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drawings/drawing6.xml" ContentType="application/vnd.openxmlformats-officedocument.drawing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Yang\GitHub\DEER-Prototypes-EnergyPlus-TRC_HVAC\ScorecardAutomation\SpreadsheetGeneration\Scorecard_by_Prototype\"/>
    </mc:Choice>
  </mc:AlternateContent>
  <xr:revisionPtr revIDLastSave="0" documentId="13_ncr:1_{730A6676-405F-48BF-8A6F-06AF7B395DDB}" xr6:coauthVersionLast="47" xr6:coauthVersionMax="47" xr10:uidLastSave="{00000000-0000-0000-0000-000000000000}"/>
  <bookViews>
    <workbookView xWindow="5580" yWindow="2610" windowWidth="17880" windowHeight="11130" tabRatio="858" firstSheet="1" activeTab="1" xr2:uid="{BE403F21-B73D-4BFF-B473-9AD6BBD98900}"/>
  </bookViews>
  <sheets>
    <sheet name="Geometry Summary" sheetId="22" state="hidden" r:id="rId1"/>
    <sheet name="Prototype" sheetId="1" r:id="rId2"/>
    <sheet name="Notes" sheetId="19" r:id="rId3"/>
    <sheet name="Raw_runbeginday" sheetId="44" state="hidden" r:id="rId4"/>
    <sheet name="Raw_specialdays" sheetId="45" state="hidden" r:id="rId5"/>
    <sheet name="Climate Zone" sheetId="21" r:id="rId6"/>
    <sheet name="Zones" sheetId="2" r:id="rId7"/>
    <sheet name="Envelope" sheetId="3" r:id="rId8"/>
    <sheet name="Raw_envelope" sheetId="27" state="hidden" r:id="rId9"/>
    <sheet name="Raw_infiltrationcfmft" sheetId="28" state="hidden" r:id="rId10"/>
    <sheet name="Thermostat" sheetId="20" r:id="rId11"/>
    <sheet name="Raw_thermostatsetpoints" sheetId="41" state="hidden" r:id="rId12"/>
    <sheet name="HVAC System" sheetId="4" r:id="rId13"/>
    <sheet name="Raw_fanoverview" sheetId="35" state="hidden" r:id="rId14"/>
    <sheet name="Raw_hvac" sheetId="34" state="hidden" r:id="rId15"/>
    <sheet name="Ventilation" sheetId="5" r:id="rId16"/>
    <sheet name="Raw_outdoorairflowrate" sheetId="38" state="hidden" r:id="rId17"/>
    <sheet name="Raw_oacontroller" sheetId="30" state="hidden" r:id="rId18"/>
    <sheet name="Water Heater" sheetId="6" r:id="rId19"/>
    <sheet name="Raw_waterheater" sheetId="29" state="hidden" r:id="rId20"/>
    <sheet name="Raw_dhwpeakflowbyzone" sheetId="31" state="hidden" r:id="rId21"/>
    <sheet name="Interior Lights" sheetId="7" r:id="rId22"/>
    <sheet name="Ext Lighting" sheetId="8" r:id="rId23"/>
    <sheet name="Raw_interiorlights" sheetId="36" state="hidden" r:id="rId24"/>
    <sheet name="Equipment" sheetId="9" r:id="rId25"/>
    <sheet name="Raw_equipment" sheetId="37" state="hidden" r:id="rId26"/>
    <sheet name="Raw_gasequipment" sheetId="39" state="hidden" r:id="rId27"/>
    <sheet name="Raw_refrigerationsystem" sheetId="40" state="hidden" r:id="rId28"/>
    <sheet name="Schedules" sheetId="10" r:id="rId29"/>
    <sheet name="Schedule_Figures" sheetId="46" r:id="rId30"/>
    <sheet name="Raw_schedule" sheetId="42" state="hidden" r:id="rId31"/>
    <sheet name="Energy Usage" sheetId="11" r:id="rId32"/>
    <sheet name="Energy Usage_Figures" sheetId="47" r:id="rId33"/>
    <sheet name="Raw_totalendusesannual" sheetId="32" state="hidden" r:id="rId34"/>
    <sheet name="Energy Usage by End Use" sheetId="43" r:id="rId35"/>
    <sheet name="Raw_endusebreakdownannual" sheetId="33" state="hidden" r:id="rId36"/>
    <sheet name="PV" sheetId="15" r:id="rId37"/>
    <sheet name="EV Charger" sheetId="16" r:id="rId38"/>
    <sheet name="Raw_building" sheetId="23" state="hidden" r:id="rId39"/>
    <sheet name="Raw_windowdimensionsillheight" sheetId="24" state="hidden" r:id="rId40"/>
    <sheet name="Raw_shadinggeometry" sheetId="25" state="hidden" r:id="rId41"/>
    <sheet name="Raw_zonesummary" sheetId="26" state="hidden" r:id="rId42"/>
  </sheets>
  <definedNames>
    <definedName name="_xlnm._FilterDatabase" localSheetId="31" hidden="1">'Energy Usage'!$A$2:$F$162</definedName>
    <definedName name="_xlnm._FilterDatabase" localSheetId="0" hidden="1">'Geometry Summary'!$A$1:$K$27</definedName>
    <definedName name="_xlnm._FilterDatabase" localSheetId="6" hidden="1">Zones!$A$1:$K$37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9" i="4" l="1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38" i="4"/>
  <c r="G39" i="4"/>
  <c r="H39" i="4"/>
  <c r="G40" i="4"/>
  <c r="H40" i="4"/>
  <c r="G41" i="4"/>
  <c r="H41" i="4"/>
  <c r="G42" i="4"/>
  <c r="H42" i="4"/>
  <c r="G43" i="4"/>
  <c r="H43" i="4"/>
  <c r="G44" i="4"/>
  <c r="H44" i="4"/>
  <c r="G45" i="4"/>
  <c r="H45" i="4"/>
  <c r="G46" i="4"/>
  <c r="H46" i="4"/>
  <c r="G47" i="4"/>
  <c r="H47" i="4"/>
  <c r="G48" i="4"/>
  <c r="H48" i="4"/>
  <c r="G49" i="4"/>
  <c r="H49" i="4"/>
  <c r="G50" i="4"/>
  <c r="H50" i="4"/>
  <c r="G51" i="4"/>
  <c r="H51" i="4"/>
  <c r="G52" i="4"/>
  <c r="H52" i="4"/>
  <c r="G53" i="4"/>
  <c r="H53" i="4"/>
  <c r="G54" i="4"/>
  <c r="H54" i="4"/>
  <c r="G55" i="4"/>
  <c r="H55" i="4"/>
  <c r="G56" i="4"/>
  <c r="H56" i="4"/>
  <c r="G57" i="4"/>
  <c r="H57" i="4"/>
  <c r="G58" i="4"/>
  <c r="H58" i="4"/>
  <c r="G59" i="4"/>
  <c r="H59" i="4"/>
  <c r="G60" i="4"/>
  <c r="H60" i="4"/>
  <c r="G61" i="4"/>
  <c r="H61" i="4"/>
  <c r="G62" i="4"/>
  <c r="H62" i="4"/>
  <c r="G63" i="4"/>
  <c r="H63" i="4"/>
  <c r="G64" i="4"/>
  <c r="H64" i="4"/>
  <c r="G65" i="4"/>
  <c r="H65" i="4"/>
  <c r="G66" i="4"/>
  <c r="H66" i="4"/>
  <c r="G67" i="4"/>
  <c r="H67" i="4"/>
  <c r="G68" i="4"/>
  <c r="H68" i="4"/>
  <c r="G69" i="4"/>
  <c r="H69" i="4"/>
  <c r="G70" i="4"/>
  <c r="H70" i="4"/>
  <c r="G71" i="4"/>
  <c r="H71" i="4"/>
  <c r="G72" i="4"/>
  <c r="H72" i="4"/>
  <c r="G73" i="4"/>
  <c r="H73" i="4"/>
  <c r="G74" i="4"/>
  <c r="H74" i="4"/>
  <c r="G75" i="4"/>
  <c r="H75" i="4"/>
  <c r="G76" i="4"/>
  <c r="H76" i="4"/>
  <c r="G77" i="4"/>
  <c r="H77" i="4"/>
  <c r="H38" i="4"/>
  <c r="E39" i="4"/>
  <c r="F39" i="4"/>
  <c r="E40" i="4"/>
  <c r="F40" i="4"/>
  <c r="E41" i="4"/>
  <c r="F41" i="4"/>
  <c r="E42" i="4"/>
  <c r="F42" i="4"/>
  <c r="E43" i="4"/>
  <c r="F43" i="4"/>
  <c r="E44" i="4"/>
  <c r="F44" i="4"/>
  <c r="E45" i="4"/>
  <c r="F45" i="4"/>
  <c r="E46" i="4"/>
  <c r="F46" i="4"/>
  <c r="E47" i="4"/>
  <c r="F47" i="4"/>
  <c r="E48" i="4"/>
  <c r="F48" i="4"/>
  <c r="E49" i="4"/>
  <c r="F49" i="4"/>
  <c r="E50" i="4"/>
  <c r="F50" i="4"/>
  <c r="E51" i="4"/>
  <c r="F51" i="4"/>
  <c r="E52" i="4"/>
  <c r="F52" i="4"/>
  <c r="E53" i="4"/>
  <c r="F53" i="4"/>
  <c r="E54" i="4"/>
  <c r="F54" i="4"/>
  <c r="E55" i="4"/>
  <c r="F55" i="4"/>
  <c r="E56" i="4"/>
  <c r="F56" i="4"/>
  <c r="E57" i="4"/>
  <c r="F57" i="4"/>
  <c r="E58" i="4"/>
  <c r="F58" i="4"/>
  <c r="E59" i="4"/>
  <c r="F59" i="4"/>
  <c r="E60" i="4"/>
  <c r="F60" i="4"/>
  <c r="E61" i="4"/>
  <c r="F61" i="4"/>
  <c r="E62" i="4"/>
  <c r="F62" i="4"/>
  <c r="E63" i="4"/>
  <c r="F63" i="4"/>
  <c r="E64" i="4"/>
  <c r="F64" i="4"/>
  <c r="E65" i="4"/>
  <c r="F65" i="4"/>
  <c r="E66" i="4"/>
  <c r="F66" i="4"/>
  <c r="E67" i="4"/>
  <c r="F67" i="4"/>
  <c r="E68" i="4"/>
  <c r="F68" i="4"/>
  <c r="E69" i="4"/>
  <c r="F69" i="4"/>
  <c r="E70" i="4"/>
  <c r="F70" i="4"/>
  <c r="E71" i="4"/>
  <c r="F71" i="4"/>
  <c r="E72" i="4"/>
  <c r="F72" i="4"/>
  <c r="E73" i="4"/>
  <c r="F73" i="4"/>
  <c r="E74" i="4"/>
  <c r="F74" i="4"/>
  <c r="E75" i="4"/>
  <c r="F75" i="4"/>
  <c r="E76" i="4"/>
  <c r="F76" i="4"/>
  <c r="E77" i="4"/>
  <c r="F77" i="4"/>
  <c r="F38" i="4"/>
  <c r="G38" i="4"/>
  <c r="E38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A51" i="19"/>
  <c r="B51" i="19"/>
  <c r="C51" i="19"/>
  <c r="D51" i="19"/>
  <c r="A52" i="19"/>
  <c r="B52" i="19"/>
  <c r="C52" i="19"/>
  <c r="D52" i="19"/>
  <c r="A44" i="19"/>
  <c r="B44" i="19"/>
  <c r="C44" i="19"/>
  <c r="D44" i="19"/>
  <c r="A45" i="19"/>
  <c r="B45" i="19"/>
  <c r="C45" i="19"/>
  <c r="D45" i="19"/>
  <c r="A46" i="19"/>
  <c r="B46" i="19"/>
  <c r="C46" i="19"/>
  <c r="D46" i="19"/>
  <c r="A47" i="19"/>
  <c r="B47" i="19"/>
  <c r="C47" i="19"/>
  <c r="D47" i="19"/>
  <c r="A48" i="19"/>
  <c r="B48" i="19"/>
  <c r="C48" i="19"/>
  <c r="D48" i="19"/>
  <c r="A49" i="19"/>
  <c r="B49" i="19"/>
  <c r="C49" i="19"/>
  <c r="D49" i="19"/>
  <c r="A50" i="19"/>
  <c r="B50" i="19"/>
  <c r="C50" i="19"/>
  <c r="D50" i="19"/>
  <c r="B43" i="19"/>
  <c r="C43" i="19"/>
  <c r="D43" i="19"/>
  <c r="A43" i="19"/>
  <c r="B38" i="19"/>
  <c r="C38" i="19"/>
  <c r="A38" i="19"/>
  <c r="C4" i="43" l="1"/>
  <c r="C5" i="43"/>
  <c r="C6" i="43"/>
  <c r="C7" i="43"/>
  <c r="C8" i="43"/>
  <c r="C9" i="43"/>
  <c r="C10" i="43"/>
  <c r="C11" i="43"/>
  <c r="C12" i="43"/>
  <c r="C13" i="43"/>
  <c r="C14" i="43"/>
  <c r="C15" i="43"/>
  <c r="C16" i="43"/>
  <c r="C17" i="43"/>
  <c r="C18" i="43"/>
  <c r="C19" i="43"/>
  <c r="C20" i="43"/>
  <c r="C21" i="43"/>
  <c r="C22" i="43"/>
  <c r="C23" i="43"/>
  <c r="C24" i="43"/>
  <c r="C25" i="43"/>
  <c r="C26" i="43"/>
  <c r="C27" i="43"/>
  <c r="C28" i="43"/>
  <c r="C29" i="43"/>
  <c r="C30" i="43"/>
  <c r="C31" i="43"/>
  <c r="C32" i="43"/>
  <c r="C33" i="43"/>
  <c r="C34" i="43"/>
  <c r="C35" i="43"/>
  <c r="C36" i="43"/>
  <c r="C37" i="43"/>
  <c r="C38" i="43"/>
  <c r="C39" i="43"/>
  <c r="C40" i="43"/>
  <c r="C41" i="43"/>
  <c r="C42" i="43"/>
  <c r="C43" i="43"/>
  <c r="C44" i="43"/>
  <c r="C45" i="43"/>
  <c r="C46" i="43"/>
  <c r="C47" i="43"/>
  <c r="C48" i="43"/>
  <c r="C49" i="43"/>
  <c r="C50" i="43"/>
  <c r="C51" i="43"/>
  <c r="C52" i="43"/>
  <c r="C53" i="43"/>
  <c r="C54" i="43"/>
  <c r="C55" i="43"/>
  <c r="C56" i="43"/>
  <c r="C57" i="43"/>
  <c r="C58" i="43"/>
  <c r="C59" i="43"/>
  <c r="C60" i="43"/>
  <c r="C61" i="43"/>
  <c r="C62" i="43"/>
  <c r="C63" i="43"/>
  <c r="C64" i="43"/>
  <c r="C65" i="43"/>
  <c r="C66" i="43"/>
  <c r="C67" i="43"/>
  <c r="C68" i="43"/>
  <c r="C69" i="43"/>
  <c r="C70" i="43"/>
  <c r="C71" i="43"/>
  <c r="C72" i="43"/>
  <c r="C73" i="43"/>
  <c r="C74" i="43"/>
  <c r="C75" i="43"/>
  <c r="C76" i="43"/>
  <c r="C77" i="43"/>
  <c r="C78" i="43"/>
  <c r="C79" i="43"/>
  <c r="C80" i="43"/>
  <c r="C81" i="43"/>
  <c r="C82" i="43"/>
  <c r="C83" i="43"/>
  <c r="C84" i="43"/>
  <c r="C85" i="43"/>
  <c r="C86" i="43"/>
  <c r="C87" i="43"/>
  <c r="C88" i="43"/>
  <c r="C89" i="43"/>
  <c r="C90" i="43"/>
  <c r="C91" i="43"/>
  <c r="C92" i="43"/>
  <c r="C93" i="43"/>
  <c r="C94" i="43"/>
  <c r="C95" i="43"/>
  <c r="C96" i="43"/>
  <c r="C97" i="43"/>
  <c r="C98" i="43"/>
  <c r="C99" i="43"/>
  <c r="C100" i="43"/>
  <c r="C101" i="43"/>
  <c r="C102" i="43"/>
  <c r="C103" i="43"/>
  <c r="C104" i="43"/>
  <c r="C105" i="43"/>
  <c r="C106" i="43"/>
  <c r="C107" i="43"/>
  <c r="C108" i="43"/>
  <c r="C109" i="43"/>
  <c r="C110" i="43"/>
  <c r="C111" i="43"/>
  <c r="C112" i="43"/>
  <c r="C113" i="43"/>
  <c r="C114" i="43"/>
  <c r="C115" i="43"/>
  <c r="C116" i="43"/>
  <c r="C117" i="43"/>
  <c r="C118" i="43"/>
  <c r="C119" i="43"/>
  <c r="C120" i="43"/>
  <c r="C121" i="43"/>
  <c r="C122" i="43"/>
  <c r="C123" i="43"/>
  <c r="C124" i="43"/>
  <c r="C125" i="43"/>
  <c r="C126" i="43"/>
  <c r="C127" i="43"/>
  <c r="C128" i="43"/>
  <c r="C129" i="43"/>
  <c r="C130" i="43"/>
  <c r="C131" i="43"/>
  <c r="C132" i="43"/>
  <c r="C133" i="43"/>
  <c r="C134" i="43"/>
  <c r="C135" i="43"/>
  <c r="C136" i="43"/>
  <c r="C137" i="43"/>
  <c r="C138" i="43"/>
  <c r="C139" i="43"/>
  <c r="C140" i="43"/>
  <c r="C141" i="43"/>
  <c r="C142" i="43"/>
  <c r="C143" i="43"/>
  <c r="C144" i="43"/>
  <c r="C145" i="43"/>
  <c r="C146" i="43"/>
  <c r="C147" i="43"/>
  <c r="C148" i="43"/>
  <c r="C149" i="43"/>
  <c r="C150" i="43"/>
  <c r="C151" i="43"/>
  <c r="C152" i="43"/>
  <c r="C153" i="43"/>
  <c r="C154" i="43"/>
  <c r="C155" i="43"/>
  <c r="C156" i="43"/>
  <c r="C157" i="43"/>
  <c r="C158" i="43"/>
  <c r="C159" i="43"/>
  <c r="C160" i="43"/>
  <c r="C161" i="43"/>
  <c r="C162" i="43"/>
  <c r="C163" i="43"/>
  <c r="C164" i="43"/>
  <c r="C165" i="43"/>
  <c r="C166" i="43"/>
  <c r="C167" i="43"/>
  <c r="C168" i="43"/>
  <c r="C169" i="43"/>
  <c r="C170" i="43"/>
  <c r="C171" i="43"/>
  <c r="C172" i="43"/>
  <c r="C173" i="43"/>
  <c r="C174" i="43"/>
  <c r="C175" i="43"/>
  <c r="C176" i="43"/>
  <c r="C177" i="43"/>
  <c r="C178" i="43"/>
  <c r="C179" i="43"/>
  <c r="C180" i="43"/>
  <c r="C181" i="43"/>
  <c r="C182" i="43"/>
  <c r="C183" i="43"/>
  <c r="C184" i="43"/>
  <c r="C185" i="43"/>
  <c r="C186" i="43"/>
  <c r="C187" i="43"/>
  <c r="C188" i="43"/>
  <c r="C189" i="43"/>
  <c r="C190" i="43"/>
  <c r="C191" i="43"/>
  <c r="C192" i="43"/>
  <c r="C193" i="43"/>
  <c r="C194" i="43"/>
  <c r="C195" i="43"/>
  <c r="C196" i="43"/>
  <c r="C197" i="43"/>
  <c r="C198" i="43"/>
  <c r="C199" i="43"/>
  <c r="C200" i="43"/>
  <c r="C201" i="43"/>
  <c r="C202" i="43"/>
  <c r="C203" i="43"/>
  <c r="C204" i="43"/>
  <c r="C205" i="43"/>
  <c r="C206" i="43"/>
  <c r="C207" i="43"/>
  <c r="C208" i="43"/>
  <c r="C209" i="43"/>
  <c r="C210" i="43"/>
  <c r="C211" i="43"/>
  <c r="C212" i="43"/>
  <c r="C213" i="43"/>
  <c r="C214" i="43"/>
  <c r="C215" i="43"/>
  <c r="C216" i="43"/>
  <c r="C217" i="43"/>
  <c r="C218" i="43"/>
  <c r="C219" i="43"/>
  <c r="C220" i="43"/>
  <c r="C221" i="43"/>
  <c r="C222" i="43"/>
  <c r="C223" i="43"/>
  <c r="C224" i="43"/>
  <c r="C225" i="43"/>
  <c r="C226" i="43"/>
  <c r="C227" i="43"/>
  <c r="C228" i="43"/>
  <c r="C229" i="43"/>
  <c r="C230" i="43"/>
  <c r="C231" i="43"/>
  <c r="C232" i="43"/>
  <c r="C233" i="43"/>
  <c r="C234" i="43"/>
  <c r="C235" i="43"/>
  <c r="C236" i="43"/>
  <c r="C237" i="43"/>
  <c r="C238" i="43"/>
  <c r="C239" i="43"/>
  <c r="C240" i="43"/>
  <c r="C241" i="43"/>
  <c r="C242" i="43"/>
  <c r="C243" i="43"/>
  <c r="C244" i="43"/>
  <c r="C245" i="43"/>
  <c r="C246" i="43"/>
  <c r="C247" i="43"/>
  <c r="C248" i="43"/>
  <c r="C249" i="43"/>
  <c r="C250" i="43"/>
  <c r="C251" i="43"/>
  <c r="C252" i="43"/>
  <c r="C253" i="43"/>
  <c r="C254" i="43"/>
  <c r="C255" i="43"/>
  <c r="C256" i="43"/>
  <c r="C257" i="43"/>
  <c r="C258" i="43"/>
  <c r="C259" i="43"/>
  <c r="C260" i="43"/>
  <c r="C261" i="43"/>
  <c r="C262" i="43"/>
  <c r="C263" i="43"/>
  <c r="C264" i="43"/>
  <c r="C265" i="43"/>
  <c r="C266" i="43"/>
  <c r="C267" i="43"/>
  <c r="C268" i="43"/>
  <c r="C269" i="43"/>
  <c r="C270" i="43"/>
  <c r="C271" i="43"/>
  <c r="C272" i="43"/>
  <c r="C273" i="43"/>
  <c r="C274" i="43"/>
  <c r="C275" i="43"/>
  <c r="C276" i="43"/>
  <c r="C277" i="43"/>
  <c r="C278" i="43"/>
  <c r="C279" i="43"/>
  <c r="C280" i="43"/>
  <c r="C281" i="43"/>
  <c r="C282" i="43"/>
  <c r="C283" i="43"/>
  <c r="C284" i="43"/>
  <c r="C285" i="43"/>
  <c r="C286" i="43"/>
  <c r="C287" i="43"/>
  <c r="C288" i="43"/>
  <c r="C289" i="43"/>
  <c r="C290" i="43"/>
  <c r="C291" i="43"/>
  <c r="C292" i="43"/>
  <c r="C293" i="43"/>
  <c r="C294" i="43"/>
  <c r="C295" i="43"/>
  <c r="C296" i="43"/>
  <c r="C297" i="43"/>
  <c r="C298" i="43"/>
  <c r="C299" i="43"/>
  <c r="C300" i="43"/>
  <c r="C301" i="43"/>
  <c r="C302" i="43"/>
  <c r="C303" i="43"/>
  <c r="C304" i="43"/>
  <c r="C305" i="43"/>
  <c r="C306" i="43"/>
  <c r="C307" i="43"/>
  <c r="C308" i="43"/>
  <c r="C309" i="43"/>
  <c r="C310" i="43"/>
  <c r="C311" i="43"/>
  <c r="C312" i="43"/>
  <c r="C313" i="43"/>
  <c r="C314" i="43"/>
  <c r="C315" i="43"/>
  <c r="C316" i="43"/>
  <c r="C317" i="43"/>
  <c r="C318" i="43"/>
  <c r="C319" i="43"/>
  <c r="C320" i="43"/>
  <c r="C321" i="43"/>
  <c r="C322" i="43"/>
  <c r="C323" i="43"/>
  <c r="C324" i="43"/>
  <c r="C325" i="43"/>
  <c r="C326" i="43"/>
  <c r="C327" i="43"/>
  <c r="C328" i="43"/>
  <c r="C329" i="43"/>
  <c r="C330" i="43"/>
  <c r="C331" i="43"/>
  <c r="C332" i="43"/>
  <c r="C333" i="43"/>
  <c r="C334" i="43"/>
  <c r="C335" i="43"/>
  <c r="C336" i="43"/>
  <c r="C337" i="43"/>
  <c r="C338" i="43"/>
  <c r="C339" i="43"/>
  <c r="C340" i="43"/>
  <c r="C341" i="43"/>
  <c r="C342" i="43"/>
  <c r="C343" i="43"/>
  <c r="C344" i="43"/>
  <c r="C345" i="43"/>
  <c r="C346" i="43"/>
  <c r="C347" i="43"/>
  <c r="C348" i="43"/>
  <c r="C349" i="43"/>
  <c r="C350" i="43"/>
  <c r="C351" i="43"/>
  <c r="C352" i="43"/>
  <c r="C353" i="43"/>
  <c r="C354" i="43"/>
  <c r="C355" i="43"/>
  <c r="C356" i="43"/>
  <c r="C357" i="43"/>
  <c r="C358" i="43"/>
  <c r="C359" i="43"/>
  <c r="C360" i="43"/>
  <c r="C361" i="43"/>
  <c r="C362" i="43"/>
  <c r="C363" i="43"/>
  <c r="C364" i="43"/>
  <c r="C365" i="43"/>
  <c r="C366" i="43"/>
  <c r="C367" i="43"/>
  <c r="C368" i="43"/>
  <c r="C369" i="43"/>
  <c r="C370" i="43"/>
  <c r="C371" i="43"/>
  <c r="C372" i="43"/>
  <c r="C373" i="43"/>
  <c r="C374" i="43"/>
  <c r="C375" i="43"/>
  <c r="C376" i="43"/>
  <c r="C377" i="43"/>
  <c r="C378" i="43"/>
  <c r="C379" i="43"/>
  <c r="C380" i="43"/>
  <c r="C381" i="43"/>
  <c r="C382" i="43"/>
  <c r="C383" i="43"/>
  <c r="C384" i="43"/>
  <c r="C385" i="43"/>
  <c r="C386" i="43"/>
  <c r="C387" i="43"/>
  <c r="C388" i="43"/>
  <c r="C389" i="43"/>
  <c r="C390" i="43"/>
  <c r="C391" i="43"/>
  <c r="C392" i="43"/>
  <c r="C393" i="43"/>
  <c r="C394" i="43"/>
  <c r="C395" i="43"/>
  <c r="C396" i="43"/>
  <c r="C397" i="43"/>
  <c r="C398" i="43"/>
  <c r="C399" i="43"/>
  <c r="C400" i="43"/>
  <c r="C401" i="43"/>
  <c r="C402" i="43"/>
  <c r="C403" i="43"/>
  <c r="C404" i="43"/>
  <c r="C405" i="43"/>
  <c r="C406" i="43"/>
  <c r="C407" i="43"/>
  <c r="C408" i="43"/>
  <c r="C409" i="43"/>
  <c r="C410" i="43"/>
  <c r="C411" i="43"/>
  <c r="C412" i="43"/>
  <c r="C413" i="43"/>
  <c r="C414" i="43"/>
  <c r="C415" i="43"/>
  <c r="C416" i="43"/>
  <c r="C417" i="43"/>
  <c r="C418" i="43"/>
  <c r="C419" i="43"/>
  <c r="C420" i="43"/>
  <c r="C421" i="43"/>
  <c r="C422" i="43"/>
  <c r="C423" i="43"/>
  <c r="C424" i="43"/>
  <c r="C425" i="43"/>
  <c r="C426" i="43"/>
  <c r="C427" i="43"/>
  <c r="C428" i="43"/>
  <c r="C429" i="43"/>
  <c r="C430" i="43"/>
  <c r="C431" i="43"/>
  <c r="C432" i="43"/>
  <c r="C433" i="43"/>
  <c r="C434" i="43"/>
  <c r="C435" i="43"/>
  <c r="C436" i="43"/>
  <c r="C437" i="43"/>
  <c r="C438" i="43"/>
  <c r="C439" i="43"/>
  <c r="C440" i="43"/>
  <c r="C441" i="43"/>
  <c r="C442" i="43"/>
  <c r="C443" i="43"/>
  <c r="C444" i="43"/>
  <c r="C445" i="43"/>
  <c r="C446" i="43"/>
  <c r="C447" i="43"/>
  <c r="C448" i="43"/>
  <c r="C449" i="43"/>
  <c r="C450" i="43"/>
  <c r="C451" i="43"/>
  <c r="C452" i="43"/>
  <c r="C453" i="43"/>
  <c r="C454" i="43"/>
  <c r="C455" i="43"/>
  <c r="C456" i="43"/>
  <c r="C457" i="43"/>
  <c r="C458" i="43"/>
  <c r="C459" i="43"/>
  <c r="C460" i="43"/>
  <c r="C461" i="43"/>
  <c r="C462" i="43"/>
  <c r="C463" i="43"/>
  <c r="C464" i="43"/>
  <c r="C465" i="43"/>
  <c r="C466" i="43"/>
  <c r="C467" i="43"/>
  <c r="C468" i="43"/>
  <c r="C469" i="43"/>
  <c r="C470" i="43"/>
  <c r="C471" i="43"/>
  <c r="C472" i="43"/>
  <c r="C473" i="43"/>
  <c r="C474" i="43"/>
  <c r="C475" i="43"/>
  <c r="C476" i="43"/>
  <c r="C477" i="43"/>
  <c r="C478" i="43"/>
  <c r="C479" i="43"/>
  <c r="C480" i="43"/>
  <c r="C481" i="43"/>
  <c r="C482" i="43"/>
  <c r="C483" i="43"/>
  <c r="C484" i="43"/>
  <c r="C485" i="43"/>
  <c r="C486" i="43"/>
  <c r="C487" i="43"/>
  <c r="C488" i="43"/>
  <c r="C489" i="43"/>
  <c r="C490" i="43"/>
  <c r="C491" i="43"/>
  <c r="C492" i="43"/>
  <c r="C493" i="43"/>
  <c r="C494" i="43"/>
  <c r="C495" i="43"/>
  <c r="C496" i="43"/>
  <c r="C497" i="43"/>
  <c r="C498" i="43"/>
  <c r="C499" i="43"/>
  <c r="C500" i="43"/>
  <c r="C501" i="43"/>
  <c r="C502" i="43"/>
  <c r="C503" i="43"/>
  <c r="C504" i="43"/>
  <c r="C505" i="43"/>
  <c r="C506" i="43"/>
  <c r="C507" i="43"/>
  <c r="C508" i="43"/>
  <c r="C509" i="43"/>
  <c r="C510" i="43"/>
  <c r="C511" i="43"/>
  <c r="C512" i="43"/>
  <c r="C513" i="43"/>
  <c r="C514" i="43"/>
  <c r="C515" i="43"/>
  <c r="C516" i="43"/>
  <c r="C517" i="43"/>
  <c r="C518" i="43"/>
  <c r="C519" i="43"/>
  <c r="C520" i="43"/>
  <c r="C521" i="43"/>
  <c r="C522" i="43"/>
  <c r="C523" i="43"/>
  <c r="C524" i="43"/>
  <c r="C525" i="43"/>
  <c r="C526" i="43"/>
  <c r="C527" i="43"/>
  <c r="C528" i="43"/>
  <c r="C529" i="43"/>
  <c r="C530" i="43"/>
  <c r="C531" i="43"/>
  <c r="C532" i="43"/>
  <c r="C533" i="43"/>
  <c r="C534" i="43"/>
  <c r="C535" i="43"/>
  <c r="C536" i="43"/>
  <c r="C537" i="43"/>
  <c r="C538" i="43"/>
  <c r="C539" i="43"/>
  <c r="C540" i="43"/>
  <c r="C541" i="43"/>
  <c r="C542" i="43"/>
  <c r="C543" i="43"/>
  <c r="C544" i="43"/>
  <c r="C545" i="43"/>
  <c r="C546" i="43"/>
  <c r="C547" i="43"/>
  <c r="C548" i="43"/>
  <c r="C549" i="43"/>
  <c r="C550" i="43"/>
  <c r="C551" i="43"/>
  <c r="C552" i="43"/>
  <c r="C553" i="43"/>
  <c r="C554" i="43"/>
  <c r="C555" i="43"/>
  <c r="C556" i="43"/>
  <c r="C557" i="43"/>
  <c r="C558" i="43"/>
  <c r="C559" i="43"/>
  <c r="C560" i="43"/>
  <c r="C561" i="43"/>
  <c r="C562" i="43"/>
  <c r="C563" i="43"/>
  <c r="C564" i="43"/>
  <c r="C565" i="43"/>
  <c r="C566" i="43"/>
  <c r="C567" i="43"/>
  <c r="C568" i="43"/>
  <c r="C569" i="43"/>
  <c r="C570" i="43"/>
  <c r="C571" i="43"/>
  <c r="C572" i="43"/>
  <c r="C573" i="43"/>
  <c r="C574" i="43"/>
  <c r="C575" i="43"/>
  <c r="C576" i="43"/>
  <c r="C577" i="43"/>
  <c r="C578" i="43"/>
  <c r="C579" i="43"/>
  <c r="C580" i="43"/>
  <c r="C581" i="43"/>
  <c r="C582" i="43"/>
  <c r="C583" i="43"/>
  <c r="C584" i="43"/>
  <c r="C585" i="43"/>
  <c r="C586" i="43"/>
  <c r="C587" i="43"/>
  <c r="C588" i="43"/>
  <c r="C589" i="43"/>
  <c r="C590" i="43"/>
  <c r="C591" i="43"/>
  <c r="C592" i="43"/>
  <c r="C593" i="43"/>
  <c r="C594" i="43"/>
  <c r="C595" i="43"/>
  <c r="C596" i="43"/>
  <c r="C597" i="43"/>
  <c r="C598" i="43"/>
  <c r="C599" i="43"/>
  <c r="C600" i="43"/>
  <c r="C601" i="43"/>
  <c r="C602" i="43"/>
  <c r="C603" i="43"/>
  <c r="C604" i="43"/>
  <c r="C605" i="43"/>
  <c r="C606" i="43"/>
  <c r="C607" i="43"/>
  <c r="C608" i="43"/>
  <c r="C609" i="43"/>
  <c r="C610" i="43"/>
  <c r="C611" i="43"/>
  <c r="C612" i="43"/>
  <c r="C613" i="43"/>
  <c r="C614" i="43"/>
  <c r="C615" i="43"/>
  <c r="C616" i="43"/>
  <c r="C617" i="43"/>
  <c r="C618" i="43"/>
  <c r="C619" i="43"/>
  <c r="C620" i="43"/>
  <c r="C621" i="43"/>
  <c r="C622" i="43"/>
  <c r="C623" i="43"/>
  <c r="C624" i="43"/>
  <c r="C625" i="43"/>
  <c r="C626" i="43"/>
  <c r="C627" i="43"/>
  <c r="C628" i="43"/>
  <c r="C629" i="43"/>
  <c r="C630" i="43"/>
  <c r="C631" i="43"/>
  <c r="C632" i="43"/>
  <c r="C633" i="43"/>
  <c r="C634" i="43"/>
  <c r="C635" i="43"/>
  <c r="C636" i="43"/>
  <c r="C637" i="43"/>
  <c r="C638" i="43"/>
  <c r="C639" i="43"/>
  <c r="C640" i="43"/>
  <c r="C641" i="43"/>
  <c r="C642" i="43"/>
  <c r="C643" i="43"/>
  <c r="C644" i="43"/>
  <c r="C645" i="43"/>
  <c r="C646" i="43"/>
  <c r="C647" i="43"/>
  <c r="C648" i="43"/>
  <c r="C649" i="43"/>
  <c r="C650" i="43"/>
  <c r="C651" i="43"/>
  <c r="C652" i="43"/>
  <c r="C653" i="43"/>
  <c r="C654" i="43"/>
  <c r="C655" i="43"/>
  <c r="C656" i="43"/>
  <c r="C657" i="43"/>
  <c r="C658" i="43"/>
  <c r="C659" i="43"/>
  <c r="C660" i="43"/>
  <c r="C661" i="43"/>
  <c r="C662" i="43"/>
  <c r="C663" i="43"/>
  <c r="C664" i="43"/>
  <c r="C665" i="43"/>
  <c r="C666" i="43"/>
  <c r="C667" i="43"/>
  <c r="C668" i="43"/>
  <c r="C669" i="43"/>
  <c r="C670" i="43"/>
  <c r="C671" i="43"/>
  <c r="C672" i="43"/>
  <c r="C673" i="43"/>
  <c r="C674" i="43"/>
  <c r="C675" i="43"/>
  <c r="C676" i="43"/>
  <c r="C677" i="43"/>
  <c r="C678" i="43"/>
  <c r="C679" i="43"/>
  <c r="C680" i="43"/>
  <c r="C681" i="43"/>
  <c r="C682" i="43"/>
  <c r="C683" i="43"/>
  <c r="C684" i="43"/>
  <c r="C685" i="43"/>
  <c r="C686" i="43"/>
  <c r="C687" i="43"/>
  <c r="C688" i="43"/>
  <c r="C689" i="43"/>
  <c r="C690" i="43"/>
  <c r="C691" i="43"/>
  <c r="C692" i="43"/>
  <c r="C693" i="43"/>
  <c r="C694" i="43"/>
  <c r="C695" i="43"/>
  <c r="C696" i="43"/>
  <c r="C697" i="43"/>
  <c r="C698" i="43"/>
  <c r="C699" i="43"/>
  <c r="C700" i="43"/>
  <c r="C701" i="43"/>
  <c r="C702" i="43"/>
  <c r="C703" i="43"/>
  <c r="C704" i="43"/>
  <c r="C705" i="43"/>
  <c r="C706" i="43"/>
  <c r="C707" i="43"/>
  <c r="C708" i="43"/>
  <c r="C709" i="43"/>
  <c r="C710" i="43"/>
  <c r="C711" i="43"/>
  <c r="C712" i="43"/>
  <c r="C713" i="43"/>
  <c r="C714" i="43"/>
  <c r="C715" i="43"/>
  <c r="C716" i="43"/>
  <c r="C717" i="43"/>
  <c r="C718" i="43"/>
  <c r="C719" i="43"/>
  <c r="C720" i="43"/>
  <c r="C721" i="43"/>
  <c r="C722" i="43"/>
  <c r="C723" i="43"/>
  <c r="C724" i="43"/>
  <c r="C725" i="43"/>
  <c r="C726" i="43"/>
  <c r="C727" i="43"/>
  <c r="C728" i="43"/>
  <c r="C729" i="43"/>
  <c r="C730" i="43"/>
  <c r="C731" i="43"/>
  <c r="C732" i="43"/>
  <c r="C733" i="43"/>
  <c r="C734" i="43"/>
  <c r="C735" i="43"/>
  <c r="C736" i="43"/>
  <c r="C737" i="43"/>
  <c r="C738" i="43"/>
  <c r="C739" i="43"/>
  <c r="C740" i="43"/>
  <c r="C741" i="43"/>
  <c r="C742" i="43"/>
  <c r="C743" i="43"/>
  <c r="C744" i="43"/>
  <c r="C745" i="43"/>
  <c r="C746" i="43"/>
  <c r="C747" i="43"/>
  <c r="C748" i="43"/>
  <c r="C749" i="43"/>
  <c r="C750" i="43"/>
  <c r="C751" i="43"/>
  <c r="C752" i="43"/>
  <c r="C753" i="43"/>
  <c r="C754" i="43"/>
  <c r="C755" i="43"/>
  <c r="C756" i="43"/>
  <c r="C757" i="43"/>
  <c r="C758" i="43"/>
  <c r="C759" i="43"/>
  <c r="C760" i="43"/>
  <c r="C761" i="43"/>
  <c r="C762" i="43"/>
  <c r="C763" i="43"/>
  <c r="C764" i="43"/>
  <c r="C765" i="43"/>
  <c r="C766" i="43"/>
  <c r="C767" i="43"/>
  <c r="C768" i="43"/>
  <c r="C769" i="43"/>
  <c r="C770" i="43"/>
  <c r="C771" i="43"/>
  <c r="C772" i="43"/>
  <c r="C773" i="43"/>
  <c r="C774" i="43"/>
  <c r="C775" i="43"/>
  <c r="C776" i="43"/>
  <c r="C777" i="43"/>
  <c r="C778" i="43"/>
  <c r="C779" i="43"/>
  <c r="C780" i="43"/>
  <c r="C781" i="43"/>
  <c r="C782" i="43"/>
  <c r="C783" i="43"/>
  <c r="C784" i="43"/>
  <c r="C785" i="43"/>
  <c r="C786" i="43"/>
  <c r="C787" i="43"/>
  <c r="C788" i="43"/>
  <c r="C789" i="43"/>
  <c r="C790" i="43"/>
  <c r="C791" i="43"/>
  <c r="C792" i="43"/>
  <c r="C793" i="43"/>
  <c r="C794" i="43"/>
  <c r="C795" i="43"/>
  <c r="C796" i="43"/>
  <c r="C797" i="43"/>
  <c r="C798" i="43"/>
  <c r="C799" i="43"/>
  <c r="C800" i="43"/>
  <c r="C801" i="43"/>
  <c r="C802" i="43"/>
  <c r="C803" i="43"/>
  <c r="C804" i="43"/>
  <c r="C805" i="43"/>
  <c r="C806" i="43"/>
  <c r="C807" i="43"/>
  <c r="C808" i="43"/>
  <c r="C809" i="43"/>
  <c r="C810" i="43"/>
  <c r="C811" i="43"/>
  <c r="C812" i="43"/>
  <c r="C813" i="43"/>
  <c r="C814" i="43"/>
  <c r="C815" i="43"/>
  <c r="C816" i="43"/>
  <c r="C817" i="43"/>
  <c r="C818" i="43"/>
  <c r="C819" i="43"/>
  <c r="C820" i="43"/>
  <c r="C821" i="43"/>
  <c r="C822" i="43"/>
  <c r="C823" i="43"/>
  <c r="C824" i="43"/>
  <c r="C825" i="43"/>
  <c r="C826" i="43"/>
  <c r="C827" i="43"/>
  <c r="C828" i="43"/>
  <c r="C829" i="43"/>
  <c r="C830" i="43"/>
  <c r="C831" i="43"/>
  <c r="C832" i="43"/>
  <c r="C833" i="43"/>
  <c r="C834" i="43"/>
  <c r="C835" i="43"/>
  <c r="C836" i="43"/>
  <c r="C837" i="43"/>
  <c r="C838" i="43"/>
  <c r="C839" i="43"/>
  <c r="C840" i="43"/>
  <c r="C841" i="43"/>
  <c r="C842" i="43"/>
  <c r="C843" i="43"/>
  <c r="C844" i="43"/>
  <c r="C845" i="43"/>
  <c r="C846" i="43"/>
  <c r="C847" i="43"/>
  <c r="C848" i="43"/>
  <c r="C849" i="43"/>
  <c r="C850" i="43"/>
  <c r="C851" i="43"/>
  <c r="C852" i="43"/>
  <c r="C853" i="43"/>
  <c r="C854" i="43"/>
  <c r="C855" i="43"/>
  <c r="C856" i="43"/>
  <c r="C857" i="43"/>
  <c r="C858" i="43"/>
  <c r="C859" i="43"/>
  <c r="C860" i="43"/>
  <c r="C861" i="43"/>
  <c r="C862" i="43"/>
  <c r="C863" i="43"/>
  <c r="C864" i="43"/>
  <c r="C865" i="43"/>
  <c r="C866" i="43"/>
  <c r="C867" i="43"/>
  <c r="C868" i="43"/>
  <c r="C869" i="43"/>
  <c r="C870" i="43"/>
  <c r="C871" i="43"/>
  <c r="C872" i="43"/>
  <c r="C873" i="43"/>
  <c r="C874" i="43"/>
  <c r="C875" i="43"/>
  <c r="C876" i="43"/>
  <c r="C877" i="43"/>
  <c r="C878" i="43"/>
  <c r="C879" i="43"/>
  <c r="C880" i="43"/>
  <c r="C881" i="43"/>
  <c r="C882" i="43"/>
  <c r="C883" i="43"/>
  <c r="C884" i="43"/>
  <c r="C885" i="43"/>
  <c r="C886" i="43"/>
  <c r="C887" i="43"/>
  <c r="C888" i="43"/>
  <c r="C889" i="43"/>
  <c r="C890" i="43"/>
  <c r="C891" i="43"/>
  <c r="C892" i="43"/>
  <c r="C893" i="43"/>
  <c r="C894" i="43"/>
  <c r="C895" i="43"/>
  <c r="C896" i="43"/>
  <c r="C897" i="43"/>
  <c r="C898" i="43"/>
  <c r="C899" i="43"/>
  <c r="C900" i="43"/>
  <c r="C901" i="43"/>
  <c r="C902" i="43"/>
  <c r="C903" i="43"/>
  <c r="C904" i="43"/>
  <c r="C905" i="43"/>
  <c r="C906" i="43"/>
  <c r="C907" i="43"/>
  <c r="C908" i="43"/>
  <c r="C909" i="43"/>
  <c r="C910" i="43"/>
  <c r="C911" i="43"/>
  <c r="C912" i="43"/>
  <c r="C913" i="43"/>
  <c r="C914" i="43"/>
  <c r="C915" i="43"/>
  <c r="C916" i="43"/>
  <c r="C917" i="43"/>
  <c r="C918" i="43"/>
  <c r="C919" i="43"/>
  <c r="C920" i="43"/>
  <c r="C921" i="43"/>
  <c r="C922" i="43"/>
  <c r="C923" i="43"/>
  <c r="C924" i="43"/>
  <c r="C925" i="43"/>
  <c r="C926" i="43"/>
  <c r="C927" i="43"/>
  <c r="C928" i="43"/>
  <c r="C929" i="43"/>
  <c r="C930" i="43"/>
  <c r="C931" i="43"/>
  <c r="C932" i="43"/>
  <c r="C933" i="43"/>
  <c r="C934" i="43"/>
  <c r="C935" i="43"/>
  <c r="C936" i="43"/>
  <c r="C937" i="43"/>
  <c r="C938" i="43"/>
  <c r="C939" i="43"/>
  <c r="C940" i="43"/>
  <c r="C941" i="43"/>
  <c r="C942" i="43"/>
  <c r="C943" i="43"/>
  <c r="C944" i="43"/>
  <c r="C945" i="43"/>
  <c r="C946" i="43"/>
  <c r="C947" i="43"/>
  <c r="C948" i="43"/>
  <c r="C949" i="43"/>
  <c r="C950" i="43"/>
  <c r="C951" i="43"/>
  <c r="C952" i="43"/>
  <c r="C953" i="43"/>
  <c r="C954" i="43"/>
  <c r="C955" i="43"/>
  <c r="C956" i="43"/>
  <c r="C957" i="43"/>
  <c r="C958" i="43"/>
  <c r="C959" i="43"/>
  <c r="C960" i="43"/>
  <c r="C961" i="43"/>
  <c r="C962" i="43"/>
  <c r="C963" i="43"/>
  <c r="C964" i="43"/>
  <c r="C965" i="43"/>
  <c r="C966" i="43"/>
  <c r="C967" i="43"/>
  <c r="C968" i="43"/>
  <c r="C969" i="43"/>
  <c r="C970" i="43"/>
  <c r="C971" i="43"/>
  <c r="C972" i="43"/>
  <c r="C973" i="43"/>
  <c r="C974" i="43"/>
  <c r="C975" i="43"/>
  <c r="C976" i="43"/>
  <c r="C977" i="43"/>
  <c r="C978" i="43"/>
  <c r="C979" i="43"/>
  <c r="C980" i="43"/>
  <c r="C981" i="43"/>
  <c r="C982" i="43"/>
  <c r="C983" i="43"/>
  <c r="C984" i="43"/>
  <c r="C985" i="43"/>
  <c r="C986" i="43"/>
  <c r="C987" i="43"/>
  <c r="C988" i="43"/>
  <c r="C989" i="43"/>
  <c r="C990" i="43"/>
  <c r="C991" i="43"/>
  <c r="C992" i="43"/>
  <c r="C993" i="43"/>
  <c r="C994" i="43"/>
  <c r="C995" i="43"/>
  <c r="C996" i="43"/>
  <c r="C997" i="43"/>
  <c r="C998" i="43"/>
  <c r="C999" i="43"/>
  <c r="C1000" i="43"/>
  <c r="C1001" i="43"/>
  <c r="C1002" i="43"/>
  <c r="C1003" i="43"/>
  <c r="C1004" i="43"/>
  <c r="C1005" i="43"/>
  <c r="C1006" i="43"/>
  <c r="C1007" i="43"/>
  <c r="C1008" i="43"/>
  <c r="C1009" i="43"/>
  <c r="C1010" i="43"/>
  <c r="C1011" i="43"/>
  <c r="C1012" i="43"/>
  <c r="C1013" i="43"/>
  <c r="C1014" i="43"/>
  <c r="C1015" i="43"/>
  <c r="C1016" i="43"/>
  <c r="C1017" i="43"/>
  <c r="C1018" i="43"/>
  <c r="C1019" i="43"/>
  <c r="C1020" i="43"/>
  <c r="C1021" i="43"/>
  <c r="C1022" i="43"/>
  <c r="C1023" i="43"/>
  <c r="C1024" i="43"/>
  <c r="C1025" i="43"/>
  <c r="C1026" i="43"/>
  <c r="C1027" i="43"/>
  <c r="C1028" i="43"/>
  <c r="C1029" i="43"/>
  <c r="C1030" i="43"/>
  <c r="C1031" i="43"/>
  <c r="C1032" i="43"/>
  <c r="C1033" i="43"/>
  <c r="C1034" i="43"/>
  <c r="C1035" i="43"/>
  <c r="C1036" i="43"/>
  <c r="C1037" i="43"/>
  <c r="C1038" i="43"/>
  <c r="C1039" i="43"/>
  <c r="C1040" i="43"/>
  <c r="C1041" i="43"/>
  <c r="C1042" i="43"/>
  <c r="C1043" i="43"/>
  <c r="C1044" i="43"/>
  <c r="C1045" i="43"/>
  <c r="C1046" i="43"/>
  <c r="C1047" i="43"/>
  <c r="C1048" i="43"/>
  <c r="C1049" i="43"/>
  <c r="C1050" i="43"/>
  <c r="C1051" i="43"/>
  <c r="C1052" i="43"/>
  <c r="C1053" i="43"/>
  <c r="C1054" i="43"/>
  <c r="C1055" i="43"/>
  <c r="C1056" i="43"/>
  <c r="C1057" i="43"/>
  <c r="C1058" i="43"/>
  <c r="C1059" i="43"/>
  <c r="C1060" i="43"/>
  <c r="C1061" i="43"/>
  <c r="C1062" i="43"/>
  <c r="C1063" i="43"/>
  <c r="C1064" i="43"/>
  <c r="C1065" i="43"/>
  <c r="C1066" i="43"/>
  <c r="C1067" i="43"/>
  <c r="C1068" i="43"/>
  <c r="C1069" i="43"/>
  <c r="C1070" i="43"/>
  <c r="C1071" i="43"/>
  <c r="C1072" i="43"/>
  <c r="C1073" i="43"/>
  <c r="C1074" i="43"/>
  <c r="C1075" i="43"/>
  <c r="C1076" i="43"/>
  <c r="C1077" i="43"/>
  <c r="C1078" i="43"/>
  <c r="C1079" i="43"/>
  <c r="C1080" i="43"/>
  <c r="C1081" i="43"/>
  <c r="C1082" i="43"/>
  <c r="C1083" i="43"/>
  <c r="C1084" i="43"/>
  <c r="C1085" i="43"/>
  <c r="C1086" i="43"/>
  <c r="C1087" i="43"/>
  <c r="C1088" i="43"/>
  <c r="C1089" i="43"/>
  <c r="C1090" i="43"/>
  <c r="C1091" i="43"/>
  <c r="C1092" i="43"/>
  <c r="C1093" i="43"/>
  <c r="C1094" i="43"/>
  <c r="C1095" i="43"/>
  <c r="C1096" i="43"/>
  <c r="C1097" i="43"/>
  <c r="C1098" i="43"/>
  <c r="C1099" i="43"/>
  <c r="C1100" i="43"/>
  <c r="C1101" i="43"/>
  <c r="C1102" i="43"/>
  <c r="C1103" i="43"/>
  <c r="C1104" i="43"/>
  <c r="C1105" i="43"/>
  <c r="C1106" i="43"/>
  <c r="C1107" i="43"/>
  <c r="C1108" i="43"/>
  <c r="C1109" i="43"/>
  <c r="C1110" i="43"/>
  <c r="C1111" i="43"/>
  <c r="C1112" i="43"/>
  <c r="C1113" i="43"/>
  <c r="C1114" i="43"/>
  <c r="C1115" i="43"/>
  <c r="C1116" i="43"/>
  <c r="C1117" i="43"/>
  <c r="C1118" i="43"/>
  <c r="C1119" i="43"/>
  <c r="C1120" i="43"/>
  <c r="C1121" i="43"/>
  <c r="C1122" i="43"/>
  <c r="C1123" i="43"/>
  <c r="C1124" i="43"/>
  <c r="C1125" i="43"/>
  <c r="C1126" i="43"/>
  <c r="C1127" i="43"/>
  <c r="C1128" i="43"/>
  <c r="C1129" i="43"/>
  <c r="C1130" i="43"/>
  <c r="C1131" i="43"/>
  <c r="C1132" i="43"/>
  <c r="C1133" i="43"/>
  <c r="C1134" i="43"/>
  <c r="C1135" i="43"/>
  <c r="C1136" i="43"/>
  <c r="C1137" i="43"/>
  <c r="C1138" i="43"/>
  <c r="C1139" i="43"/>
  <c r="C1140" i="43"/>
  <c r="C1141" i="43"/>
  <c r="C1142" i="43"/>
  <c r="C1143" i="43"/>
  <c r="C1144" i="43"/>
  <c r="C1145" i="43"/>
  <c r="C1146" i="43"/>
  <c r="C1147" i="43"/>
  <c r="C1148" i="43"/>
  <c r="C1149" i="43"/>
  <c r="C1150" i="43"/>
  <c r="C1151" i="43"/>
  <c r="C1152" i="43"/>
  <c r="C1153" i="43"/>
  <c r="C1154" i="43"/>
  <c r="C1155" i="43"/>
  <c r="C1156" i="43"/>
  <c r="C1157" i="43"/>
  <c r="C1158" i="43"/>
  <c r="C1159" i="43"/>
  <c r="C1160" i="43"/>
  <c r="C1161" i="43"/>
  <c r="C1162" i="43"/>
  <c r="C1163" i="43"/>
  <c r="C1164" i="43"/>
  <c r="C1165" i="43"/>
  <c r="C1166" i="43"/>
  <c r="C1167" i="43"/>
  <c r="C1168" i="43"/>
  <c r="C1169" i="43"/>
  <c r="C1170" i="43"/>
  <c r="C1171" i="43"/>
  <c r="C1172" i="43"/>
  <c r="C1173" i="43"/>
  <c r="C1174" i="43"/>
  <c r="C1175" i="43"/>
  <c r="C1176" i="43"/>
  <c r="C1177" i="43"/>
  <c r="C1178" i="43"/>
  <c r="C1179" i="43"/>
  <c r="C1180" i="43"/>
  <c r="C1181" i="43"/>
  <c r="C1182" i="43"/>
  <c r="C1183" i="43"/>
  <c r="C1184" i="43"/>
  <c r="C1185" i="43"/>
  <c r="C1186" i="43"/>
  <c r="C1187" i="43"/>
  <c r="C1188" i="43"/>
  <c r="C1189" i="43"/>
  <c r="C1190" i="43"/>
  <c r="C1191" i="43"/>
  <c r="C1192" i="43"/>
  <c r="C1193" i="43"/>
  <c r="C1194" i="43"/>
  <c r="C1195" i="43"/>
  <c r="C1196" i="43"/>
  <c r="C1197" i="43"/>
  <c r="C1198" i="43"/>
  <c r="C1199" i="43"/>
  <c r="C1200" i="43"/>
  <c r="C1201" i="43"/>
  <c r="C1202" i="43"/>
  <c r="C1203" i="43"/>
  <c r="C1204" i="43"/>
  <c r="C1205" i="43"/>
  <c r="C1206" i="43"/>
  <c r="C1207" i="43"/>
  <c r="C1208" i="43"/>
  <c r="C1209" i="43"/>
  <c r="C1210" i="43"/>
  <c r="C1211" i="43"/>
  <c r="C1212" i="43"/>
  <c r="C1213" i="43"/>
  <c r="C1214" i="43"/>
  <c r="C1215" i="43"/>
  <c r="C1216" i="43"/>
  <c r="C1217" i="43"/>
  <c r="C1218" i="43"/>
  <c r="C1219" i="43"/>
  <c r="C1220" i="43"/>
  <c r="C1221" i="43"/>
  <c r="C1222" i="43"/>
  <c r="C1223" i="43"/>
  <c r="C1224" i="43"/>
  <c r="C1225" i="43"/>
  <c r="C1226" i="43"/>
  <c r="C1227" i="43"/>
  <c r="C1228" i="43"/>
  <c r="C1229" i="43"/>
  <c r="C1230" i="43"/>
  <c r="C1231" i="43"/>
  <c r="C1232" i="43"/>
  <c r="C1233" i="43"/>
  <c r="C1234" i="43"/>
  <c r="C1235" i="43"/>
  <c r="C1236" i="43"/>
  <c r="C1237" i="43"/>
  <c r="C1238" i="43"/>
  <c r="C1239" i="43"/>
  <c r="C1240" i="43"/>
  <c r="C1241" i="43"/>
  <c r="C1242" i="43"/>
  <c r="C1243" i="43"/>
  <c r="C1244" i="43"/>
  <c r="C1245" i="43"/>
  <c r="C1246" i="43"/>
  <c r="C1247" i="43"/>
  <c r="C1248" i="43"/>
  <c r="C1249" i="43"/>
  <c r="C1250" i="43"/>
  <c r="C1251" i="43"/>
  <c r="C1252" i="43"/>
  <c r="C1253" i="43"/>
  <c r="C1254" i="43"/>
  <c r="C1255" i="43"/>
  <c r="C1256" i="43"/>
  <c r="C1257" i="43"/>
  <c r="C1258" i="43"/>
  <c r="C1259" i="43"/>
  <c r="C1260" i="43"/>
  <c r="C1261" i="43"/>
  <c r="C1262" i="43"/>
  <c r="C1263" i="43"/>
  <c r="C1264" i="43"/>
  <c r="C1265" i="43"/>
  <c r="C1266" i="43"/>
  <c r="C1267" i="43"/>
  <c r="C1268" i="43"/>
  <c r="C1269" i="43"/>
  <c r="C1270" i="43"/>
  <c r="C1271" i="43"/>
  <c r="C1272" i="43"/>
  <c r="C1273" i="43"/>
  <c r="C1274" i="43"/>
  <c r="C1275" i="43"/>
  <c r="C1276" i="43"/>
  <c r="C1277" i="43"/>
  <c r="C1278" i="43"/>
  <c r="C1279" i="43"/>
  <c r="C1280" i="43"/>
  <c r="C1281" i="43"/>
  <c r="C1282" i="43"/>
  <c r="C1283" i="43"/>
  <c r="C1284" i="43"/>
  <c r="C1285" i="43"/>
  <c r="C1286" i="43"/>
  <c r="C1287" i="43"/>
  <c r="C1288" i="43"/>
  <c r="C1289" i="43"/>
  <c r="C1290" i="43"/>
  <c r="C1291" i="43"/>
  <c r="C1292" i="43"/>
  <c r="C1293" i="43"/>
  <c r="C1294" i="43"/>
  <c r="C1295" i="43"/>
  <c r="C1296" i="43"/>
  <c r="C1297" i="43"/>
  <c r="C1298" i="43"/>
  <c r="C1299" i="43"/>
  <c r="C1300" i="43"/>
  <c r="C1301" i="43"/>
  <c r="C1302" i="43"/>
  <c r="C1303" i="43"/>
  <c r="C1304" i="43"/>
  <c r="C1305" i="43"/>
  <c r="C1306" i="43"/>
  <c r="C1307" i="43"/>
  <c r="C1308" i="43"/>
  <c r="C1309" i="43"/>
  <c r="C1310" i="43"/>
  <c r="C1311" i="43"/>
  <c r="C1312" i="43"/>
  <c r="C1313" i="43"/>
  <c r="C1314" i="43"/>
  <c r="C1315" i="43"/>
  <c r="C1316" i="43"/>
  <c r="C1317" i="43"/>
  <c r="C1318" i="43"/>
  <c r="C1319" i="43"/>
  <c r="C1320" i="43"/>
  <c r="C1321" i="43"/>
  <c r="C1322" i="43"/>
  <c r="C1323" i="43"/>
  <c r="C1324" i="43"/>
  <c r="C1325" i="43"/>
  <c r="C1326" i="43"/>
  <c r="C1327" i="43"/>
  <c r="C1328" i="43"/>
  <c r="C1329" i="43"/>
  <c r="C1330" i="43"/>
  <c r="C1331" i="43"/>
  <c r="C1332" i="43"/>
  <c r="C1333" i="43"/>
  <c r="C1334" i="43"/>
  <c r="C1335" i="43"/>
  <c r="C1336" i="43"/>
  <c r="C1337" i="43"/>
  <c r="C1338" i="43"/>
  <c r="C1339" i="43"/>
  <c r="C1340" i="43"/>
  <c r="C1341" i="43"/>
  <c r="C1342" i="43"/>
  <c r="C1343" i="43"/>
  <c r="C1344" i="43"/>
  <c r="C1345" i="43"/>
  <c r="C1346" i="43"/>
  <c r="C1347" i="43"/>
  <c r="C1348" i="43"/>
  <c r="C1349" i="43"/>
  <c r="C1350" i="43"/>
  <c r="C1351" i="43"/>
  <c r="C1352" i="43"/>
  <c r="C1353" i="43"/>
  <c r="C1354" i="43"/>
  <c r="C1355" i="43"/>
  <c r="C1356" i="43"/>
  <c r="C1357" i="43"/>
  <c r="C1358" i="43"/>
  <c r="C1359" i="43"/>
  <c r="C1360" i="43"/>
  <c r="C1361" i="43"/>
  <c r="C1362" i="43"/>
  <c r="C1363" i="43"/>
  <c r="C1364" i="43"/>
  <c r="C1365" i="43"/>
  <c r="C1366" i="43"/>
  <c r="C1367" i="43"/>
  <c r="C1368" i="43"/>
  <c r="C1369" i="43"/>
  <c r="C1370" i="43"/>
  <c r="C1371" i="43"/>
  <c r="C1372" i="43"/>
  <c r="C1373" i="43"/>
  <c r="C1374" i="43"/>
  <c r="C1375" i="43"/>
  <c r="C1376" i="43"/>
  <c r="C1377" i="43"/>
  <c r="C1378" i="43"/>
  <c r="C1379" i="43"/>
  <c r="C1380" i="43"/>
  <c r="C1381" i="43"/>
  <c r="C1382" i="43"/>
  <c r="C1383" i="43"/>
  <c r="C1384" i="43"/>
  <c r="C1385" i="43"/>
  <c r="C1386" i="43"/>
  <c r="C1387" i="43"/>
  <c r="C1388" i="43"/>
  <c r="C1389" i="43"/>
  <c r="C1390" i="43"/>
  <c r="C1391" i="43"/>
  <c r="C1392" i="43"/>
  <c r="C1393" i="43"/>
  <c r="C1394" i="43"/>
  <c r="C1395" i="43"/>
  <c r="C1396" i="43"/>
  <c r="C1397" i="43"/>
  <c r="C1398" i="43"/>
  <c r="C1399" i="43"/>
  <c r="C1400" i="43"/>
  <c r="C1401" i="43"/>
  <c r="C1402" i="43"/>
  <c r="C1403" i="43"/>
  <c r="C1404" i="43"/>
  <c r="C1405" i="43"/>
  <c r="C1406" i="43"/>
  <c r="C1407" i="43"/>
  <c r="C1408" i="43"/>
  <c r="C1409" i="43"/>
  <c r="C1410" i="43"/>
  <c r="C1411" i="43"/>
  <c r="C1412" i="43"/>
  <c r="C1413" i="43"/>
  <c r="C1414" i="43"/>
  <c r="C1415" i="43"/>
  <c r="C1416" i="43"/>
  <c r="C1417" i="43"/>
  <c r="C1418" i="43"/>
  <c r="C1419" i="43"/>
  <c r="C1420" i="43"/>
  <c r="C1421" i="43"/>
  <c r="C1422" i="43"/>
  <c r="C1423" i="43"/>
  <c r="C1424" i="43"/>
  <c r="C1425" i="43"/>
  <c r="C1426" i="43"/>
  <c r="C1427" i="43"/>
  <c r="C1428" i="43"/>
  <c r="C1429" i="43"/>
  <c r="C1430" i="43"/>
  <c r="C1431" i="43"/>
  <c r="C1432" i="43"/>
  <c r="C1433" i="43"/>
  <c r="C1434" i="43"/>
  <c r="C1435" i="43"/>
  <c r="C1436" i="43"/>
  <c r="C1437" i="43"/>
  <c r="C1438" i="43"/>
  <c r="C1439" i="43"/>
  <c r="C1440" i="43"/>
  <c r="C1441" i="43"/>
  <c r="C1442" i="43"/>
  <c r="C1443" i="43"/>
  <c r="C1444" i="43"/>
  <c r="C1445" i="43"/>
  <c r="C1446" i="43"/>
  <c r="C1447" i="43"/>
  <c r="C1448" i="43"/>
  <c r="C1449" i="43"/>
  <c r="C1450" i="43"/>
  <c r="C1451" i="43"/>
  <c r="C1452" i="43"/>
  <c r="C1453" i="43"/>
  <c r="C1454" i="43"/>
  <c r="C1455" i="43"/>
  <c r="C1456" i="43"/>
  <c r="C1457" i="43"/>
  <c r="C1458" i="43"/>
  <c r="C1459" i="43"/>
  <c r="C1460" i="43"/>
  <c r="C1461" i="43"/>
  <c r="C1462" i="43"/>
  <c r="C1463" i="43"/>
  <c r="C1464" i="43"/>
  <c r="C1465" i="43"/>
  <c r="C1466" i="43"/>
  <c r="C1467" i="43"/>
  <c r="C1468" i="43"/>
  <c r="C1469" i="43"/>
  <c r="C1470" i="43"/>
  <c r="C1471" i="43"/>
  <c r="C1472" i="43"/>
  <c r="C1473" i="43"/>
  <c r="C1474" i="43"/>
  <c r="C1475" i="43"/>
  <c r="C1476" i="43"/>
  <c r="C1477" i="43"/>
  <c r="C1478" i="43"/>
  <c r="C1479" i="43"/>
  <c r="C1480" i="43"/>
  <c r="C1481" i="43"/>
  <c r="C1482" i="43"/>
  <c r="C1483" i="43"/>
  <c r="C1484" i="43"/>
  <c r="C1485" i="43"/>
  <c r="C1486" i="43"/>
  <c r="C1487" i="43"/>
  <c r="C1488" i="43"/>
  <c r="C1489" i="43"/>
  <c r="C1490" i="43"/>
  <c r="C1491" i="43"/>
  <c r="C1492" i="43"/>
  <c r="C1493" i="43"/>
  <c r="C1494" i="43"/>
  <c r="C1495" i="43"/>
  <c r="C1496" i="43"/>
  <c r="C1497" i="43"/>
  <c r="C1498" i="43"/>
  <c r="C1499" i="43"/>
  <c r="C1500" i="43"/>
  <c r="C1501" i="43"/>
  <c r="C1502" i="43"/>
  <c r="C1503" i="43"/>
  <c r="C1504" i="43"/>
  <c r="C1505" i="43"/>
  <c r="C1506" i="43"/>
  <c r="C1507" i="43"/>
  <c r="C1508" i="43"/>
  <c r="C1509" i="43"/>
  <c r="C1510" i="43"/>
  <c r="C1511" i="43"/>
  <c r="C1512" i="43"/>
  <c r="C1513" i="43"/>
  <c r="C1514" i="43"/>
  <c r="C1515" i="43"/>
  <c r="C1516" i="43"/>
  <c r="C1517" i="43"/>
  <c r="C1518" i="43"/>
  <c r="C1519" i="43"/>
  <c r="C1520" i="43"/>
  <c r="C1521" i="43"/>
  <c r="C1522" i="43"/>
  <c r="C1523" i="43"/>
  <c r="C1524" i="43"/>
  <c r="C1525" i="43"/>
  <c r="C1526" i="43"/>
  <c r="C1527" i="43"/>
  <c r="C1528" i="43"/>
  <c r="C1529" i="43"/>
  <c r="C1530" i="43"/>
  <c r="C1531" i="43"/>
  <c r="C1532" i="43"/>
  <c r="C1533" i="43"/>
  <c r="C1534" i="43"/>
  <c r="C1535" i="43"/>
  <c r="C1536" i="43"/>
  <c r="C1537" i="43"/>
  <c r="C1538" i="43"/>
  <c r="C1539" i="43"/>
  <c r="C1540" i="43"/>
  <c r="C1541" i="43"/>
  <c r="C1542" i="43"/>
  <c r="C1543" i="43"/>
  <c r="C1544" i="43"/>
  <c r="C1545" i="43"/>
  <c r="C1546" i="43"/>
  <c r="C1547" i="43"/>
  <c r="C1548" i="43"/>
  <c r="C1549" i="43"/>
  <c r="C1550" i="43"/>
  <c r="C1551" i="43"/>
  <c r="C1552" i="43"/>
  <c r="C1553" i="43"/>
  <c r="C1554" i="43"/>
  <c r="C1555" i="43"/>
  <c r="C1556" i="43"/>
  <c r="C1557" i="43"/>
  <c r="C1558" i="43"/>
  <c r="C1559" i="43"/>
  <c r="C1560" i="43"/>
  <c r="C1561" i="43"/>
  <c r="C1562" i="43"/>
  <c r="C1563" i="43"/>
  <c r="C1564" i="43"/>
  <c r="C1565" i="43"/>
  <c r="C1566" i="43"/>
  <c r="C1567" i="43"/>
  <c r="C1568" i="43"/>
  <c r="C1569" i="43"/>
  <c r="C1570" i="43"/>
  <c r="C1571" i="43"/>
  <c r="C1572" i="43"/>
  <c r="C1573" i="43"/>
  <c r="C1574" i="43"/>
  <c r="C1575" i="43"/>
  <c r="C1576" i="43"/>
  <c r="C1577" i="43"/>
  <c r="C1578" i="43"/>
  <c r="C1579" i="43"/>
  <c r="C1580" i="43"/>
  <c r="C1581" i="43"/>
  <c r="C1582" i="43"/>
  <c r="C1583" i="43"/>
  <c r="C1584" i="43"/>
  <c r="C1585" i="43"/>
  <c r="C1586" i="43"/>
  <c r="C1587" i="43"/>
  <c r="C1588" i="43"/>
  <c r="C1589" i="43"/>
  <c r="C1590" i="43"/>
  <c r="C1591" i="43"/>
  <c r="C1592" i="43"/>
  <c r="C1593" i="43"/>
  <c r="C1594" i="43"/>
  <c r="C1595" i="43"/>
  <c r="C1596" i="43"/>
  <c r="C1597" i="43"/>
  <c r="C1598" i="43"/>
  <c r="C1599" i="43"/>
  <c r="C1600" i="43"/>
  <c r="C1601" i="43"/>
  <c r="C1602" i="43"/>
  <c r="C1603" i="43"/>
  <c r="C1604" i="43"/>
  <c r="C1605" i="43"/>
  <c r="C1606" i="43"/>
  <c r="C1607" i="43"/>
  <c r="C1608" i="43"/>
  <c r="C1609" i="43"/>
  <c r="C1610" i="43"/>
  <c r="C1611" i="43"/>
  <c r="C1612" i="43"/>
  <c r="C1613" i="43"/>
  <c r="C1614" i="43"/>
  <c r="C1615" i="43"/>
  <c r="C1616" i="43"/>
  <c r="C1617" i="43"/>
  <c r="C1618" i="43"/>
  <c r="C1619" i="43"/>
  <c r="C1620" i="43"/>
  <c r="C1621" i="43"/>
  <c r="C1622" i="43"/>
  <c r="C1623" i="43"/>
  <c r="C1624" i="43"/>
  <c r="C1625" i="43"/>
  <c r="C1626" i="43"/>
  <c r="C1627" i="43"/>
  <c r="C1628" i="43"/>
  <c r="C1629" i="43"/>
  <c r="C1630" i="43"/>
  <c r="C1631" i="43"/>
  <c r="C1632" i="43"/>
  <c r="C1633" i="43"/>
  <c r="C1634" i="43"/>
  <c r="C1635" i="43"/>
  <c r="C1636" i="43"/>
  <c r="C1637" i="43"/>
  <c r="C1638" i="43"/>
  <c r="C1639" i="43"/>
  <c r="C1640" i="43"/>
  <c r="C1641" i="43"/>
  <c r="C1642" i="43"/>
  <c r="C1643" i="43"/>
  <c r="C1644" i="43"/>
  <c r="C1645" i="43"/>
  <c r="C1646" i="43"/>
  <c r="C1647" i="43"/>
  <c r="C1648" i="43"/>
  <c r="C1649" i="43"/>
  <c r="C1650" i="43"/>
  <c r="C1651" i="43"/>
  <c r="C1652" i="43"/>
  <c r="C1653" i="43"/>
  <c r="C1654" i="43"/>
  <c r="C1655" i="43"/>
  <c r="C1656" i="43"/>
  <c r="C1657" i="43"/>
  <c r="C1658" i="43"/>
  <c r="C1659" i="43"/>
  <c r="C1660" i="43"/>
  <c r="C1661" i="43"/>
  <c r="C1662" i="43"/>
  <c r="C1663" i="43"/>
  <c r="C1664" i="43"/>
  <c r="C1665" i="43"/>
  <c r="C1666" i="43"/>
  <c r="C1667" i="43"/>
  <c r="C1668" i="43"/>
  <c r="C1669" i="43"/>
  <c r="C1670" i="43"/>
  <c r="C1671" i="43"/>
  <c r="C1672" i="43"/>
  <c r="C1673" i="43"/>
  <c r="C1674" i="43"/>
  <c r="C1675" i="43"/>
  <c r="C1676" i="43"/>
  <c r="C1677" i="43"/>
  <c r="C1678" i="43"/>
  <c r="C1679" i="43"/>
  <c r="C1680" i="43"/>
  <c r="C1681" i="43"/>
  <c r="C1682" i="43"/>
  <c r="C1683" i="43"/>
  <c r="C1684" i="43"/>
  <c r="C1685" i="43"/>
  <c r="C1686" i="43"/>
  <c r="C1687" i="43"/>
  <c r="C1688" i="43"/>
  <c r="C1689" i="43"/>
  <c r="C1690" i="43"/>
  <c r="C1691" i="43"/>
  <c r="C1692" i="43"/>
  <c r="C1693" i="43"/>
  <c r="C1694" i="43"/>
  <c r="C1695" i="43"/>
  <c r="C1696" i="43"/>
  <c r="C1697" i="43"/>
  <c r="C1698" i="43"/>
  <c r="C1699" i="43"/>
  <c r="C1700" i="43"/>
  <c r="C1701" i="43"/>
  <c r="C1702" i="43"/>
  <c r="C1703" i="43"/>
  <c r="C1704" i="43"/>
  <c r="C1705" i="43"/>
  <c r="C1706" i="43"/>
  <c r="C1707" i="43"/>
  <c r="C1708" i="43"/>
  <c r="C1709" i="43"/>
  <c r="C1710" i="43"/>
  <c r="C1711" i="43"/>
  <c r="C1712" i="43"/>
  <c r="C1713" i="43"/>
  <c r="C1714" i="43"/>
  <c r="C1715" i="43"/>
  <c r="C1716" i="43"/>
  <c r="C1717" i="43"/>
  <c r="C1718" i="43"/>
  <c r="C1719" i="43"/>
  <c r="C1720" i="43"/>
  <c r="C1721" i="43"/>
  <c r="C1722" i="43"/>
  <c r="C1723" i="43"/>
  <c r="C1724" i="43"/>
  <c r="C1725" i="43"/>
  <c r="C1726" i="43"/>
  <c r="C1727" i="43"/>
  <c r="C1728" i="43"/>
  <c r="C1729" i="43"/>
  <c r="C1730" i="43"/>
  <c r="C1731" i="43"/>
  <c r="C1732" i="43"/>
  <c r="C1733" i="43"/>
  <c r="C1734" i="43"/>
  <c r="C1735" i="43"/>
  <c r="C1736" i="43"/>
  <c r="C1737" i="43"/>
  <c r="C1738" i="43"/>
  <c r="C1739" i="43"/>
  <c r="C1740" i="43"/>
  <c r="C1741" i="43"/>
  <c r="C1742" i="43"/>
  <c r="C1743" i="43"/>
  <c r="C1744" i="43"/>
  <c r="C1745" i="43"/>
  <c r="C1746" i="43"/>
  <c r="C1747" i="43"/>
  <c r="C1748" i="43"/>
  <c r="C1749" i="43"/>
  <c r="C1750" i="43"/>
  <c r="C1751" i="43"/>
  <c r="C1752" i="43"/>
  <c r="C1753" i="43"/>
  <c r="C1754" i="43"/>
  <c r="C1755" i="43"/>
  <c r="C1756" i="43"/>
  <c r="C1757" i="43"/>
  <c r="C1758" i="43"/>
  <c r="C1759" i="43"/>
  <c r="C1760" i="43"/>
  <c r="C1761" i="43"/>
  <c r="C1762" i="43"/>
  <c r="C1763" i="43"/>
  <c r="C1764" i="43"/>
  <c r="C1765" i="43"/>
  <c r="C1766" i="43"/>
  <c r="C1767" i="43"/>
  <c r="C1768" i="43"/>
  <c r="C1769" i="43"/>
  <c r="C1770" i="43"/>
  <c r="C1771" i="43"/>
  <c r="C1772" i="43"/>
  <c r="C1773" i="43"/>
  <c r="C1774" i="43"/>
  <c r="C1775" i="43"/>
  <c r="C1776" i="43"/>
  <c r="C1777" i="43"/>
  <c r="C1778" i="43"/>
  <c r="C1779" i="43"/>
  <c r="C1780" i="43"/>
  <c r="C1781" i="43"/>
  <c r="C1782" i="43"/>
  <c r="C1783" i="43"/>
  <c r="C1784" i="43"/>
  <c r="C1785" i="43"/>
  <c r="C1786" i="43"/>
  <c r="C1787" i="43"/>
  <c r="C1788" i="43"/>
  <c r="C1789" i="43"/>
  <c r="C1790" i="43"/>
  <c r="C1791" i="43"/>
  <c r="C1792" i="43"/>
  <c r="C1793" i="43"/>
  <c r="C1794" i="43"/>
  <c r="C1795" i="43"/>
  <c r="C1796" i="43"/>
  <c r="C1797" i="43"/>
  <c r="C1798" i="43"/>
  <c r="C1799" i="43"/>
  <c r="C1800" i="43"/>
  <c r="C1801" i="43"/>
  <c r="C1802" i="43"/>
  <c r="C1803" i="43"/>
  <c r="C1804" i="43"/>
  <c r="C1805" i="43"/>
  <c r="C1806" i="43"/>
  <c r="C1807" i="43"/>
  <c r="C1808" i="43"/>
  <c r="C1809" i="43"/>
  <c r="C1810" i="43"/>
  <c r="C1811" i="43"/>
  <c r="C1812" i="43"/>
  <c r="C1813" i="43"/>
  <c r="C1814" i="43"/>
  <c r="C1815" i="43"/>
  <c r="C1816" i="43"/>
  <c r="C1817" i="43"/>
  <c r="C1818" i="43"/>
  <c r="C1819" i="43"/>
  <c r="C1820" i="43"/>
  <c r="C1821" i="43"/>
  <c r="C1822" i="43"/>
  <c r="C1823" i="43"/>
  <c r="C1824" i="43"/>
  <c r="C1825" i="43"/>
  <c r="C1826" i="43"/>
  <c r="C1827" i="43"/>
  <c r="C1828" i="43"/>
  <c r="C1829" i="43"/>
  <c r="C1830" i="43"/>
  <c r="C1831" i="43"/>
  <c r="C1832" i="43"/>
  <c r="C1833" i="43"/>
  <c r="C1834" i="43"/>
  <c r="C1835" i="43"/>
  <c r="C1836" i="43"/>
  <c r="C1837" i="43"/>
  <c r="C1838" i="43"/>
  <c r="C1839" i="43"/>
  <c r="C1840" i="43"/>
  <c r="C1841" i="43"/>
  <c r="C1842" i="43"/>
  <c r="C1843" i="43"/>
  <c r="C1844" i="43"/>
  <c r="C1845" i="43"/>
  <c r="C1846" i="43"/>
  <c r="C1847" i="43"/>
  <c r="C1848" i="43"/>
  <c r="C1849" i="43"/>
  <c r="C1850" i="43"/>
  <c r="C1851" i="43"/>
  <c r="C1852" i="43"/>
  <c r="C1853" i="43"/>
  <c r="C1854" i="43"/>
  <c r="C1855" i="43"/>
  <c r="C1856" i="43"/>
  <c r="C1857" i="43"/>
  <c r="C1858" i="43"/>
  <c r="C1859" i="43"/>
  <c r="C1860" i="43"/>
  <c r="C1861" i="43"/>
  <c r="C1862" i="43"/>
  <c r="C1863" i="43"/>
  <c r="C1864" i="43"/>
  <c r="C1865" i="43"/>
  <c r="C1866" i="43"/>
  <c r="C1867" i="43"/>
  <c r="C1868" i="43"/>
  <c r="C1869" i="43"/>
  <c r="C1870" i="43"/>
  <c r="C1871" i="43"/>
  <c r="C1872" i="43"/>
  <c r="C1873" i="43"/>
  <c r="C1874" i="43"/>
  <c r="C1875" i="43"/>
  <c r="C1876" i="43"/>
  <c r="C1877" i="43"/>
  <c r="C1878" i="43"/>
  <c r="C1879" i="43"/>
  <c r="C1880" i="43"/>
  <c r="C1881" i="43"/>
  <c r="C1882" i="43"/>
  <c r="C1883" i="43"/>
  <c r="C1884" i="43"/>
  <c r="C1885" i="43"/>
  <c r="C1886" i="43"/>
  <c r="C1887" i="43"/>
  <c r="C1888" i="43"/>
  <c r="C1889" i="43"/>
  <c r="C1890" i="43"/>
  <c r="C1891" i="43"/>
  <c r="C1892" i="43"/>
  <c r="C1893" i="43"/>
  <c r="C1894" i="43"/>
  <c r="C1895" i="43"/>
  <c r="C1896" i="43"/>
  <c r="C1897" i="43"/>
  <c r="C1898" i="43"/>
  <c r="C1899" i="43"/>
  <c r="C1900" i="43"/>
  <c r="C1901" i="43"/>
  <c r="C1902" i="43"/>
  <c r="C1903" i="43"/>
  <c r="C1904" i="43"/>
  <c r="C1905" i="43"/>
  <c r="C1906" i="43"/>
  <c r="C1907" i="43"/>
  <c r="C1908" i="43"/>
  <c r="C1909" i="43"/>
  <c r="C1910" i="43"/>
  <c r="C1911" i="43"/>
  <c r="C1912" i="43"/>
  <c r="C1913" i="43"/>
  <c r="C1914" i="43"/>
  <c r="C1915" i="43"/>
  <c r="C1916" i="43"/>
  <c r="C1917" i="43"/>
  <c r="C1918" i="43"/>
  <c r="C1919" i="43"/>
  <c r="C1920" i="43"/>
  <c r="C1921" i="43"/>
  <c r="C1922" i="43"/>
  <c r="C1923" i="43"/>
  <c r="C1924" i="43"/>
  <c r="C1925" i="43"/>
  <c r="C1926" i="43"/>
  <c r="C1927" i="43"/>
  <c r="C1928" i="43"/>
  <c r="C1929" i="43"/>
  <c r="C1930" i="43"/>
  <c r="C1931" i="43"/>
  <c r="C1932" i="43"/>
  <c r="C1933" i="43"/>
  <c r="C1934" i="43"/>
  <c r="C1935" i="43"/>
  <c r="C1936" i="43"/>
  <c r="C1937" i="43"/>
  <c r="C1938" i="43"/>
  <c r="C1939" i="43"/>
  <c r="C1940" i="43"/>
  <c r="C1941" i="43"/>
  <c r="C1942" i="43"/>
  <c r="C1943" i="43"/>
  <c r="C1944" i="43"/>
  <c r="C1945" i="43"/>
  <c r="C1946" i="43"/>
  <c r="C1947" i="43"/>
  <c r="C1948" i="43"/>
  <c r="C1949" i="43"/>
  <c r="C1950" i="43"/>
  <c r="C1951" i="43"/>
  <c r="C1952" i="43"/>
  <c r="C1953" i="43"/>
  <c r="C1954" i="43"/>
  <c r="C1955" i="43"/>
  <c r="C1956" i="43"/>
  <c r="C1957" i="43"/>
  <c r="C1958" i="43"/>
  <c r="C1959" i="43"/>
  <c r="C1960" i="43"/>
  <c r="C1961" i="43"/>
  <c r="C1962" i="43"/>
  <c r="C1963" i="43"/>
  <c r="C1964" i="43"/>
  <c r="C1965" i="43"/>
  <c r="C1966" i="43"/>
  <c r="C1967" i="43"/>
  <c r="C1968" i="43"/>
  <c r="C1969" i="43"/>
  <c r="C1970" i="43"/>
  <c r="C1971" i="43"/>
  <c r="C1972" i="43"/>
  <c r="C1973" i="43"/>
  <c r="C1974" i="43"/>
  <c r="C1975" i="43"/>
  <c r="C1976" i="43"/>
  <c r="C1977" i="43"/>
  <c r="C1978" i="43"/>
  <c r="C1979" i="43"/>
  <c r="C1980" i="43"/>
  <c r="C1981" i="43"/>
  <c r="C1982" i="43"/>
  <c r="C1983" i="43"/>
  <c r="C1984" i="43"/>
  <c r="C1985" i="43"/>
  <c r="C1986" i="43"/>
  <c r="C1987" i="43"/>
  <c r="C1988" i="43"/>
  <c r="C1989" i="43"/>
  <c r="C1990" i="43"/>
  <c r="C1991" i="43"/>
  <c r="C1992" i="43"/>
  <c r="C1993" i="43"/>
  <c r="C1994" i="43"/>
  <c r="C1995" i="43"/>
  <c r="C1996" i="43"/>
  <c r="C1997" i="43"/>
  <c r="C1998" i="43"/>
  <c r="C1999" i="43"/>
  <c r="C2000" i="43"/>
  <c r="C2001" i="43"/>
  <c r="C2002" i="43"/>
  <c r="C2003" i="43"/>
  <c r="C2004" i="43"/>
  <c r="C2005" i="43"/>
  <c r="C2006" i="43"/>
  <c r="C2007" i="43"/>
  <c r="C2008" i="43"/>
  <c r="C2009" i="43"/>
  <c r="C2010" i="43"/>
  <c r="C2011" i="43"/>
  <c r="C2012" i="43"/>
  <c r="C2013" i="43"/>
  <c r="C2014" i="43"/>
  <c r="C2015" i="43"/>
  <c r="C2016" i="43"/>
  <c r="C2017" i="43"/>
  <c r="C2018" i="43"/>
  <c r="C2019" i="43"/>
  <c r="C2020" i="43"/>
  <c r="C2021" i="43"/>
  <c r="C2022" i="43"/>
  <c r="C2023" i="43"/>
  <c r="C2024" i="43"/>
  <c r="C2025" i="43"/>
  <c r="C2026" i="43"/>
  <c r="C2027" i="43"/>
  <c r="C2028" i="43"/>
  <c r="C2029" i="43"/>
  <c r="C2030" i="43"/>
  <c r="C2031" i="43"/>
  <c r="C2032" i="43"/>
  <c r="C2033" i="43"/>
  <c r="C2034" i="43"/>
  <c r="C2035" i="43"/>
  <c r="C2036" i="43"/>
  <c r="C2037" i="43"/>
  <c r="C2038" i="43"/>
  <c r="C2039" i="43"/>
  <c r="C2040" i="43"/>
  <c r="C2041" i="43"/>
  <c r="C2042" i="43"/>
  <c r="C2043" i="43"/>
  <c r="C2044" i="43"/>
  <c r="C2045" i="43"/>
  <c r="C2046" i="43"/>
  <c r="C2047" i="43"/>
  <c r="C2048" i="43"/>
  <c r="C2049" i="43"/>
  <c r="C2050" i="43"/>
  <c r="C2051" i="43"/>
  <c r="C2052" i="43"/>
  <c r="C2053" i="43"/>
  <c r="C2054" i="43"/>
  <c r="C2055" i="43"/>
  <c r="C2056" i="43"/>
  <c r="C2057" i="43"/>
  <c r="C2058" i="43"/>
  <c r="C2059" i="43"/>
  <c r="C2060" i="43"/>
  <c r="C2061" i="43"/>
  <c r="C2062" i="43"/>
  <c r="C2063" i="43"/>
  <c r="C2064" i="43"/>
  <c r="C2065" i="43"/>
  <c r="C2066" i="43"/>
  <c r="C2067" i="43"/>
  <c r="C2068" i="43"/>
  <c r="C2069" i="43"/>
  <c r="C2070" i="43"/>
  <c r="C2071" i="43"/>
  <c r="C2072" i="43"/>
  <c r="C2073" i="43"/>
  <c r="C2074" i="43"/>
  <c r="C2075" i="43"/>
  <c r="C2076" i="43"/>
  <c r="C2077" i="43"/>
  <c r="C2078" i="43"/>
  <c r="C2079" i="43"/>
  <c r="C2080" i="43"/>
  <c r="C2081" i="43"/>
  <c r="C2082" i="43"/>
  <c r="C2083" i="43"/>
  <c r="C2084" i="43"/>
  <c r="C2085" i="43"/>
  <c r="C2086" i="43"/>
  <c r="C2087" i="43"/>
  <c r="C2088" i="43"/>
  <c r="C2089" i="43"/>
  <c r="C2090" i="43"/>
  <c r="C2091" i="43"/>
  <c r="C2092" i="43"/>
  <c r="C2093" i="43"/>
  <c r="C2094" i="43"/>
  <c r="C2095" i="43"/>
  <c r="C2096" i="43"/>
  <c r="C2097" i="43"/>
  <c r="C2098" i="43"/>
  <c r="C2099" i="43"/>
  <c r="C2100" i="43"/>
  <c r="C2101" i="43"/>
  <c r="C2102" i="43"/>
  <c r="C2103" i="43"/>
  <c r="C2104" i="43"/>
  <c r="C2105" i="43"/>
  <c r="C2106" i="43"/>
  <c r="C2107" i="43"/>
  <c r="C2108" i="43"/>
  <c r="C2109" i="43"/>
  <c r="C2110" i="43"/>
  <c r="C2111" i="43"/>
  <c r="C2112" i="43"/>
  <c r="C2113" i="43"/>
  <c r="C2114" i="43"/>
  <c r="C2115" i="43"/>
  <c r="C2116" i="43"/>
  <c r="C2117" i="43"/>
  <c r="C2118" i="43"/>
  <c r="C2119" i="43"/>
  <c r="C2120" i="43"/>
  <c r="C2121" i="43"/>
  <c r="C2122" i="43"/>
  <c r="C2123" i="43"/>
  <c r="C2124" i="43"/>
  <c r="C2125" i="43"/>
  <c r="C2126" i="43"/>
  <c r="C2127" i="43"/>
  <c r="C2128" i="43"/>
  <c r="C2129" i="43"/>
  <c r="C2130" i="43"/>
  <c r="C2131" i="43"/>
  <c r="C2132" i="43"/>
  <c r="C2133" i="43"/>
  <c r="C2134" i="43"/>
  <c r="C2135" i="43"/>
  <c r="C2136" i="43"/>
  <c r="C2137" i="43"/>
  <c r="C2138" i="43"/>
  <c r="C2139" i="43"/>
  <c r="C2140" i="43"/>
  <c r="C2141" i="43"/>
  <c r="C2142" i="43"/>
  <c r="C2143" i="43"/>
  <c r="C2144" i="43"/>
  <c r="C2145" i="43"/>
  <c r="C2146" i="43"/>
  <c r="C2147" i="43"/>
  <c r="C2148" i="43"/>
  <c r="C2149" i="43"/>
  <c r="C2150" i="43"/>
  <c r="C2151" i="43"/>
  <c r="C2152" i="43"/>
  <c r="C2153" i="43"/>
  <c r="C2154" i="43"/>
  <c r="C2155" i="43"/>
  <c r="C2156" i="43"/>
  <c r="C2157" i="43"/>
  <c r="C2158" i="43"/>
  <c r="C2159" i="43"/>
  <c r="C2160" i="43"/>
  <c r="C2161" i="43"/>
  <c r="C2162" i="43"/>
  <c r="C2163" i="43"/>
  <c r="C2164" i="43"/>
  <c r="C2165" i="43"/>
  <c r="C2166" i="43"/>
  <c r="C2167" i="43"/>
  <c r="C2168" i="43"/>
  <c r="C2169" i="43"/>
  <c r="C2170" i="43"/>
  <c r="C2171" i="43"/>
  <c r="C2172" i="43"/>
  <c r="C2173" i="43"/>
  <c r="C2174" i="43"/>
  <c r="C2175" i="43"/>
  <c r="C2176" i="43"/>
  <c r="C2177" i="43"/>
  <c r="C2178" i="43"/>
  <c r="C2179" i="43"/>
  <c r="C2180" i="43"/>
  <c r="C2181" i="43"/>
  <c r="C2182" i="43"/>
  <c r="C2183" i="43"/>
  <c r="C2184" i="43"/>
  <c r="C2185" i="43"/>
  <c r="C2186" i="43"/>
  <c r="C2187" i="43"/>
  <c r="C2188" i="43"/>
  <c r="C2189" i="43"/>
  <c r="C2190" i="43"/>
  <c r="C2191" i="43"/>
  <c r="C2192" i="43"/>
  <c r="C2193" i="43"/>
  <c r="C2194" i="43"/>
  <c r="C2195" i="43"/>
  <c r="C2196" i="43"/>
  <c r="C2197" i="43"/>
  <c r="C2198" i="43"/>
  <c r="C2199" i="43"/>
  <c r="C2200" i="43"/>
  <c r="C2201" i="43"/>
  <c r="C2202" i="43"/>
  <c r="C2203" i="43"/>
  <c r="C2204" i="43"/>
  <c r="C2205" i="43"/>
  <c r="C2206" i="43"/>
  <c r="C2207" i="43"/>
  <c r="C2208" i="43"/>
  <c r="C2209" i="43"/>
  <c r="C2210" i="43"/>
  <c r="C2211" i="43"/>
  <c r="C2212" i="43"/>
  <c r="C2213" i="43"/>
  <c r="C2214" i="43"/>
  <c r="C2215" i="43"/>
  <c r="C2216" i="43"/>
  <c r="C2217" i="43"/>
  <c r="C2218" i="43"/>
  <c r="C2219" i="43"/>
  <c r="C2220" i="43"/>
  <c r="C2221" i="43"/>
  <c r="C2222" i="43"/>
  <c r="C2223" i="43"/>
  <c r="C2224" i="43"/>
  <c r="C2225" i="43"/>
  <c r="C2226" i="43"/>
  <c r="C2227" i="43"/>
  <c r="C2228" i="43"/>
  <c r="C2229" i="43"/>
  <c r="C2230" i="43"/>
  <c r="C2231" i="43"/>
  <c r="C2232" i="43"/>
  <c r="C2233" i="43"/>
  <c r="C2234" i="43"/>
  <c r="C2235" i="43"/>
  <c r="C2236" i="43"/>
  <c r="C2237" i="43"/>
  <c r="C2238" i="43"/>
  <c r="C2239" i="43"/>
  <c r="C2240" i="43"/>
  <c r="C2241" i="43"/>
  <c r="C2242" i="43"/>
  <c r="C2243" i="43"/>
  <c r="C2244" i="43"/>
  <c r="C2245" i="43"/>
  <c r="C2246" i="43"/>
  <c r="C2247" i="43"/>
  <c r="C2248" i="43"/>
  <c r="C2249" i="43"/>
  <c r="C2250" i="43"/>
  <c r="C2251" i="43"/>
  <c r="C2252" i="43"/>
  <c r="C2253" i="43"/>
  <c r="C2254" i="43"/>
  <c r="C2255" i="43"/>
  <c r="C2256" i="43"/>
  <c r="C2257" i="43"/>
  <c r="C2258" i="43"/>
  <c r="C2259" i="43"/>
  <c r="C2260" i="43"/>
  <c r="C2261" i="43"/>
  <c r="C2262" i="43"/>
  <c r="C2263" i="43"/>
  <c r="C2264" i="43"/>
  <c r="C2265" i="43"/>
  <c r="C2266" i="43"/>
  <c r="C2267" i="43"/>
  <c r="C2268" i="43"/>
  <c r="C2269" i="43"/>
  <c r="C2270" i="43"/>
  <c r="C2271" i="43"/>
  <c r="C2272" i="43"/>
  <c r="C2273" i="43"/>
  <c r="C2274" i="43"/>
  <c r="C2275" i="43"/>
  <c r="C2276" i="43"/>
  <c r="C2277" i="43"/>
  <c r="C2278" i="43"/>
  <c r="C2279" i="43"/>
  <c r="C2280" i="43"/>
  <c r="C2281" i="43"/>
  <c r="C2282" i="43"/>
  <c r="C2283" i="43"/>
  <c r="C2284" i="43"/>
  <c r="C2285" i="43"/>
  <c r="C2286" i="43"/>
  <c r="C2287" i="43"/>
  <c r="C2288" i="43"/>
  <c r="C2289" i="43"/>
  <c r="C2290" i="43"/>
  <c r="C2291" i="43"/>
  <c r="C2292" i="43"/>
  <c r="C2293" i="43"/>
  <c r="C2294" i="43"/>
  <c r="C2295" i="43"/>
  <c r="C2296" i="43"/>
  <c r="C2297" i="43"/>
  <c r="C2298" i="43"/>
  <c r="C2299" i="43"/>
  <c r="C2300" i="43"/>
  <c r="C2301" i="43"/>
  <c r="C2302" i="43"/>
  <c r="C2303" i="43"/>
  <c r="C2304" i="43"/>
  <c r="C2305" i="43"/>
  <c r="C2306" i="43"/>
  <c r="C2307" i="43"/>
  <c r="C2308" i="43"/>
  <c r="C2309" i="43"/>
  <c r="C2310" i="43"/>
  <c r="C2311" i="43"/>
  <c r="C2312" i="43"/>
  <c r="C2313" i="43"/>
  <c r="C2314" i="43"/>
  <c r="C2315" i="43"/>
  <c r="C2316" i="43"/>
  <c r="C2317" i="43"/>
  <c r="C2318" i="43"/>
  <c r="C2319" i="43"/>
  <c r="C2320" i="43"/>
  <c r="C2321" i="43"/>
  <c r="C2322" i="43"/>
  <c r="C2323" i="43"/>
  <c r="C2324" i="43"/>
  <c r="C2325" i="43"/>
  <c r="C2326" i="43"/>
  <c r="C2327" i="43"/>
  <c r="C2328" i="43"/>
  <c r="C2329" i="43"/>
  <c r="C2330" i="43"/>
  <c r="C2331" i="43"/>
  <c r="C2332" i="43"/>
  <c r="C2333" i="43"/>
  <c r="C2334" i="43"/>
  <c r="C2335" i="43"/>
  <c r="C2336" i="43"/>
  <c r="C2337" i="43"/>
  <c r="C2338" i="43"/>
  <c r="C2339" i="43"/>
  <c r="C2340" i="43"/>
  <c r="C2341" i="43"/>
  <c r="C2342" i="43"/>
  <c r="C2343" i="43"/>
  <c r="C2344" i="43"/>
  <c r="C2345" i="43"/>
  <c r="C2346" i="43"/>
  <c r="C2347" i="43"/>
  <c r="C2348" i="43"/>
  <c r="C2349" i="43"/>
  <c r="C2350" i="43"/>
  <c r="C2351" i="43"/>
  <c r="C2352" i="43"/>
  <c r="C2353" i="43"/>
  <c r="C2354" i="43"/>
  <c r="C2355" i="43"/>
  <c r="C2356" i="43"/>
  <c r="C2357" i="43"/>
  <c r="C2358" i="43"/>
  <c r="C2359" i="43"/>
  <c r="C2360" i="43"/>
  <c r="C2361" i="43"/>
  <c r="C2362" i="43"/>
  <c r="C2363" i="43"/>
  <c r="C2364" i="43"/>
  <c r="C2365" i="43"/>
  <c r="C2366" i="43"/>
  <c r="C2367" i="43"/>
  <c r="C2368" i="43"/>
  <c r="C2369" i="43"/>
  <c r="C2370" i="43"/>
  <c r="C2371" i="43"/>
  <c r="C2372" i="43"/>
  <c r="C2373" i="43"/>
  <c r="C2374" i="43"/>
  <c r="C2375" i="43"/>
  <c r="C2376" i="43"/>
  <c r="C2377" i="43"/>
  <c r="C2378" i="43"/>
  <c r="C2379" i="43"/>
  <c r="C2380" i="43"/>
  <c r="C2381" i="43"/>
  <c r="C2382" i="43"/>
  <c r="C2383" i="43"/>
  <c r="C2384" i="43"/>
  <c r="C2385" i="43"/>
  <c r="C2386" i="43"/>
  <c r="C2387" i="43"/>
  <c r="C2388" i="43"/>
  <c r="C2389" i="43"/>
  <c r="C2390" i="43"/>
  <c r="C2391" i="43"/>
  <c r="C2392" i="43"/>
  <c r="C2393" i="43"/>
  <c r="C2394" i="43"/>
  <c r="C2395" i="43"/>
  <c r="C2396" i="43"/>
  <c r="C2397" i="43"/>
  <c r="C2398" i="43"/>
  <c r="C2399" i="43"/>
  <c r="C2400" i="43"/>
  <c r="C2401" i="43"/>
  <c r="C2402" i="43"/>
  <c r="C3" i="43"/>
  <c r="A4" i="43"/>
  <c r="A5" i="43"/>
  <c r="A6" i="43"/>
  <c r="A7" i="43"/>
  <c r="A8" i="43"/>
  <c r="A9" i="43"/>
  <c r="A10" i="43"/>
  <c r="A11" i="43"/>
  <c r="A12" i="43"/>
  <c r="A13" i="43"/>
  <c r="A14" i="43"/>
  <c r="A15" i="43"/>
  <c r="A16" i="43"/>
  <c r="A17" i="43"/>
  <c r="A18" i="43"/>
  <c r="A19" i="43"/>
  <c r="A20" i="43"/>
  <c r="A21" i="43"/>
  <c r="A22" i="43"/>
  <c r="A23" i="43"/>
  <c r="A24" i="43"/>
  <c r="A25" i="43"/>
  <c r="A26" i="43"/>
  <c r="A27" i="43"/>
  <c r="A28" i="43"/>
  <c r="A29" i="43"/>
  <c r="A30" i="43"/>
  <c r="A31" i="43"/>
  <c r="A32" i="43"/>
  <c r="A33" i="43"/>
  <c r="A34" i="43"/>
  <c r="A35" i="43"/>
  <c r="A36" i="43"/>
  <c r="A37" i="43"/>
  <c r="A38" i="43"/>
  <c r="A39" i="43"/>
  <c r="A40" i="43"/>
  <c r="A41" i="43"/>
  <c r="A42" i="43"/>
  <c r="A43" i="43"/>
  <c r="A44" i="43"/>
  <c r="A45" i="43"/>
  <c r="A46" i="43"/>
  <c r="A47" i="43"/>
  <c r="A48" i="43"/>
  <c r="A49" i="43"/>
  <c r="A50" i="43"/>
  <c r="A51" i="43"/>
  <c r="A52" i="43"/>
  <c r="A53" i="43"/>
  <c r="A54" i="43"/>
  <c r="A55" i="43"/>
  <c r="A56" i="43"/>
  <c r="A57" i="43"/>
  <c r="A58" i="43"/>
  <c r="A59" i="43"/>
  <c r="A60" i="43"/>
  <c r="A61" i="43"/>
  <c r="A62" i="43"/>
  <c r="A63" i="43"/>
  <c r="A64" i="43"/>
  <c r="A65" i="43"/>
  <c r="A66" i="43"/>
  <c r="A67" i="43"/>
  <c r="A68" i="43"/>
  <c r="A69" i="43"/>
  <c r="A70" i="43"/>
  <c r="A71" i="43"/>
  <c r="A72" i="43"/>
  <c r="A73" i="43"/>
  <c r="A74" i="43"/>
  <c r="A75" i="43"/>
  <c r="A76" i="43"/>
  <c r="A77" i="43"/>
  <c r="A78" i="43"/>
  <c r="A79" i="43"/>
  <c r="A80" i="43"/>
  <c r="A81" i="43"/>
  <c r="A82" i="43"/>
  <c r="A83" i="43"/>
  <c r="A84" i="43"/>
  <c r="A85" i="43"/>
  <c r="A86" i="43"/>
  <c r="A87" i="43"/>
  <c r="A88" i="43"/>
  <c r="A89" i="43"/>
  <c r="A90" i="43"/>
  <c r="A91" i="43"/>
  <c r="A92" i="43"/>
  <c r="A93" i="43"/>
  <c r="A94" i="43"/>
  <c r="A95" i="43"/>
  <c r="A96" i="43"/>
  <c r="A97" i="43"/>
  <c r="A98" i="43"/>
  <c r="A99" i="43"/>
  <c r="A100" i="43"/>
  <c r="A101" i="43"/>
  <c r="A102" i="43"/>
  <c r="A103" i="43"/>
  <c r="A104" i="43"/>
  <c r="A105" i="43"/>
  <c r="A106" i="43"/>
  <c r="A107" i="43"/>
  <c r="A108" i="43"/>
  <c r="A109" i="43"/>
  <c r="A110" i="43"/>
  <c r="A111" i="43"/>
  <c r="A112" i="43"/>
  <c r="A113" i="43"/>
  <c r="A114" i="43"/>
  <c r="A115" i="43"/>
  <c r="A116" i="43"/>
  <c r="A117" i="43"/>
  <c r="A118" i="43"/>
  <c r="A119" i="43"/>
  <c r="A120" i="43"/>
  <c r="A121" i="43"/>
  <c r="A122" i="43"/>
  <c r="A123" i="43"/>
  <c r="A124" i="43"/>
  <c r="A125" i="43"/>
  <c r="A126" i="43"/>
  <c r="A127" i="43"/>
  <c r="A128" i="43"/>
  <c r="A129" i="43"/>
  <c r="A130" i="43"/>
  <c r="A131" i="43"/>
  <c r="A132" i="43"/>
  <c r="A133" i="43"/>
  <c r="A134" i="43"/>
  <c r="A135" i="43"/>
  <c r="A136" i="43"/>
  <c r="A137" i="43"/>
  <c r="A138" i="43"/>
  <c r="A139" i="43"/>
  <c r="A140" i="43"/>
  <c r="A141" i="43"/>
  <c r="A142" i="43"/>
  <c r="A143" i="43"/>
  <c r="A144" i="43"/>
  <c r="A145" i="43"/>
  <c r="A146" i="43"/>
  <c r="A147" i="43"/>
  <c r="A148" i="43"/>
  <c r="A149" i="43"/>
  <c r="A150" i="43"/>
  <c r="A151" i="43"/>
  <c r="A152" i="43"/>
  <c r="A153" i="43"/>
  <c r="A154" i="43"/>
  <c r="A155" i="43"/>
  <c r="A156" i="43"/>
  <c r="A157" i="43"/>
  <c r="A158" i="43"/>
  <c r="A159" i="43"/>
  <c r="A160" i="43"/>
  <c r="A161" i="43"/>
  <c r="A162" i="43"/>
  <c r="A163" i="43"/>
  <c r="A164" i="43"/>
  <c r="A165" i="43"/>
  <c r="A166" i="43"/>
  <c r="A167" i="43"/>
  <c r="A168" i="43"/>
  <c r="A169" i="43"/>
  <c r="A170" i="43"/>
  <c r="A171" i="43"/>
  <c r="A172" i="43"/>
  <c r="A173" i="43"/>
  <c r="A174" i="43"/>
  <c r="A175" i="43"/>
  <c r="A176" i="43"/>
  <c r="A177" i="43"/>
  <c r="A178" i="43"/>
  <c r="A179" i="43"/>
  <c r="A180" i="43"/>
  <c r="A181" i="43"/>
  <c r="A182" i="43"/>
  <c r="A183" i="43"/>
  <c r="A184" i="43"/>
  <c r="A185" i="43"/>
  <c r="A186" i="43"/>
  <c r="A187" i="43"/>
  <c r="A188" i="43"/>
  <c r="A189" i="43"/>
  <c r="A190" i="43"/>
  <c r="A191" i="43"/>
  <c r="A192" i="43"/>
  <c r="A193" i="43"/>
  <c r="A194" i="43"/>
  <c r="A195" i="43"/>
  <c r="A196" i="43"/>
  <c r="A197" i="43"/>
  <c r="A198" i="43"/>
  <c r="A199" i="43"/>
  <c r="A200" i="43"/>
  <c r="A201" i="43"/>
  <c r="A202" i="43"/>
  <c r="A203" i="43"/>
  <c r="A204" i="43"/>
  <c r="A205" i="43"/>
  <c r="A206" i="43"/>
  <c r="A207" i="43"/>
  <c r="A208" i="43"/>
  <c r="A209" i="43"/>
  <c r="A210" i="43"/>
  <c r="A211" i="43"/>
  <c r="A212" i="43"/>
  <c r="A213" i="43"/>
  <c r="A214" i="43"/>
  <c r="A215" i="43"/>
  <c r="A216" i="43"/>
  <c r="A217" i="43"/>
  <c r="A218" i="43"/>
  <c r="A219" i="43"/>
  <c r="A220" i="43"/>
  <c r="A221" i="43"/>
  <c r="A222" i="43"/>
  <c r="A223" i="43"/>
  <c r="A224" i="43"/>
  <c r="A225" i="43"/>
  <c r="A226" i="43"/>
  <c r="A227" i="43"/>
  <c r="A228" i="43"/>
  <c r="A229" i="43"/>
  <c r="A230" i="43"/>
  <c r="A231" i="43"/>
  <c r="A232" i="43"/>
  <c r="A233" i="43"/>
  <c r="A234" i="43"/>
  <c r="A235" i="43"/>
  <c r="A236" i="43"/>
  <c r="A237" i="43"/>
  <c r="A238" i="43"/>
  <c r="A239" i="43"/>
  <c r="A240" i="43"/>
  <c r="A241" i="43"/>
  <c r="A242" i="43"/>
  <c r="A243" i="43"/>
  <c r="A244" i="43"/>
  <c r="A245" i="43"/>
  <c r="A246" i="43"/>
  <c r="A247" i="43"/>
  <c r="A248" i="43"/>
  <c r="A249" i="43"/>
  <c r="A250" i="43"/>
  <c r="A251" i="43"/>
  <c r="A252" i="43"/>
  <c r="A253" i="43"/>
  <c r="A254" i="43"/>
  <c r="A255" i="43"/>
  <c r="A256" i="43"/>
  <c r="A257" i="43"/>
  <c r="A258" i="43"/>
  <c r="A259" i="43"/>
  <c r="A260" i="43"/>
  <c r="A261" i="43"/>
  <c r="A262" i="43"/>
  <c r="A263" i="43"/>
  <c r="A264" i="43"/>
  <c r="A265" i="43"/>
  <c r="A266" i="43"/>
  <c r="A267" i="43"/>
  <c r="A268" i="43"/>
  <c r="A269" i="43"/>
  <c r="A270" i="43"/>
  <c r="A271" i="43"/>
  <c r="A272" i="43"/>
  <c r="A273" i="43"/>
  <c r="A274" i="43"/>
  <c r="A275" i="43"/>
  <c r="A276" i="43"/>
  <c r="A277" i="43"/>
  <c r="A278" i="43"/>
  <c r="A279" i="43"/>
  <c r="A280" i="43"/>
  <c r="A281" i="43"/>
  <c r="A282" i="43"/>
  <c r="A283" i="43"/>
  <c r="A284" i="43"/>
  <c r="A285" i="43"/>
  <c r="A286" i="43"/>
  <c r="A287" i="43"/>
  <c r="A288" i="43"/>
  <c r="A289" i="43"/>
  <c r="A290" i="43"/>
  <c r="A291" i="43"/>
  <c r="A292" i="43"/>
  <c r="A293" i="43"/>
  <c r="A294" i="43"/>
  <c r="A295" i="43"/>
  <c r="A296" i="43"/>
  <c r="A297" i="43"/>
  <c r="A298" i="43"/>
  <c r="A299" i="43"/>
  <c r="A300" i="43"/>
  <c r="A301" i="43"/>
  <c r="A302" i="43"/>
  <c r="A303" i="43"/>
  <c r="A304" i="43"/>
  <c r="A305" i="43"/>
  <c r="A306" i="43"/>
  <c r="A307" i="43"/>
  <c r="A308" i="43"/>
  <c r="A309" i="43"/>
  <c r="A310" i="43"/>
  <c r="A311" i="43"/>
  <c r="A312" i="43"/>
  <c r="A313" i="43"/>
  <c r="A314" i="43"/>
  <c r="A315" i="43"/>
  <c r="A316" i="43"/>
  <c r="A317" i="43"/>
  <c r="A318" i="43"/>
  <c r="A319" i="43"/>
  <c r="A320" i="43"/>
  <c r="A321" i="43"/>
  <c r="A322" i="43"/>
  <c r="A323" i="43"/>
  <c r="A324" i="43"/>
  <c r="A325" i="43"/>
  <c r="A326" i="43"/>
  <c r="A327" i="43"/>
  <c r="A328" i="43"/>
  <c r="A329" i="43"/>
  <c r="A330" i="43"/>
  <c r="A331" i="43"/>
  <c r="A332" i="43"/>
  <c r="A333" i="43"/>
  <c r="A334" i="43"/>
  <c r="A335" i="43"/>
  <c r="A336" i="43"/>
  <c r="A337" i="43"/>
  <c r="A338" i="43"/>
  <c r="A339" i="43"/>
  <c r="A340" i="43"/>
  <c r="A341" i="43"/>
  <c r="A342" i="43"/>
  <c r="A343" i="43"/>
  <c r="A344" i="43"/>
  <c r="A345" i="43"/>
  <c r="A346" i="43"/>
  <c r="A347" i="43"/>
  <c r="A348" i="43"/>
  <c r="A349" i="43"/>
  <c r="A350" i="43"/>
  <c r="A351" i="43"/>
  <c r="A352" i="43"/>
  <c r="A353" i="43"/>
  <c r="A354" i="43"/>
  <c r="A355" i="43"/>
  <c r="A356" i="43"/>
  <c r="A357" i="43"/>
  <c r="A358" i="43"/>
  <c r="A359" i="43"/>
  <c r="A360" i="43"/>
  <c r="A361" i="43"/>
  <c r="A362" i="43"/>
  <c r="A363" i="43"/>
  <c r="A364" i="43"/>
  <c r="A365" i="43"/>
  <c r="A366" i="43"/>
  <c r="A367" i="43"/>
  <c r="A368" i="43"/>
  <c r="A369" i="43"/>
  <c r="A370" i="43"/>
  <c r="A371" i="43"/>
  <c r="A372" i="43"/>
  <c r="A373" i="43"/>
  <c r="A374" i="43"/>
  <c r="A375" i="43"/>
  <c r="A376" i="43"/>
  <c r="A377" i="43"/>
  <c r="A378" i="43"/>
  <c r="A379" i="43"/>
  <c r="A380" i="43"/>
  <c r="A381" i="43"/>
  <c r="A382" i="43"/>
  <c r="A383" i="43"/>
  <c r="A384" i="43"/>
  <c r="A385" i="43"/>
  <c r="A386" i="43"/>
  <c r="A387" i="43"/>
  <c r="A388" i="43"/>
  <c r="A389" i="43"/>
  <c r="A390" i="43"/>
  <c r="A391" i="43"/>
  <c r="A392" i="43"/>
  <c r="A393" i="43"/>
  <c r="A394" i="43"/>
  <c r="A395" i="43"/>
  <c r="A396" i="43"/>
  <c r="A397" i="43"/>
  <c r="A398" i="43"/>
  <c r="A399" i="43"/>
  <c r="A400" i="43"/>
  <c r="A401" i="43"/>
  <c r="A402" i="43"/>
  <c r="A403" i="43"/>
  <c r="A404" i="43"/>
  <c r="A405" i="43"/>
  <c r="A406" i="43"/>
  <c r="A407" i="43"/>
  <c r="A408" i="43"/>
  <c r="A409" i="43"/>
  <c r="A410" i="43"/>
  <c r="A411" i="43"/>
  <c r="A412" i="43"/>
  <c r="A413" i="43"/>
  <c r="A414" i="43"/>
  <c r="A415" i="43"/>
  <c r="A416" i="43"/>
  <c r="A417" i="43"/>
  <c r="A418" i="43"/>
  <c r="A419" i="43"/>
  <c r="A420" i="43"/>
  <c r="A421" i="43"/>
  <c r="A422" i="43"/>
  <c r="A423" i="43"/>
  <c r="A424" i="43"/>
  <c r="A425" i="43"/>
  <c r="A426" i="43"/>
  <c r="A427" i="43"/>
  <c r="A428" i="43"/>
  <c r="A429" i="43"/>
  <c r="A430" i="43"/>
  <c r="A431" i="43"/>
  <c r="A432" i="43"/>
  <c r="A433" i="43"/>
  <c r="A434" i="43"/>
  <c r="A435" i="43"/>
  <c r="A436" i="43"/>
  <c r="A437" i="43"/>
  <c r="A438" i="43"/>
  <c r="A439" i="43"/>
  <c r="A440" i="43"/>
  <c r="A441" i="43"/>
  <c r="A442" i="43"/>
  <c r="A443" i="43"/>
  <c r="A444" i="43"/>
  <c r="A445" i="43"/>
  <c r="A446" i="43"/>
  <c r="A447" i="43"/>
  <c r="A448" i="43"/>
  <c r="A449" i="43"/>
  <c r="A450" i="43"/>
  <c r="A451" i="43"/>
  <c r="A452" i="43"/>
  <c r="A453" i="43"/>
  <c r="A454" i="43"/>
  <c r="A455" i="43"/>
  <c r="A456" i="43"/>
  <c r="A457" i="43"/>
  <c r="A458" i="43"/>
  <c r="A459" i="43"/>
  <c r="A460" i="43"/>
  <c r="A461" i="43"/>
  <c r="A462" i="43"/>
  <c r="A463" i="43"/>
  <c r="A464" i="43"/>
  <c r="A465" i="43"/>
  <c r="A466" i="43"/>
  <c r="A467" i="43"/>
  <c r="A468" i="43"/>
  <c r="A469" i="43"/>
  <c r="A470" i="43"/>
  <c r="A471" i="43"/>
  <c r="A472" i="43"/>
  <c r="A473" i="43"/>
  <c r="A474" i="43"/>
  <c r="A475" i="43"/>
  <c r="A476" i="43"/>
  <c r="A477" i="43"/>
  <c r="A478" i="43"/>
  <c r="A479" i="43"/>
  <c r="A480" i="43"/>
  <c r="A481" i="43"/>
  <c r="A482" i="43"/>
  <c r="A483" i="43"/>
  <c r="A484" i="43"/>
  <c r="A485" i="43"/>
  <c r="A486" i="43"/>
  <c r="A487" i="43"/>
  <c r="A488" i="43"/>
  <c r="A489" i="43"/>
  <c r="A490" i="43"/>
  <c r="A491" i="43"/>
  <c r="A492" i="43"/>
  <c r="A493" i="43"/>
  <c r="A494" i="43"/>
  <c r="A495" i="43"/>
  <c r="A496" i="43"/>
  <c r="A497" i="43"/>
  <c r="A498" i="43"/>
  <c r="A499" i="43"/>
  <c r="A500" i="43"/>
  <c r="A501" i="43"/>
  <c r="A502" i="43"/>
  <c r="A503" i="43"/>
  <c r="A504" i="43"/>
  <c r="A505" i="43"/>
  <c r="A506" i="43"/>
  <c r="A507" i="43"/>
  <c r="A508" i="43"/>
  <c r="A509" i="43"/>
  <c r="A510" i="43"/>
  <c r="A511" i="43"/>
  <c r="A512" i="43"/>
  <c r="A513" i="43"/>
  <c r="A514" i="43"/>
  <c r="A515" i="43"/>
  <c r="A516" i="43"/>
  <c r="A517" i="43"/>
  <c r="A518" i="43"/>
  <c r="A519" i="43"/>
  <c r="A520" i="43"/>
  <c r="A521" i="43"/>
  <c r="A522" i="43"/>
  <c r="A523" i="43"/>
  <c r="A524" i="43"/>
  <c r="A525" i="43"/>
  <c r="A526" i="43"/>
  <c r="A527" i="43"/>
  <c r="A528" i="43"/>
  <c r="A529" i="43"/>
  <c r="A530" i="43"/>
  <c r="A531" i="43"/>
  <c r="A532" i="43"/>
  <c r="A533" i="43"/>
  <c r="A534" i="43"/>
  <c r="A535" i="43"/>
  <c r="A536" i="43"/>
  <c r="A537" i="43"/>
  <c r="A538" i="43"/>
  <c r="A539" i="43"/>
  <c r="A540" i="43"/>
  <c r="A541" i="43"/>
  <c r="A542" i="43"/>
  <c r="A543" i="43"/>
  <c r="A544" i="43"/>
  <c r="A545" i="43"/>
  <c r="A546" i="43"/>
  <c r="A547" i="43"/>
  <c r="A548" i="43"/>
  <c r="A549" i="43"/>
  <c r="A550" i="43"/>
  <c r="A551" i="43"/>
  <c r="A552" i="43"/>
  <c r="A553" i="43"/>
  <c r="A554" i="43"/>
  <c r="A555" i="43"/>
  <c r="A556" i="43"/>
  <c r="A557" i="43"/>
  <c r="A558" i="43"/>
  <c r="A559" i="43"/>
  <c r="A560" i="43"/>
  <c r="A561" i="43"/>
  <c r="A562" i="43"/>
  <c r="A563" i="43"/>
  <c r="A564" i="43"/>
  <c r="A565" i="43"/>
  <c r="A566" i="43"/>
  <c r="A567" i="43"/>
  <c r="A568" i="43"/>
  <c r="A569" i="43"/>
  <c r="A570" i="43"/>
  <c r="A571" i="43"/>
  <c r="A572" i="43"/>
  <c r="A573" i="43"/>
  <c r="A574" i="43"/>
  <c r="A575" i="43"/>
  <c r="A576" i="43"/>
  <c r="A577" i="43"/>
  <c r="A578" i="43"/>
  <c r="A579" i="43"/>
  <c r="A580" i="43"/>
  <c r="A581" i="43"/>
  <c r="A582" i="43"/>
  <c r="A583" i="43"/>
  <c r="A584" i="43"/>
  <c r="A585" i="43"/>
  <c r="A586" i="43"/>
  <c r="A587" i="43"/>
  <c r="A588" i="43"/>
  <c r="A589" i="43"/>
  <c r="A590" i="43"/>
  <c r="A591" i="43"/>
  <c r="A592" i="43"/>
  <c r="A593" i="43"/>
  <c r="A594" i="43"/>
  <c r="A595" i="43"/>
  <c r="A596" i="43"/>
  <c r="A597" i="43"/>
  <c r="A598" i="43"/>
  <c r="A599" i="43"/>
  <c r="A600" i="43"/>
  <c r="A601" i="43"/>
  <c r="A602" i="43"/>
  <c r="A603" i="43"/>
  <c r="A604" i="43"/>
  <c r="A605" i="43"/>
  <c r="A606" i="43"/>
  <c r="A607" i="43"/>
  <c r="A608" i="43"/>
  <c r="A609" i="43"/>
  <c r="A610" i="43"/>
  <c r="A611" i="43"/>
  <c r="A612" i="43"/>
  <c r="A613" i="43"/>
  <c r="A614" i="43"/>
  <c r="A615" i="43"/>
  <c r="A616" i="43"/>
  <c r="A617" i="43"/>
  <c r="A618" i="43"/>
  <c r="A619" i="43"/>
  <c r="A620" i="43"/>
  <c r="A621" i="43"/>
  <c r="A622" i="43"/>
  <c r="A623" i="43"/>
  <c r="A624" i="43"/>
  <c r="A625" i="43"/>
  <c r="A626" i="43"/>
  <c r="A627" i="43"/>
  <c r="A628" i="43"/>
  <c r="A629" i="43"/>
  <c r="A630" i="43"/>
  <c r="A631" i="43"/>
  <c r="A632" i="43"/>
  <c r="A633" i="43"/>
  <c r="A634" i="43"/>
  <c r="A635" i="43"/>
  <c r="A636" i="43"/>
  <c r="A637" i="43"/>
  <c r="A638" i="43"/>
  <c r="A639" i="43"/>
  <c r="A640" i="43"/>
  <c r="A641" i="43"/>
  <c r="A642" i="43"/>
  <c r="A643" i="43"/>
  <c r="A644" i="43"/>
  <c r="A645" i="43"/>
  <c r="A646" i="43"/>
  <c r="A647" i="43"/>
  <c r="A648" i="43"/>
  <c r="A649" i="43"/>
  <c r="A650" i="43"/>
  <c r="A651" i="43"/>
  <c r="A652" i="43"/>
  <c r="A653" i="43"/>
  <c r="A654" i="43"/>
  <c r="A655" i="43"/>
  <c r="A656" i="43"/>
  <c r="A657" i="43"/>
  <c r="A658" i="43"/>
  <c r="A659" i="43"/>
  <c r="A660" i="43"/>
  <c r="A661" i="43"/>
  <c r="A662" i="43"/>
  <c r="A663" i="43"/>
  <c r="A664" i="43"/>
  <c r="A665" i="43"/>
  <c r="A666" i="43"/>
  <c r="A667" i="43"/>
  <c r="A668" i="43"/>
  <c r="A669" i="43"/>
  <c r="A670" i="43"/>
  <c r="A671" i="43"/>
  <c r="A672" i="43"/>
  <c r="A673" i="43"/>
  <c r="A674" i="43"/>
  <c r="A675" i="43"/>
  <c r="A676" i="43"/>
  <c r="A677" i="43"/>
  <c r="A678" i="43"/>
  <c r="A679" i="43"/>
  <c r="A680" i="43"/>
  <c r="A681" i="43"/>
  <c r="A682" i="43"/>
  <c r="A683" i="43"/>
  <c r="A684" i="43"/>
  <c r="A685" i="43"/>
  <c r="A686" i="43"/>
  <c r="A687" i="43"/>
  <c r="A688" i="43"/>
  <c r="A689" i="43"/>
  <c r="A690" i="43"/>
  <c r="A691" i="43"/>
  <c r="A692" i="43"/>
  <c r="A693" i="43"/>
  <c r="A694" i="43"/>
  <c r="A695" i="43"/>
  <c r="A696" i="43"/>
  <c r="A697" i="43"/>
  <c r="A698" i="43"/>
  <c r="A699" i="43"/>
  <c r="A700" i="43"/>
  <c r="A701" i="43"/>
  <c r="A702" i="43"/>
  <c r="A703" i="43"/>
  <c r="A704" i="43"/>
  <c r="A705" i="43"/>
  <c r="A706" i="43"/>
  <c r="A707" i="43"/>
  <c r="A708" i="43"/>
  <c r="A709" i="43"/>
  <c r="A710" i="43"/>
  <c r="A711" i="43"/>
  <c r="A712" i="43"/>
  <c r="A713" i="43"/>
  <c r="A714" i="43"/>
  <c r="A715" i="43"/>
  <c r="A716" i="43"/>
  <c r="A717" i="43"/>
  <c r="A718" i="43"/>
  <c r="A719" i="43"/>
  <c r="A720" i="43"/>
  <c r="A721" i="43"/>
  <c r="A722" i="43"/>
  <c r="A723" i="43"/>
  <c r="A724" i="43"/>
  <c r="A725" i="43"/>
  <c r="A726" i="43"/>
  <c r="A727" i="43"/>
  <c r="A728" i="43"/>
  <c r="A729" i="43"/>
  <c r="A730" i="43"/>
  <c r="A731" i="43"/>
  <c r="A732" i="43"/>
  <c r="A733" i="43"/>
  <c r="A734" i="43"/>
  <c r="A735" i="43"/>
  <c r="A736" i="43"/>
  <c r="A737" i="43"/>
  <c r="A738" i="43"/>
  <c r="A739" i="43"/>
  <c r="A740" i="43"/>
  <c r="A741" i="43"/>
  <c r="A742" i="43"/>
  <c r="A743" i="43"/>
  <c r="A744" i="43"/>
  <c r="A745" i="43"/>
  <c r="A746" i="43"/>
  <c r="A747" i="43"/>
  <c r="A748" i="43"/>
  <c r="A749" i="43"/>
  <c r="A750" i="43"/>
  <c r="A751" i="43"/>
  <c r="A752" i="43"/>
  <c r="A753" i="43"/>
  <c r="A754" i="43"/>
  <c r="A755" i="43"/>
  <c r="A756" i="43"/>
  <c r="A757" i="43"/>
  <c r="A758" i="43"/>
  <c r="A759" i="43"/>
  <c r="A760" i="43"/>
  <c r="A761" i="43"/>
  <c r="A762" i="43"/>
  <c r="A763" i="43"/>
  <c r="A764" i="43"/>
  <c r="A765" i="43"/>
  <c r="A766" i="43"/>
  <c r="A767" i="43"/>
  <c r="A768" i="43"/>
  <c r="A769" i="43"/>
  <c r="A770" i="43"/>
  <c r="A771" i="43"/>
  <c r="A772" i="43"/>
  <c r="A773" i="43"/>
  <c r="A774" i="43"/>
  <c r="A775" i="43"/>
  <c r="A776" i="43"/>
  <c r="A777" i="43"/>
  <c r="A778" i="43"/>
  <c r="A779" i="43"/>
  <c r="A780" i="43"/>
  <c r="A781" i="43"/>
  <c r="A782" i="43"/>
  <c r="A783" i="43"/>
  <c r="A784" i="43"/>
  <c r="A785" i="43"/>
  <c r="A786" i="43"/>
  <c r="A787" i="43"/>
  <c r="A788" i="43"/>
  <c r="A789" i="43"/>
  <c r="A790" i="43"/>
  <c r="A791" i="43"/>
  <c r="A792" i="43"/>
  <c r="A793" i="43"/>
  <c r="A794" i="43"/>
  <c r="A795" i="43"/>
  <c r="A796" i="43"/>
  <c r="A797" i="43"/>
  <c r="A798" i="43"/>
  <c r="A799" i="43"/>
  <c r="A800" i="43"/>
  <c r="A801" i="43"/>
  <c r="A802" i="43"/>
  <c r="A803" i="43"/>
  <c r="A804" i="43"/>
  <c r="A805" i="43"/>
  <c r="A806" i="43"/>
  <c r="A807" i="43"/>
  <c r="A808" i="43"/>
  <c r="A809" i="43"/>
  <c r="A810" i="43"/>
  <c r="A811" i="43"/>
  <c r="A812" i="43"/>
  <c r="A813" i="43"/>
  <c r="A814" i="43"/>
  <c r="A815" i="43"/>
  <c r="A816" i="43"/>
  <c r="A817" i="43"/>
  <c r="A818" i="43"/>
  <c r="A819" i="43"/>
  <c r="A820" i="43"/>
  <c r="A821" i="43"/>
  <c r="A822" i="43"/>
  <c r="A823" i="43"/>
  <c r="A824" i="43"/>
  <c r="A825" i="43"/>
  <c r="A826" i="43"/>
  <c r="A827" i="43"/>
  <c r="A828" i="43"/>
  <c r="A829" i="43"/>
  <c r="A830" i="43"/>
  <c r="A831" i="43"/>
  <c r="A832" i="43"/>
  <c r="A833" i="43"/>
  <c r="A834" i="43"/>
  <c r="A835" i="43"/>
  <c r="A836" i="43"/>
  <c r="A837" i="43"/>
  <c r="A838" i="43"/>
  <c r="A839" i="43"/>
  <c r="A840" i="43"/>
  <c r="A841" i="43"/>
  <c r="A842" i="43"/>
  <c r="A843" i="43"/>
  <c r="A844" i="43"/>
  <c r="A845" i="43"/>
  <c r="A846" i="43"/>
  <c r="A847" i="43"/>
  <c r="A848" i="43"/>
  <c r="A849" i="43"/>
  <c r="A850" i="43"/>
  <c r="A851" i="43"/>
  <c r="A852" i="43"/>
  <c r="A853" i="43"/>
  <c r="A854" i="43"/>
  <c r="A855" i="43"/>
  <c r="A856" i="43"/>
  <c r="A857" i="43"/>
  <c r="A858" i="43"/>
  <c r="A859" i="43"/>
  <c r="A860" i="43"/>
  <c r="A861" i="43"/>
  <c r="A862" i="43"/>
  <c r="A863" i="43"/>
  <c r="A864" i="43"/>
  <c r="A865" i="43"/>
  <c r="A866" i="43"/>
  <c r="A867" i="43"/>
  <c r="A868" i="43"/>
  <c r="A869" i="43"/>
  <c r="A870" i="43"/>
  <c r="A871" i="43"/>
  <c r="A872" i="43"/>
  <c r="A873" i="43"/>
  <c r="A874" i="43"/>
  <c r="A875" i="43"/>
  <c r="A876" i="43"/>
  <c r="A877" i="43"/>
  <c r="A878" i="43"/>
  <c r="A879" i="43"/>
  <c r="A880" i="43"/>
  <c r="A881" i="43"/>
  <c r="A882" i="43"/>
  <c r="A883" i="43"/>
  <c r="A884" i="43"/>
  <c r="A885" i="43"/>
  <c r="A886" i="43"/>
  <c r="A887" i="43"/>
  <c r="A888" i="43"/>
  <c r="A889" i="43"/>
  <c r="A890" i="43"/>
  <c r="A891" i="43"/>
  <c r="A892" i="43"/>
  <c r="A893" i="43"/>
  <c r="A894" i="43"/>
  <c r="A895" i="43"/>
  <c r="A896" i="43"/>
  <c r="A897" i="43"/>
  <c r="A898" i="43"/>
  <c r="A899" i="43"/>
  <c r="A900" i="43"/>
  <c r="A901" i="43"/>
  <c r="A902" i="43"/>
  <c r="A903" i="43"/>
  <c r="A904" i="43"/>
  <c r="A905" i="43"/>
  <c r="A906" i="43"/>
  <c r="A907" i="43"/>
  <c r="A908" i="43"/>
  <c r="A909" i="43"/>
  <c r="A910" i="43"/>
  <c r="A911" i="43"/>
  <c r="A912" i="43"/>
  <c r="A913" i="43"/>
  <c r="A914" i="43"/>
  <c r="A915" i="43"/>
  <c r="A916" i="43"/>
  <c r="A917" i="43"/>
  <c r="A918" i="43"/>
  <c r="A919" i="43"/>
  <c r="A920" i="43"/>
  <c r="A921" i="43"/>
  <c r="A922" i="43"/>
  <c r="A923" i="43"/>
  <c r="A924" i="43"/>
  <c r="A925" i="43"/>
  <c r="A926" i="43"/>
  <c r="A927" i="43"/>
  <c r="A928" i="43"/>
  <c r="A929" i="43"/>
  <c r="A930" i="43"/>
  <c r="A931" i="43"/>
  <c r="A932" i="43"/>
  <c r="A933" i="43"/>
  <c r="A934" i="43"/>
  <c r="A935" i="43"/>
  <c r="A936" i="43"/>
  <c r="A937" i="43"/>
  <c r="A938" i="43"/>
  <c r="A939" i="43"/>
  <c r="A940" i="43"/>
  <c r="A941" i="43"/>
  <c r="A942" i="43"/>
  <c r="A943" i="43"/>
  <c r="A944" i="43"/>
  <c r="A945" i="43"/>
  <c r="A946" i="43"/>
  <c r="A947" i="43"/>
  <c r="A948" i="43"/>
  <c r="A949" i="43"/>
  <c r="A950" i="43"/>
  <c r="A951" i="43"/>
  <c r="A952" i="43"/>
  <c r="A953" i="43"/>
  <c r="A954" i="43"/>
  <c r="A955" i="43"/>
  <c r="A956" i="43"/>
  <c r="A957" i="43"/>
  <c r="A958" i="43"/>
  <c r="A959" i="43"/>
  <c r="A960" i="43"/>
  <c r="A961" i="43"/>
  <c r="A962" i="43"/>
  <c r="A963" i="43"/>
  <c r="A964" i="43"/>
  <c r="A965" i="43"/>
  <c r="A966" i="43"/>
  <c r="A967" i="43"/>
  <c r="A968" i="43"/>
  <c r="A969" i="43"/>
  <c r="A970" i="43"/>
  <c r="A971" i="43"/>
  <c r="A972" i="43"/>
  <c r="A973" i="43"/>
  <c r="A974" i="43"/>
  <c r="A975" i="43"/>
  <c r="A976" i="43"/>
  <c r="A977" i="43"/>
  <c r="A978" i="43"/>
  <c r="A979" i="43"/>
  <c r="A980" i="43"/>
  <c r="A981" i="43"/>
  <c r="A982" i="43"/>
  <c r="A983" i="43"/>
  <c r="A984" i="43"/>
  <c r="A985" i="43"/>
  <c r="A986" i="43"/>
  <c r="A987" i="43"/>
  <c r="A988" i="43"/>
  <c r="A989" i="43"/>
  <c r="A990" i="43"/>
  <c r="A991" i="43"/>
  <c r="A992" i="43"/>
  <c r="A993" i="43"/>
  <c r="A994" i="43"/>
  <c r="A995" i="43"/>
  <c r="A996" i="43"/>
  <c r="A997" i="43"/>
  <c r="A998" i="43"/>
  <c r="A999" i="43"/>
  <c r="A1000" i="43"/>
  <c r="A1001" i="43"/>
  <c r="A1002" i="43"/>
  <c r="A1003" i="43"/>
  <c r="A1004" i="43"/>
  <c r="A1005" i="43"/>
  <c r="A1006" i="43"/>
  <c r="A1007" i="43"/>
  <c r="A1008" i="43"/>
  <c r="A1009" i="43"/>
  <c r="A1010" i="43"/>
  <c r="A1011" i="43"/>
  <c r="A1012" i="43"/>
  <c r="A1013" i="43"/>
  <c r="A1014" i="43"/>
  <c r="A1015" i="43"/>
  <c r="A1016" i="43"/>
  <c r="A1017" i="43"/>
  <c r="A1018" i="43"/>
  <c r="A1019" i="43"/>
  <c r="A1020" i="43"/>
  <c r="A1021" i="43"/>
  <c r="A1022" i="43"/>
  <c r="A1023" i="43"/>
  <c r="A1024" i="43"/>
  <c r="A1025" i="43"/>
  <c r="A1026" i="43"/>
  <c r="A1027" i="43"/>
  <c r="A1028" i="43"/>
  <c r="A1029" i="43"/>
  <c r="A1030" i="43"/>
  <c r="A1031" i="43"/>
  <c r="A1032" i="43"/>
  <c r="A1033" i="43"/>
  <c r="A1034" i="43"/>
  <c r="A1035" i="43"/>
  <c r="A1036" i="43"/>
  <c r="A1037" i="43"/>
  <c r="A1038" i="43"/>
  <c r="A1039" i="43"/>
  <c r="A1040" i="43"/>
  <c r="A1041" i="43"/>
  <c r="A1042" i="43"/>
  <c r="A1043" i="43"/>
  <c r="A1044" i="43"/>
  <c r="A1045" i="43"/>
  <c r="A1046" i="43"/>
  <c r="A1047" i="43"/>
  <c r="A1048" i="43"/>
  <c r="A1049" i="43"/>
  <c r="A1050" i="43"/>
  <c r="A1051" i="43"/>
  <c r="A1052" i="43"/>
  <c r="A1053" i="43"/>
  <c r="A1054" i="43"/>
  <c r="A1055" i="43"/>
  <c r="A1056" i="43"/>
  <c r="A1057" i="43"/>
  <c r="A1058" i="43"/>
  <c r="A1059" i="43"/>
  <c r="A1060" i="43"/>
  <c r="A1061" i="43"/>
  <c r="A1062" i="43"/>
  <c r="A1063" i="43"/>
  <c r="A1064" i="43"/>
  <c r="A1065" i="43"/>
  <c r="A1066" i="43"/>
  <c r="A1067" i="43"/>
  <c r="A1068" i="43"/>
  <c r="A1069" i="43"/>
  <c r="A1070" i="43"/>
  <c r="A1071" i="43"/>
  <c r="A1072" i="43"/>
  <c r="A1073" i="43"/>
  <c r="A1074" i="43"/>
  <c r="A1075" i="43"/>
  <c r="A1076" i="43"/>
  <c r="A1077" i="43"/>
  <c r="A1078" i="43"/>
  <c r="A1079" i="43"/>
  <c r="A1080" i="43"/>
  <c r="A1081" i="43"/>
  <c r="A1082" i="43"/>
  <c r="A1083" i="43"/>
  <c r="A1084" i="43"/>
  <c r="A1085" i="43"/>
  <c r="A1086" i="43"/>
  <c r="A1087" i="43"/>
  <c r="A1088" i="43"/>
  <c r="A1089" i="43"/>
  <c r="A1090" i="43"/>
  <c r="A1091" i="43"/>
  <c r="A1092" i="43"/>
  <c r="A1093" i="43"/>
  <c r="A1094" i="43"/>
  <c r="A1095" i="43"/>
  <c r="A1096" i="43"/>
  <c r="A1097" i="43"/>
  <c r="A1098" i="43"/>
  <c r="A1099" i="43"/>
  <c r="A1100" i="43"/>
  <c r="A1101" i="43"/>
  <c r="A1102" i="43"/>
  <c r="A1103" i="43"/>
  <c r="A1104" i="43"/>
  <c r="A1105" i="43"/>
  <c r="A1106" i="43"/>
  <c r="A1107" i="43"/>
  <c r="A1108" i="43"/>
  <c r="A1109" i="43"/>
  <c r="A1110" i="43"/>
  <c r="A1111" i="43"/>
  <c r="A1112" i="43"/>
  <c r="A1113" i="43"/>
  <c r="A1114" i="43"/>
  <c r="A1115" i="43"/>
  <c r="A1116" i="43"/>
  <c r="A1117" i="43"/>
  <c r="A1118" i="43"/>
  <c r="A1119" i="43"/>
  <c r="A1120" i="43"/>
  <c r="A1121" i="43"/>
  <c r="A1122" i="43"/>
  <c r="A1123" i="43"/>
  <c r="A1124" i="43"/>
  <c r="A1125" i="43"/>
  <c r="A1126" i="43"/>
  <c r="A1127" i="43"/>
  <c r="A1128" i="43"/>
  <c r="A1129" i="43"/>
  <c r="A1130" i="43"/>
  <c r="A1131" i="43"/>
  <c r="A1132" i="43"/>
  <c r="A1133" i="43"/>
  <c r="A1134" i="43"/>
  <c r="A1135" i="43"/>
  <c r="A1136" i="43"/>
  <c r="A1137" i="43"/>
  <c r="A1138" i="43"/>
  <c r="A1139" i="43"/>
  <c r="A1140" i="43"/>
  <c r="A1141" i="43"/>
  <c r="A1142" i="43"/>
  <c r="A1143" i="43"/>
  <c r="A1144" i="43"/>
  <c r="A1145" i="43"/>
  <c r="A1146" i="43"/>
  <c r="A1147" i="43"/>
  <c r="A1148" i="43"/>
  <c r="A1149" i="43"/>
  <c r="A1150" i="43"/>
  <c r="A1151" i="43"/>
  <c r="A1152" i="43"/>
  <c r="A1153" i="43"/>
  <c r="A1154" i="43"/>
  <c r="A1155" i="43"/>
  <c r="A1156" i="43"/>
  <c r="A1157" i="43"/>
  <c r="A1158" i="43"/>
  <c r="A1159" i="43"/>
  <c r="A1160" i="43"/>
  <c r="A1161" i="43"/>
  <c r="A1162" i="43"/>
  <c r="A1163" i="43"/>
  <c r="A1164" i="43"/>
  <c r="A1165" i="43"/>
  <c r="A1166" i="43"/>
  <c r="A1167" i="43"/>
  <c r="A1168" i="43"/>
  <c r="A1169" i="43"/>
  <c r="A1170" i="43"/>
  <c r="A1171" i="43"/>
  <c r="A1172" i="43"/>
  <c r="A1173" i="43"/>
  <c r="A1174" i="43"/>
  <c r="A1175" i="43"/>
  <c r="A1176" i="43"/>
  <c r="A1177" i="43"/>
  <c r="A1178" i="43"/>
  <c r="A1179" i="43"/>
  <c r="A1180" i="43"/>
  <c r="A1181" i="43"/>
  <c r="A1182" i="43"/>
  <c r="A1183" i="43"/>
  <c r="A1184" i="43"/>
  <c r="A1185" i="43"/>
  <c r="A1186" i="43"/>
  <c r="A1187" i="43"/>
  <c r="A1188" i="43"/>
  <c r="A1189" i="43"/>
  <c r="A1190" i="43"/>
  <c r="A1191" i="43"/>
  <c r="A1192" i="43"/>
  <c r="A1193" i="43"/>
  <c r="A1194" i="43"/>
  <c r="A1195" i="43"/>
  <c r="A1196" i="43"/>
  <c r="A1197" i="43"/>
  <c r="A1198" i="43"/>
  <c r="A1199" i="43"/>
  <c r="A1200" i="43"/>
  <c r="A1201" i="43"/>
  <c r="A1202" i="43"/>
  <c r="A1203" i="43"/>
  <c r="A1204" i="43"/>
  <c r="A1205" i="43"/>
  <c r="A1206" i="43"/>
  <c r="A1207" i="43"/>
  <c r="A1208" i="43"/>
  <c r="A1209" i="43"/>
  <c r="A1210" i="43"/>
  <c r="A1211" i="43"/>
  <c r="A1212" i="43"/>
  <c r="A1213" i="43"/>
  <c r="A1214" i="43"/>
  <c r="A1215" i="43"/>
  <c r="A1216" i="43"/>
  <c r="A1217" i="43"/>
  <c r="A1218" i="43"/>
  <c r="A1219" i="43"/>
  <c r="A1220" i="43"/>
  <c r="A1221" i="43"/>
  <c r="A1222" i="43"/>
  <c r="A1223" i="43"/>
  <c r="A1224" i="43"/>
  <c r="A1225" i="43"/>
  <c r="A1226" i="43"/>
  <c r="A1227" i="43"/>
  <c r="A1228" i="43"/>
  <c r="A1229" i="43"/>
  <c r="A1230" i="43"/>
  <c r="A1231" i="43"/>
  <c r="A1232" i="43"/>
  <c r="A1233" i="43"/>
  <c r="A1234" i="43"/>
  <c r="A1235" i="43"/>
  <c r="A1236" i="43"/>
  <c r="A1237" i="43"/>
  <c r="A1238" i="43"/>
  <c r="A1239" i="43"/>
  <c r="A1240" i="43"/>
  <c r="A1241" i="43"/>
  <c r="A1242" i="43"/>
  <c r="A1243" i="43"/>
  <c r="A1244" i="43"/>
  <c r="A1245" i="43"/>
  <c r="A1246" i="43"/>
  <c r="A1247" i="43"/>
  <c r="A1248" i="43"/>
  <c r="A1249" i="43"/>
  <c r="A1250" i="43"/>
  <c r="A1251" i="43"/>
  <c r="A1252" i="43"/>
  <c r="A1253" i="43"/>
  <c r="A1254" i="43"/>
  <c r="A1255" i="43"/>
  <c r="A1256" i="43"/>
  <c r="A1257" i="43"/>
  <c r="A1258" i="43"/>
  <c r="A1259" i="43"/>
  <c r="A1260" i="43"/>
  <c r="A1261" i="43"/>
  <c r="A1262" i="43"/>
  <c r="A1263" i="43"/>
  <c r="A1264" i="43"/>
  <c r="A1265" i="43"/>
  <c r="A1266" i="43"/>
  <c r="A1267" i="43"/>
  <c r="A1268" i="43"/>
  <c r="A1269" i="43"/>
  <c r="A1270" i="43"/>
  <c r="A1271" i="43"/>
  <c r="A1272" i="43"/>
  <c r="A1273" i="43"/>
  <c r="A1274" i="43"/>
  <c r="A1275" i="43"/>
  <c r="A1276" i="43"/>
  <c r="A1277" i="43"/>
  <c r="A1278" i="43"/>
  <c r="A1279" i="43"/>
  <c r="A1280" i="43"/>
  <c r="A1281" i="43"/>
  <c r="A1282" i="43"/>
  <c r="A1283" i="43"/>
  <c r="A1284" i="43"/>
  <c r="A1285" i="43"/>
  <c r="A1286" i="43"/>
  <c r="A1287" i="43"/>
  <c r="A1288" i="43"/>
  <c r="A1289" i="43"/>
  <c r="A1290" i="43"/>
  <c r="A1291" i="43"/>
  <c r="A1292" i="43"/>
  <c r="A1293" i="43"/>
  <c r="A1294" i="43"/>
  <c r="A1295" i="43"/>
  <c r="A1296" i="43"/>
  <c r="A1297" i="43"/>
  <c r="A1298" i="43"/>
  <c r="A1299" i="43"/>
  <c r="A1300" i="43"/>
  <c r="A1301" i="43"/>
  <c r="A1302" i="43"/>
  <c r="A1303" i="43"/>
  <c r="A1304" i="43"/>
  <c r="A1305" i="43"/>
  <c r="A1306" i="43"/>
  <c r="A1307" i="43"/>
  <c r="A1308" i="43"/>
  <c r="A1309" i="43"/>
  <c r="A1310" i="43"/>
  <c r="A1311" i="43"/>
  <c r="A1312" i="43"/>
  <c r="A1313" i="43"/>
  <c r="A1314" i="43"/>
  <c r="A1315" i="43"/>
  <c r="A1316" i="43"/>
  <c r="A1317" i="43"/>
  <c r="A1318" i="43"/>
  <c r="A1319" i="43"/>
  <c r="A1320" i="43"/>
  <c r="A1321" i="43"/>
  <c r="A1322" i="43"/>
  <c r="A1323" i="43"/>
  <c r="A1324" i="43"/>
  <c r="A1325" i="43"/>
  <c r="A1326" i="43"/>
  <c r="A1327" i="43"/>
  <c r="A1328" i="43"/>
  <c r="A1329" i="43"/>
  <c r="A1330" i="43"/>
  <c r="A1331" i="43"/>
  <c r="A1332" i="43"/>
  <c r="A1333" i="43"/>
  <c r="A1334" i="43"/>
  <c r="A1335" i="43"/>
  <c r="A1336" i="43"/>
  <c r="A1337" i="43"/>
  <c r="A1338" i="43"/>
  <c r="A1339" i="43"/>
  <c r="A1340" i="43"/>
  <c r="A1341" i="43"/>
  <c r="A1342" i="43"/>
  <c r="A1343" i="43"/>
  <c r="A1344" i="43"/>
  <c r="A1345" i="43"/>
  <c r="A1346" i="43"/>
  <c r="A1347" i="43"/>
  <c r="A1348" i="43"/>
  <c r="A1349" i="43"/>
  <c r="A1350" i="43"/>
  <c r="A1351" i="43"/>
  <c r="A1352" i="43"/>
  <c r="A1353" i="43"/>
  <c r="A1354" i="43"/>
  <c r="A1355" i="43"/>
  <c r="A1356" i="43"/>
  <c r="A1357" i="43"/>
  <c r="A1358" i="43"/>
  <c r="A1359" i="43"/>
  <c r="A1360" i="43"/>
  <c r="A1361" i="43"/>
  <c r="A1362" i="43"/>
  <c r="A1363" i="43"/>
  <c r="A1364" i="43"/>
  <c r="A1365" i="43"/>
  <c r="A1366" i="43"/>
  <c r="A1367" i="43"/>
  <c r="A1368" i="43"/>
  <c r="A1369" i="43"/>
  <c r="A1370" i="43"/>
  <c r="A1371" i="43"/>
  <c r="A1372" i="43"/>
  <c r="A1373" i="43"/>
  <c r="A1374" i="43"/>
  <c r="A1375" i="43"/>
  <c r="A1376" i="43"/>
  <c r="A1377" i="43"/>
  <c r="A1378" i="43"/>
  <c r="A1379" i="43"/>
  <c r="A1380" i="43"/>
  <c r="A1381" i="43"/>
  <c r="A1382" i="43"/>
  <c r="A1383" i="43"/>
  <c r="A1384" i="43"/>
  <c r="A1385" i="43"/>
  <c r="A1386" i="43"/>
  <c r="A1387" i="43"/>
  <c r="A1388" i="43"/>
  <c r="A1389" i="43"/>
  <c r="A1390" i="43"/>
  <c r="A1391" i="43"/>
  <c r="A1392" i="43"/>
  <c r="A1393" i="43"/>
  <c r="A1394" i="43"/>
  <c r="A1395" i="43"/>
  <c r="A1396" i="43"/>
  <c r="A1397" i="43"/>
  <c r="A1398" i="43"/>
  <c r="A1399" i="43"/>
  <c r="A1400" i="43"/>
  <c r="A1401" i="43"/>
  <c r="A1402" i="43"/>
  <c r="A1403" i="43"/>
  <c r="A1404" i="43"/>
  <c r="A1405" i="43"/>
  <c r="A1406" i="43"/>
  <c r="A1407" i="43"/>
  <c r="A1408" i="43"/>
  <c r="A1409" i="43"/>
  <c r="A1410" i="43"/>
  <c r="A1411" i="43"/>
  <c r="A1412" i="43"/>
  <c r="A1413" i="43"/>
  <c r="A1414" i="43"/>
  <c r="A1415" i="43"/>
  <c r="A1416" i="43"/>
  <c r="A1417" i="43"/>
  <c r="A1418" i="43"/>
  <c r="A1419" i="43"/>
  <c r="A1420" i="43"/>
  <c r="A1421" i="43"/>
  <c r="A1422" i="43"/>
  <c r="A1423" i="43"/>
  <c r="A1424" i="43"/>
  <c r="A1425" i="43"/>
  <c r="A1426" i="43"/>
  <c r="A1427" i="43"/>
  <c r="A1428" i="43"/>
  <c r="A1429" i="43"/>
  <c r="A1430" i="43"/>
  <c r="A1431" i="43"/>
  <c r="A1432" i="43"/>
  <c r="A1433" i="43"/>
  <c r="A1434" i="43"/>
  <c r="A1435" i="43"/>
  <c r="A1436" i="43"/>
  <c r="A1437" i="43"/>
  <c r="A1438" i="43"/>
  <c r="A1439" i="43"/>
  <c r="A1440" i="43"/>
  <c r="A1441" i="43"/>
  <c r="A1442" i="43"/>
  <c r="A1443" i="43"/>
  <c r="A1444" i="43"/>
  <c r="A1445" i="43"/>
  <c r="A1446" i="43"/>
  <c r="A1447" i="43"/>
  <c r="A1448" i="43"/>
  <c r="A1449" i="43"/>
  <c r="A1450" i="43"/>
  <c r="A1451" i="43"/>
  <c r="A1452" i="43"/>
  <c r="A1453" i="43"/>
  <c r="A1454" i="43"/>
  <c r="A1455" i="43"/>
  <c r="A1456" i="43"/>
  <c r="A1457" i="43"/>
  <c r="A1458" i="43"/>
  <c r="A1459" i="43"/>
  <c r="A1460" i="43"/>
  <c r="A1461" i="43"/>
  <c r="A1462" i="43"/>
  <c r="A1463" i="43"/>
  <c r="A1464" i="43"/>
  <c r="A1465" i="43"/>
  <c r="A1466" i="43"/>
  <c r="A1467" i="43"/>
  <c r="A1468" i="43"/>
  <c r="A1469" i="43"/>
  <c r="A1470" i="43"/>
  <c r="A1471" i="43"/>
  <c r="A1472" i="43"/>
  <c r="A1473" i="43"/>
  <c r="A1474" i="43"/>
  <c r="A1475" i="43"/>
  <c r="A1476" i="43"/>
  <c r="A1477" i="43"/>
  <c r="A1478" i="43"/>
  <c r="A1479" i="43"/>
  <c r="A1480" i="43"/>
  <c r="A1481" i="43"/>
  <c r="A1482" i="43"/>
  <c r="A1483" i="43"/>
  <c r="A1484" i="43"/>
  <c r="A1485" i="43"/>
  <c r="A1486" i="43"/>
  <c r="A1487" i="43"/>
  <c r="A1488" i="43"/>
  <c r="A1489" i="43"/>
  <c r="A1490" i="43"/>
  <c r="A1491" i="43"/>
  <c r="A1492" i="43"/>
  <c r="A1493" i="43"/>
  <c r="A1494" i="43"/>
  <c r="A1495" i="43"/>
  <c r="A1496" i="43"/>
  <c r="A1497" i="43"/>
  <c r="A1498" i="43"/>
  <c r="A1499" i="43"/>
  <c r="A1500" i="43"/>
  <c r="A1501" i="43"/>
  <c r="A1502" i="43"/>
  <c r="A1503" i="43"/>
  <c r="A1504" i="43"/>
  <c r="A1505" i="43"/>
  <c r="A1506" i="43"/>
  <c r="A1507" i="43"/>
  <c r="A1508" i="43"/>
  <c r="A1509" i="43"/>
  <c r="A1510" i="43"/>
  <c r="A1511" i="43"/>
  <c r="A1512" i="43"/>
  <c r="A1513" i="43"/>
  <c r="A1514" i="43"/>
  <c r="A1515" i="43"/>
  <c r="A1516" i="43"/>
  <c r="A1517" i="43"/>
  <c r="A1518" i="43"/>
  <c r="A1519" i="43"/>
  <c r="A1520" i="43"/>
  <c r="A1521" i="43"/>
  <c r="A1522" i="43"/>
  <c r="A1523" i="43"/>
  <c r="A1524" i="43"/>
  <c r="A1525" i="43"/>
  <c r="A1526" i="43"/>
  <c r="A1527" i="43"/>
  <c r="A1528" i="43"/>
  <c r="A1529" i="43"/>
  <c r="A1530" i="43"/>
  <c r="A1531" i="43"/>
  <c r="A1532" i="43"/>
  <c r="A1533" i="43"/>
  <c r="A1534" i="43"/>
  <c r="A1535" i="43"/>
  <c r="A1536" i="43"/>
  <c r="A1537" i="43"/>
  <c r="A1538" i="43"/>
  <c r="A1539" i="43"/>
  <c r="A1540" i="43"/>
  <c r="A1541" i="43"/>
  <c r="A1542" i="43"/>
  <c r="A1543" i="43"/>
  <c r="A1544" i="43"/>
  <c r="A1545" i="43"/>
  <c r="A1546" i="43"/>
  <c r="A1547" i="43"/>
  <c r="A1548" i="43"/>
  <c r="A1549" i="43"/>
  <c r="A1550" i="43"/>
  <c r="A1551" i="43"/>
  <c r="A1552" i="43"/>
  <c r="A1553" i="43"/>
  <c r="A1554" i="43"/>
  <c r="A1555" i="43"/>
  <c r="A1556" i="43"/>
  <c r="A1557" i="43"/>
  <c r="A1558" i="43"/>
  <c r="A1559" i="43"/>
  <c r="A1560" i="43"/>
  <c r="A1561" i="43"/>
  <c r="A1562" i="43"/>
  <c r="A1563" i="43"/>
  <c r="A1564" i="43"/>
  <c r="A1565" i="43"/>
  <c r="A1566" i="43"/>
  <c r="A1567" i="43"/>
  <c r="A1568" i="43"/>
  <c r="A1569" i="43"/>
  <c r="A1570" i="43"/>
  <c r="A1571" i="43"/>
  <c r="A1572" i="43"/>
  <c r="A1573" i="43"/>
  <c r="A1574" i="43"/>
  <c r="A1575" i="43"/>
  <c r="A1576" i="43"/>
  <c r="A1577" i="43"/>
  <c r="A1578" i="43"/>
  <c r="A1579" i="43"/>
  <c r="A1580" i="43"/>
  <c r="A1581" i="43"/>
  <c r="A1582" i="43"/>
  <c r="A1583" i="43"/>
  <c r="A1584" i="43"/>
  <c r="A1585" i="43"/>
  <c r="A1586" i="43"/>
  <c r="A1587" i="43"/>
  <c r="A1588" i="43"/>
  <c r="A1589" i="43"/>
  <c r="A1590" i="43"/>
  <c r="A1591" i="43"/>
  <c r="A1592" i="43"/>
  <c r="A1593" i="43"/>
  <c r="A1594" i="43"/>
  <c r="A1595" i="43"/>
  <c r="A1596" i="43"/>
  <c r="A1597" i="43"/>
  <c r="A1598" i="43"/>
  <c r="A1599" i="43"/>
  <c r="A1600" i="43"/>
  <c r="A1601" i="43"/>
  <c r="A1602" i="43"/>
  <c r="A1603" i="43"/>
  <c r="A1604" i="43"/>
  <c r="A1605" i="43"/>
  <c r="A1606" i="43"/>
  <c r="A1607" i="43"/>
  <c r="A1608" i="43"/>
  <c r="A1609" i="43"/>
  <c r="A1610" i="43"/>
  <c r="A1611" i="43"/>
  <c r="A1612" i="43"/>
  <c r="A1613" i="43"/>
  <c r="A1614" i="43"/>
  <c r="A1615" i="43"/>
  <c r="A1616" i="43"/>
  <c r="A1617" i="43"/>
  <c r="A1618" i="43"/>
  <c r="A1619" i="43"/>
  <c r="A1620" i="43"/>
  <c r="A1621" i="43"/>
  <c r="A1622" i="43"/>
  <c r="A1623" i="43"/>
  <c r="A1624" i="43"/>
  <c r="A1625" i="43"/>
  <c r="A1626" i="43"/>
  <c r="A1627" i="43"/>
  <c r="A1628" i="43"/>
  <c r="A1629" i="43"/>
  <c r="A1630" i="43"/>
  <c r="A1631" i="43"/>
  <c r="A1632" i="43"/>
  <c r="A1633" i="43"/>
  <c r="A1634" i="43"/>
  <c r="A1635" i="43"/>
  <c r="A1636" i="43"/>
  <c r="A1637" i="43"/>
  <c r="A1638" i="43"/>
  <c r="A1639" i="43"/>
  <c r="A1640" i="43"/>
  <c r="A1641" i="43"/>
  <c r="A1642" i="43"/>
  <c r="A1643" i="43"/>
  <c r="A1644" i="43"/>
  <c r="A1645" i="43"/>
  <c r="A1646" i="43"/>
  <c r="A1647" i="43"/>
  <c r="A1648" i="43"/>
  <c r="A1649" i="43"/>
  <c r="A1650" i="43"/>
  <c r="A1651" i="43"/>
  <c r="A1652" i="43"/>
  <c r="A1653" i="43"/>
  <c r="A1654" i="43"/>
  <c r="A1655" i="43"/>
  <c r="A1656" i="43"/>
  <c r="A1657" i="43"/>
  <c r="A1658" i="43"/>
  <c r="A1659" i="43"/>
  <c r="A1660" i="43"/>
  <c r="A1661" i="43"/>
  <c r="A1662" i="43"/>
  <c r="A1663" i="43"/>
  <c r="A1664" i="43"/>
  <c r="A1665" i="43"/>
  <c r="A1666" i="43"/>
  <c r="A1667" i="43"/>
  <c r="A1668" i="43"/>
  <c r="A1669" i="43"/>
  <c r="A1670" i="43"/>
  <c r="A1671" i="43"/>
  <c r="A1672" i="43"/>
  <c r="A1673" i="43"/>
  <c r="A1674" i="43"/>
  <c r="A1675" i="43"/>
  <c r="A1676" i="43"/>
  <c r="A1677" i="43"/>
  <c r="A1678" i="43"/>
  <c r="A1679" i="43"/>
  <c r="A1680" i="43"/>
  <c r="A1681" i="43"/>
  <c r="A1682" i="43"/>
  <c r="A1683" i="43"/>
  <c r="A1684" i="43"/>
  <c r="A1685" i="43"/>
  <c r="A1686" i="43"/>
  <c r="A1687" i="43"/>
  <c r="A1688" i="43"/>
  <c r="A1689" i="43"/>
  <c r="A1690" i="43"/>
  <c r="A1691" i="43"/>
  <c r="A1692" i="43"/>
  <c r="A1693" i="43"/>
  <c r="A1694" i="43"/>
  <c r="A1695" i="43"/>
  <c r="A1696" i="43"/>
  <c r="A1697" i="43"/>
  <c r="A1698" i="43"/>
  <c r="A1699" i="43"/>
  <c r="A1700" i="43"/>
  <c r="A1701" i="43"/>
  <c r="A1702" i="43"/>
  <c r="A1703" i="43"/>
  <c r="A1704" i="43"/>
  <c r="A1705" i="43"/>
  <c r="A1706" i="43"/>
  <c r="A1707" i="43"/>
  <c r="A1708" i="43"/>
  <c r="A1709" i="43"/>
  <c r="A1710" i="43"/>
  <c r="A1711" i="43"/>
  <c r="A1712" i="43"/>
  <c r="A1713" i="43"/>
  <c r="A1714" i="43"/>
  <c r="A1715" i="43"/>
  <c r="A1716" i="43"/>
  <c r="A1717" i="43"/>
  <c r="A1718" i="43"/>
  <c r="A1719" i="43"/>
  <c r="A1720" i="43"/>
  <c r="A1721" i="43"/>
  <c r="A1722" i="43"/>
  <c r="A1723" i="43"/>
  <c r="A1724" i="43"/>
  <c r="A1725" i="43"/>
  <c r="A1726" i="43"/>
  <c r="A1727" i="43"/>
  <c r="A1728" i="43"/>
  <c r="A1729" i="43"/>
  <c r="A1730" i="43"/>
  <c r="A1731" i="43"/>
  <c r="A1732" i="43"/>
  <c r="A1733" i="43"/>
  <c r="A1734" i="43"/>
  <c r="A1735" i="43"/>
  <c r="A1736" i="43"/>
  <c r="A1737" i="43"/>
  <c r="A1738" i="43"/>
  <c r="A1739" i="43"/>
  <c r="A1740" i="43"/>
  <c r="A1741" i="43"/>
  <c r="A1742" i="43"/>
  <c r="A1743" i="43"/>
  <c r="A1744" i="43"/>
  <c r="A1745" i="43"/>
  <c r="A1746" i="43"/>
  <c r="A1747" i="43"/>
  <c r="A1748" i="43"/>
  <c r="A1749" i="43"/>
  <c r="A1750" i="43"/>
  <c r="A1751" i="43"/>
  <c r="A1752" i="43"/>
  <c r="A1753" i="43"/>
  <c r="A1754" i="43"/>
  <c r="A1755" i="43"/>
  <c r="A1756" i="43"/>
  <c r="A1757" i="43"/>
  <c r="A1758" i="43"/>
  <c r="A1759" i="43"/>
  <c r="A1760" i="43"/>
  <c r="A1761" i="43"/>
  <c r="A1762" i="43"/>
  <c r="A1763" i="43"/>
  <c r="A1764" i="43"/>
  <c r="A1765" i="43"/>
  <c r="A1766" i="43"/>
  <c r="A1767" i="43"/>
  <c r="A1768" i="43"/>
  <c r="A1769" i="43"/>
  <c r="A1770" i="43"/>
  <c r="A1771" i="43"/>
  <c r="A1772" i="43"/>
  <c r="A1773" i="43"/>
  <c r="A1774" i="43"/>
  <c r="A1775" i="43"/>
  <c r="A1776" i="43"/>
  <c r="A1777" i="43"/>
  <c r="A1778" i="43"/>
  <c r="A1779" i="43"/>
  <c r="A1780" i="43"/>
  <c r="A1781" i="43"/>
  <c r="A1782" i="43"/>
  <c r="A1783" i="43"/>
  <c r="A1784" i="43"/>
  <c r="A1785" i="43"/>
  <c r="A1786" i="43"/>
  <c r="A1787" i="43"/>
  <c r="A1788" i="43"/>
  <c r="A1789" i="43"/>
  <c r="A1790" i="43"/>
  <c r="A1791" i="43"/>
  <c r="A1792" i="43"/>
  <c r="A1793" i="43"/>
  <c r="A1794" i="43"/>
  <c r="A1795" i="43"/>
  <c r="A1796" i="43"/>
  <c r="A1797" i="43"/>
  <c r="A1798" i="43"/>
  <c r="A1799" i="43"/>
  <c r="A1800" i="43"/>
  <c r="A1801" i="43"/>
  <c r="A1802" i="43"/>
  <c r="A1803" i="43"/>
  <c r="A1804" i="43"/>
  <c r="A1805" i="43"/>
  <c r="A1806" i="43"/>
  <c r="A1807" i="43"/>
  <c r="A1808" i="43"/>
  <c r="A1809" i="43"/>
  <c r="A1810" i="43"/>
  <c r="A1811" i="43"/>
  <c r="A1812" i="43"/>
  <c r="A1813" i="43"/>
  <c r="A1814" i="43"/>
  <c r="A1815" i="43"/>
  <c r="A1816" i="43"/>
  <c r="A1817" i="43"/>
  <c r="A1818" i="43"/>
  <c r="A1819" i="43"/>
  <c r="A1820" i="43"/>
  <c r="A1821" i="43"/>
  <c r="A1822" i="43"/>
  <c r="A1823" i="43"/>
  <c r="A1824" i="43"/>
  <c r="A1825" i="43"/>
  <c r="A1826" i="43"/>
  <c r="A1827" i="43"/>
  <c r="A1828" i="43"/>
  <c r="A1829" i="43"/>
  <c r="A1830" i="43"/>
  <c r="A1831" i="43"/>
  <c r="A1832" i="43"/>
  <c r="A1833" i="43"/>
  <c r="A1834" i="43"/>
  <c r="A1835" i="43"/>
  <c r="A1836" i="43"/>
  <c r="A1837" i="43"/>
  <c r="A1838" i="43"/>
  <c r="A1839" i="43"/>
  <c r="A1840" i="43"/>
  <c r="A1841" i="43"/>
  <c r="A1842" i="43"/>
  <c r="A1843" i="43"/>
  <c r="A1844" i="43"/>
  <c r="A1845" i="43"/>
  <c r="A1846" i="43"/>
  <c r="A1847" i="43"/>
  <c r="A1848" i="43"/>
  <c r="A1849" i="43"/>
  <c r="A1850" i="43"/>
  <c r="A1851" i="43"/>
  <c r="A1852" i="43"/>
  <c r="A1853" i="43"/>
  <c r="A1854" i="43"/>
  <c r="A1855" i="43"/>
  <c r="A1856" i="43"/>
  <c r="A1857" i="43"/>
  <c r="A1858" i="43"/>
  <c r="A1859" i="43"/>
  <c r="A1860" i="43"/>
  <c r="A1861" i="43"/>
  <c r="A1862" i="43"/>
  <c r="A1863" i="43"/>
  <c r="A1864" i="43"/>
  <c r="A1865" i="43"/>
  <c r="A1866" i="43"/>
  <c r="A1867" i="43"/>
  <c r="A1868" i="43"/>
  <c r="A1869" i="43"/>
  <c r="A1870" i="43"/>
  <c r="A1871" i="43"/>
  <c r="A1872" i="43"/>
  <c r="A1873" i="43"/>
  <c r="A1874" i="43"/>
  <c r="A1875" i="43"/>
  <c r="A1876" i="43"/>
  <c r="A1877" i="43"/>
  <c r="A1878" i="43"/>
  <c r="A1879" i="43"/>
  <c r="A1880" i="43"/>
  <c r="A1881" i="43"/>
  <c r="A1882" i="43"/>
  <c r="A1883" i="43"/>
  <c r="A1884" i="43"/>
  <c r="A1885" i="43"/>
  <c r="A1886" i="43"/>
  <c r="A1887" i="43"/>
  <c r="A1888" i="43"/>
  <c r="A1889" i="43"/>
  <c r="A1890" i="43"/>
  <c r="A1891" i="43"/>
  <c r="A1892" i="43"/>
  <c r="A1893" i="43"/>
  <c r="A1894" i="43"/>
  <c r="A1895" i="43"/>
  <c r="A1896" i="43"/>
  <c r="A1897" i="43"/>
  <c r="A1898" i="43"/>
  <c r="A1899" i="43"/>
  <c r="A1900" i="43"/>
  <c r="A1901" i="43"/>
  <c r="A1902" i="43"/>
  <c r="A1903" i="43"/>
  <c r="A1904" i="43"/>
  <c r="A1905" i="43"/>
  <c r="A1906" i="43"/>
  <c r="A1907" i="43"/>
  <c r="A1908" i="43"/>
  <c r="A1909" i="43"/>
  <c r="A1910" i="43"/>
  <c r="A1911" i="43"/>
  <c r="A1912" i="43"/>
  <c r="A1913" i="43"/>
  <c r="A1914" i="43"/>
  <c r="A1915" i="43"/>
  <c r="A1916" i="43"/>
  <c r="A1917" i="43"/>
  <c r="A1918" i="43"/>
  <c r="A1919" i="43"/>
  <c r="A1920" i="43"/>
  <c r="A1921" i="43"/>
  <c r="A1922" i="43"/>
  <c r="A1923" i="43"/>
  <c r="A1924" i="43"/>
  <c r="A1925" i="43"/>
  <c r="A1926" i="43"/>
  <c r="A1927" i="43"/>
  <c r="A1928" i="43"/>
  <c r="A1929" i="43"/>
  <c r="A1930" i="43"/>
  <c r="A1931" i="43"/>
  <c r="A1932" i="43"/>
  <c r="A1933" i="43"/>
  <c r="A1934" i="43"/>
  <c r="A1935" i="43"/>
  <c r="A1936" i="43"/>
  <c r="A1937" i="43"/>
  <c r="A1938" i="43"/>
  <c r="A1939" i="43"/>
  <c r="A1940" i="43"/>
  <c r="A1941" i="43"/>
  <c r="A1942" i="43"/>
  <c r="A1943" i="43"/>
  <c r="A1944" i="43"/>
  <c r="A1945" i="43"/>
  <c r="A1946" i="43"/>
  <c r="A1947" i="43"/>
  <c r="A1948" i="43"/>
  <c r="A1949" i="43"/>
  <c r="A1950" i="43"/>
  <c r="A1951" i="43"/>
  <c r="A1952" i="43"/>
  <c r="A1953" i="43"/>
  <c r="A1954" i="43"/>
  <c r="A1955" i="43"/>
  <c r="A1956" i="43"/>
  <c r="A1957" i="43"/>
  <c r="A1958" i="43"/>
  <c r="A1959" i="43"/>
  <c r="A1960" i="43"/>
  <c r="A1961" i="43"/>
  <c r="A1962" i="43"/>
  <c r="A1963" i="43"/>
  <c r="A1964" i="43"/>
  <c r="A1965" i="43"/>
  <c r="A1966" i="43"/>
  <c r="A1967" i="43"/>
  <c r="A1968" i="43"/>
  <c r="A1969" i="43"/>
  <c r="A1970" i="43"/>
  <c r="A1971" i="43"/>
  <c r="A1972" i="43"/>
  <c r="A1973" i="43"/>
  <c r="A1974" i="43"/>
  <c r="A1975" i="43"/>
  <c r="A1976" i="43"/>
  <c r="A1977" i="43"/>
  <c r="A1978" i="43"/>
  <c r="A1979" i="43"/>
  <c r="A1980" i="43"/>
  <c r="A1981" i="43"/>
  <c r="A1982" i="43"/>
  <c r="A1983" i="43"/>
  <c r="A1984" i="43"/>
  <c r="A1985" i="43"/>
  <c r="A1986" i="43"/>
  <c r="A1987" i="43"/>
  <c r="A1988" i="43"/>
  <c r="A1989" i="43"/>
  <c r="A1990" i="43"/>
  <c r="A1991" i="43"/>
  <c r="A1992" i="43"/>
  <c r="A1993" i="43"/>
  <c r="A1994" i="43"/>
  <c r="A1995" i="43"/>
  <c r="A1996" i="43"/>
  <c r="A1997" i="43"/>
  <c r="A1998" i="43"/>
  <c r="A1999" i="43"/>
  <c r="A2000" i="43"/>
  <c r="A2001" i="43"/>
  <c r="A2002" i="43"/>
  <c r="A2003" i="43"/>
  <c r="A2004" i="43"/>
  <c r="A2005" i="43"/>
  <c r="A2006" i="43"/>
  <c r="A2007" i="43"/>
  <c r="A2008" i="43"/>
  <c r="A2009" i="43"/>
  <c r="A2010" i="43"/>
  <c r="A2011" i="43"/>
  <c r="A2012" i="43"/>
  <c r="A2013" i="43"/>
  <c r="A2014" i="43"/>
  <c r="A2015" i="43"/>
  <c r="A2016" i="43"/>
  <c r="A2017" i="43"/>
  <c r="A2018" i="43"/>
  <c r="A2019" i="43"/>
  <c r="A2020" i="43"/>
  <c r="A2021" i="43"/>
  <c r="A2022" i="43"/>
  <c r="A2023" i="43"/>
  <c r="A2024" i="43"/>
  <c r="A2025" i="43"/>
  <c r="A2026" i="43"/>
  <c r="A2027" i="43"/>
  <c r="A2028" i="43"/>
  <c r="A2029" i="43"/>
  <c r="A2030" i="43"/>
  <c r="A2031" i="43"/>
  <c r="A2032" i="43"/>
  <c r="A2033" i="43"/>
  <c r="A2034" i="43"/>
  <c r="A2035" i="43"/>
  <c r="A2036" i="43"/>
  <c r="A2037" i="43"/>
  <c r="A2038" i="43"/>
  <c r="A2039" i="43"/>
  <c r="A2040" i="43"/>
  <c r="A2041" i="43"/>
  <c r="A2042" i="43"/>
  <c r="A2043" i="43"/>
  <c r="A2044" i="43"/>
  <c r="A2045" i="43"/>
  <c r="A2046" i="43"/>
  <c r="A2047" i="43"/>
  <c r="A2048" i="43"/>
  <c r="A2049" i="43"/>
  <c r="A2050" i="43"/>
  <c r="A2051" i="43"/>
  <c r="A2052" i="43"/>
  <c r="A2053" i="43"/>
  <c r="A2054" i="43"/>
  <c r="A2055" i="43"/>
  <c r="A2056" i="43"/>
  <c r="A2057" i="43"/>
  <c r="A2058" i="43"/>
  <c r="A2059" i="43"/>
  <c r="A2060" i="43"/>
  <c r="A2061" i="43"/>
  <c r="A2062" i="43"/>
  <c r="A2063" i="43"/>
  <c r="A2064" i="43"/>
  <c r="A2065" i="43"/>
  <c r="A2066" i="43"/>
  <c r="A2067" i="43"/>
  <c r="A2068" i="43"/>
  <c r="A2069" i="43"/>
  <c r="A2070" i="43"/>
  <c r="A2071" i="43"/>
  <c r="A2072" i="43"/>
  <c r="A2073" i="43"/>
  <c r="A2074" i="43"/>
  <c r="A2075" i="43"/>
  <c r="A2076" i="43"/>
  <c r="A2077" i="43"/>
  <c r="A2078" i="43"/>
  <c r="A2079" i="43"/>
  <c r="A2080" i="43"/>
  <c r="A2081" i="43"/>
  <c r="A2082" i="43"/>
  <c r="A2083" i="43"/>
  <c r="A2084" i="43"/>
  <c r="A2085" i="43"/>
  <c r="A2086" i="43"/>
  <c r="A2087" i="43"/>
  <c r="A2088" i="43"/>
  <c r="A2089" i="43"/>
  <c r="A2090" i="43"/>
  <c r="A2091" i="43"/>
  <c r="A2092" i="43"/>
  <c r="A2093" i="43"/>
  <c r="A2094" i="43"/>
  <c r="A2095" i="43"/>
  <c r="A2096" i="43"/>
  <c r="A2097" i="43"/>
  <c r="A2098" i="43"/>
  <c r="A2099" i="43"/>
  <c r="A2100" i="43"/>
  <c r="A2101" i="43"/>
  <c r="A2102" i="43"/>
  <c r="A2103" i="43"/>
  <c r="A2104" i="43"/>
  <c r="A2105" i="43"/>
  <c r="A2106" i="43"/>
  <c r="A2107" i="43"/>
  <c r="A2108" i="43"/>
  <c r="A2109" i="43"/>
  <c r="A2110" i="43"/>
  <c r="A2111" i="43"/>
  <c r="A2112" i="43"/>
  <c r="A2113" i="43"/>
  <c r="A2114" i="43"/>
  <c r="A2115" i="43"/>
  <c r="A2116" i="43"/>
  <c r="A2117" i="43"/>
  <c r="A2118" i="43"/>
  <c r="A2119" i="43"/>
  <c r="A2120" i="43"/>
  <c r="A2121" i="43"/>
  <c r="A2122" i="43"/>
  <c r="A2123" i="43"/>
  <c r="A2124" i="43"/>
  <c r="A2125" i="43"/>
  <c r="A2126" i="43"/>
  <c r="A2127" i="43"/>
  <c r="A2128" i="43"/>
  <c r="A2129" i="43"/>
  <c r="A2130" i="43"/>
  <c r="A2131" i="43"/>
  <c r="A2132" i="43"/>
  <c r="A2133" i="43"/>
  <c r="A2134" i="43"/>
  <c r="A2135" i="43"/>
  <c r="A2136" i="43"/>
  <c r="A2137" i="43"/>
  <c r="A2138" i="43"/>
  <c r="A2139" i="43"/>
  <c r="A2140" i="43"/>
  <c r="A2141" i="43"/>
  <c r="A2142" i="43"/>
  <c r="A2143" i="43"/>
  <c r="A2144" i="43"/>
  <c r="A2145" i="43"/>
  <c r="A2146" i="43"/>
  <c r="A2147" i="43"/>
  <c r="A2148" i="43"/>
  <c r="A2149" i="43"/>
  <c r="A2150" i="43"/>
  <c r="A2151" i="43"/>
  <c r="A2152" i="43"/>
  <c r="A2153" i="43"/>
  <c r="A2154" i="43"/>
  <c r="A2155" i="43"/>
  <c r="A2156" i="43"/>
  <c r="A2157" i="43"/>
  <c r="A2158" i="43"/>
  <c r="A2159" i="43"/>
  <c r="A2160" i="43"/>
  <c r="A2161" i="43"/>
  <c r="A2162" i="43"/>
  <c r="A2163" i="43"/>
  <c r="A2164" i="43"/>
  <c r="A2165" i="43"/>
  <c r="A2166" i="43"/>
  <c r="A2167" i="43"/>
  <c r="A2168" i="43"/>
  <c r="A2169" i="43"/>
  <c r="A2170" i="43"/>
  <c r="A2171" i="43"/>
  <c r="A2172" i="43"/>
  <c r="A2173" i="43"/>
  <c r="A2174" i="43"/>
  <c r="A2175" i="43"/>
  <c r="A2176" i="43"/>
  <c r="A2177" i="43"/>
  <c r="A2178" i="43"/>
  <c r="A2179" i="43"/>
  <c r="A2180" i="43"/>
  <c r="A2181" i="43"/>
  <c r="A2182" i="43"/>
  <c r="A2183" i="43"/>
  <c r="A2184" i="43"/>
  <c r="A2185" i="43"/>
  <c r="A2186" i="43"/>
  <c r="A2187" i="43"/>
  <c r="A2188" i="43"/>
  <c r="A2189" i="43"/>
  <c r="A2190" i="43"/>
  <c r="A2191" i="43"/>
  <c r="A2192" i="43"/>
  <c r="A2193" i="43"/>
  <c r="A2194" i="43"/>
  <c r="A2195" i="43"/>
  <c r="A2196" i="43"/>
  <c r="A2197" i="43"/>
  <c r="A2198" i="43"/>
  <c r="A2199" i="43"/>
  <c r="A2200" i="43"/>
  <c r="A2201" i="43"/>
  <c r="A2202" i="43"/>
  <c r="A2203" i="43"/>
  <c r="A2204" i="43"/>
  <c r="A2205" i="43"/>
  <c r="A2206" i="43"/>
  <c r="A2207" i="43"/>
  <c r="A2208" i="43"/>
  <c r="A2209" i="43"/>
  <c r="A2210" i="43"/>
  <c r="A2211" i="43"/>
  <c r="A2212" i="43"/>
  <c r="A2213" i="43"/>
  <c r="A2214" i="43"/>
  <c r="A2215" i="43"/>
  <c r="A2216" i="43"/>
  <c r="A2217" i="43"/>
  <c r="A2218" i="43"/>
  <c r="A2219" i="43"/>
  <c r="A2220" i="43"/>
  <c r="A2221" i="43"/>
  <c r="A2222" i="43"/>
  <c r="A2223" i="43"/>
  <c r="A2224" i="43"/>
  <c r="A2225" i="43"/>
  <c r="A2226" i="43"/>
  <c r="A2227" i="43"/>
  <c r="A2228" i="43"/>
  <c r="A2229" i="43"/>
  <c r="A2230" i="43"/>
  <c r="A2231" i="43"/>
  <c r="A2232" i="43"/>
  <c r="A2233" i="43"/>
  <c r="A2234" i="43"/>
  <c r="A2235" i="43"/>
  <c r="A2236" i="43"/>
  <c r="A2237" i="43"/>
  <c r="A2238" i="43"/>
  <c r="A2239" i="43"/>
  <c r="A2240" i="43"/>
  <c r="A2241" i="43"/>
  <c r="A2242" i="43"/>
  <c r="A2243" i="43"/>
  <c r="A2244" i="43"/>
  <c r="A2245" i="43"/>
  <c r="A2246" i="43"/>
  <c r="A2247" i="43"/>
  <c r="A2248" i="43"/>
  <c r="A2249" i="43"/>
  <c r="A2250" i="43"/>
  <c r="A2251" i="43"/>
  <c r="A2252" i="43"/>
  <c r="A2253" i="43"/>
  <c r="A2254" i="43"/>
  <c r="A2255" i="43"/>
  <c r="A2256" i="43"/>
  <c r="A2257" i="43"/>
  <c r="A2258" i="43"/>
  <c r="A2259" i="43"/>
  <c r="A2260" i="43"/>
  <c r="A2261" i="43"/>
  <c r="A2262" i="43"/>
  <c r="A2263" i="43"/>
  <c r="A2264" i="43"/>
  <c r="A2265" i="43"/>
  <c r="A2266" i="43"/>
  <c r="A2267" i="43"/>
  <c r="A2268" i="43"/>
  <c r="A2269" i="43"/>
  <c r="A2270" i="43"/>
  <c r="A2271" i="43"/>
  <c r="A2272" i="43"/>
  <c r="A2273" i="43"/>
  <c r="A2274" i="43"/>
  <c r="A2275" i="43"/>
  <c r="A2276" i="43"/>
  <c r="A2277" i="43"/>
  <c r="A2278" i="43"/>
  <c r="A2279" i="43"/>
  <c r="A2280" i="43"/>
  <c r="A2281" i="43"/>
  <c r="A2282" i="43"/>
  <c r="A2283" i="43"/>
  <c r="A2284" i="43"/>
  <c r="A2285" i="43"/>
  <c r="A2286" i="43"/>
  <c r="A2287" i="43"/>
  <c r="A2288" i="43"/>
  <c r="A2289" i="43"/>
  <c r="A2290" i="43"/>
  <c r="A2291" i="43"/>
  <c r="A2292" i="43"/>
  <c r="A2293" i="43"/>
  <c r="A2294" i="43"/>
  <c r="A2295" i="43"/>
  <c r="A2296" i="43"/>
  <c r="A2297" i="43"/>
  <c r="A2298" i="43"/>
  <c r="A2299" i="43"/>
  <c r="A2300" i="43"/>
  <c r="A2301" i="43"/>
  <c r="A2302" i="43"/>
  <c r="A2303" i="43"/>
  <c r="A2304" i="43"/>
  <c r="A2305" i="43"/>
  <c r="A2306" i="43"/>
  <c r="A2307" i="43"/>
  <c r="A2308" i="43"/>
  <c r="A2309" i="43"/>
  <c r="A2310" i="43"/>
  <c r="A2311" i="43"/>
  <c r="A2312" i="43"/>
  <c r="A2313" i="43"/>
  <c r="A2314" i="43"/>
  <c r="A2315" i="43"/>
  <c r="A2316" i="43"/>
  <c r="A2317" i="43"/>
  <c r="A2318" i="43"/>
  <c r="A2319" i="43"/>
  <c r="A2320" i="43"/>
  <c r="A2321" i="43"/>
  <c r="A2322" i="43"/>
  <c r="A2323" i="43"/>
  <c r="A2324" i="43"/>
  <c r="A2325" i="43"/>
  <c r="A2326" i="43"/>
  <c r="A2327" i="43"/>
  <c r="A2328" i="43"/>
  <c r="A2329" i="43"/>
  <c r="A2330" i="43"/>
  <c r="A2331" i="43"/>
  <c r="A2332" i="43"/>
  <c r="A2333" i="43"/>
  <c r="A2334" i="43"/>
  <c r="A2335" i="43"/>
  <c r="A2336" i="43"/>
  <c r="A2337" i="43"/>
  <c r="A2338" i="43"/>
  <c r="A2339" i="43"/>
  <c r="A2340" i="43"/>
  <c r="A2341" i="43"/>
  <c r="A2342" i="43"/>
  <c r="A2343" i="43"/>
  <c r="A2344" i="43"/>
  <c r="A2345" i="43"/>
  <c r="A2346" i="43"/>
  <c r="A2347" i="43"/>
  <c r="A2348" i="43"/>
  <c r="A2349" i="43"/>
  <c r="A2350" i="43"/>
  <c r="A2351" i="43"/>
  <c r="A2352" i="43"/>
  <c r="A2353" i="43"/>
  <c r="A2354" i="43"/>
  <c r="A2355" i="43"/>
  <c r="A2356" i="43"/>
  <c r="A2357" i="43"/>
  <c r="A2358" i="43"/>
  <c r="A2359" i="43"/>
  <c r="A2360" i="43"/>
  <c r="A2361" i="43"/>
  <c r="A2362" i="43"/>
  <c r="A2363" i="43"/>
  <c r="A2364" i="43"/>
  <c r="A2365" i="43"/>
  <c r="A2366" i="43"/>
  <c r="A2367" i="43"/>
  <c r="A2368" i="43"/>
  <c r="A2369" i="43"/>
  <c r="A2370" i="43"/>
  <c r="A2371" i="43"/>
  <c r="A2372" i="43"/>
  <c r="A2373" i="43"/>
  <c r="A2374" i="43"/>
  <c r="A2375" i="43"/>
  <c r="A2376" i="43"/>
  <c r="A2377" i="43"/>
  <c r="A2378" i="43"/>
  <c r="A2379" i="43"/>
  <c r="A2380" i="43"/>
  <c r="A2381" i="43"/>
  <c r="A2382" i="43"/>
  <c r="A2383" i="43"/>
  <c r="A2384" i="43"/>
  <c r="A2385" i="43"/>
  <c r="A2386" i="43"/>
  <c r="A2387" i="43"/>
  <c r="A2388" i="43"/>
  <c r="A2389" i="43"/>
  <c r="A2390" i="43"/>
  <c r="A2391" i="43"/>
  <c r="A2392" i="43"/>
  <c r="A2393" i="43"/>
  <c r="A2394" i="43"/>
  <c r="A2395" i="43"/>
  <c r="A2396" i="43"/>
  <c r="A2397" i="43"/>
  <c r="A2398" i="43"/>
  <c r="A2399" i="43"/>
  <c r="A2400" i="43"/>
  <c r="A2401" i="43"/>
  <c r="A2402" i="43"/>
  <c r="A3" i="43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" i="2"/>
  <c r="A68" i="4" l="1"/>
  <c r="B68" i="4"/>
  <c r="A69" i="4"/>
  <c r="B69" i="4"/>
  <c r="A70" i="4"/>
  <c r="B70" i="4"/>
  <c r="A71" i="4"/>
  <c r="B71" i="4"/>
  <c r="A72" i="4"/>
  <c r="B72" i="4"/>
  <c r="A73" i="4"/>
  <c r="B73" i="4"/>
  <c r="A74" i="4"/>
  <c r="B74" i="4"/>
  <c r="A75" i="4"/>
  <c r="B75" i="4"/>
  <c r="A76" i="4"/>
  <c r="B76" i="4"/>
  <c r="A77" i="4"/>
  <c r="B77" i="4"/>
  <c r="A39" i="4"/>
  <c r="B39" i="4"/>
  <c r="A40" i="4"/>
  <c r="B40" i="4"/>
  <c r="A41" i="4"/>
  <c r="B41" i="4"/>
  <c r="A42" i="4"/>
  <c r="B42" i="4"/>
  <c r="A43" i="4"/>
  <c r="B43" i="4"/>
  <c r="A44" i="4"/>
  <c r="B44" i="4"/>
  <c r="A45" i="4"/>
  <c r="B45" i="4"/>
  <c r="A46" i="4"/>
  <c r="B46" i="4"/>
  <c r="A47" i="4"/>
  <c r="B47" i="4"/>
  <c r="A48" i="4"/>
  <c r="B48" i="4"/>
  <c r="A49" i="4"/>
  <c r="B49" i="4"/>
  <c r="A50" i="4"/>
  <c r="B50" i="4"/>
  <c r="A51" i="4"/>
  <c r="B51" i="4"/>
  <c r="A52" i="4"/>
  <c r="B52" i="4"/>
  <c r="A53" i="4"/>
  <c r="B53" i="4"/>
  <c r="A54" i="4"/>
  <c r="B54" i="4"/>
  <c r="A55" i="4"/>
  <c r="B55" i="4"/>
  <c r="A56" i="4"/>
  <c r="B56" i="4"/>
  <c r="A57" i="4"/>
  <c r="B57" i="4"/>
  <c r="A58" i="4"/>
  <c r="B58" i="4"/>
  <c r="A59" i="4"/>
  <c r="B59" i="4"/>
  <c r="A60" i="4"/>
  <c r="B60" i="4"/>
  <c r="A61" i="4"/>
  <c r="B61" i="4"/>
  <c r="A62" i="4"/>
  <c r="B62" i="4"/>
  <c r="A63" i="4"/>
  <c r="B63" i="4"/>
  <c r="A64" i="4"/>
  <c r="B64" i="4"/>
  <c r="A65" i="4"/>
  <c r="B65" i="4"/>
  <c r="A66" i="4"/>
  <c r="B66" i="4"/>
  <c r="A67" i="4"/>
  <c r="B67" i="4"/>
  <c r="B38" i="4"/>
  <c r="A38" i="4"/>
  <c r="D4" i="4" a="1"/>
  <c r="D4" i="4" s="1"/>
  <c r="B13" i="1" l="1"/>
  <c r="B4" i="9" l="1"/>
  <c r="C4" i="9"/>
  <c r="B5" i="9"/>
  <c r="C5" i="9"/>
  <c r="B6" i="9"/>
  <c r="C6" i="9"/>
  <c r="B7" i="9"/>
  <c r="C7" i="9"/>
  <c r="B8" i="9"/>
  <c r="C8" i="9"/>
  <c r="A8" i="9"/>
  <c r="D8" i="9" s="1" a="1"/>
  <c r="D8" i="9" s="1"/>
  <c r="A7" i="7" l="1"/>
  <c r="C7" i="7"/>
  <c r="D7" i="7"/>
  <c r="E7" i="7"/>
  <c r="A8" i="7"/>
  <c r="C8" i="7"/>
  <c r="D8" i="7"/>
  <c r="E8" i="7"/>
  <c r="A9" i="7"/>
  <c r="C9" i="7"/>
  <c r="D9" i="7"/>
  <c r="E9" i="7"/>
  <c r="A10" i="7"/>
  <c r="C10" i="7"/>
  <c r="D10" i="7"/>
  <c r="E10" i="7"/>
  <c r="A11" i="7"/>
  <c r="C11" i="7"/>
  <c r="D11" i="7"/>
  <c r="E11" i="7"/>
  <c r="A12" i="7"/>
  <c r="C12" i="7"/>
  <c r="D12" i="7"/>
  <c r="E12" i="7"/>
  <c r="A13" i="7"/>
  <c r="C13" i="7"/>
  <c r="D13" i="7"/>
  <c r="E13" i="7"/>
  <c r="A14" i="7"/>
  <c r="C14" i="7"/>
  <c r="D14" i="7"/>
  <c r="E14" i="7"/>
  <c r="A14" i="9" l="1"/>
  <c r="B14" i="9"/>
  <c r="C14" i="9"/>
  <c r="D14" i="9"/>
  <c r="A15" i="9"/>
  <c r="B15" i="9"/>
  <c r="C15" i="9"/>
  <c r="D15" i="9"/>
  <c r="A16" i="9"/>
  <c r="B16" i="9"/>
  <c r="C16" i="9"/>
  <c r="D16" i="9"/>
  <c r="B13" i="9"/>
  <c r="C13" i="9"/>
  <c r="D13" i="9"/>
  <c r="A13" i="9"/>
  <c r="A3" i="9"/>
  <c r="D3" i="9" s="1" a="1"/>
  <c r="D3" i="9" s="1"/>
  <c r="D13" i="5" l="1" a="1"/>
  <c r="D13" i="5" s="1"/>
  <c r="A4" i="9"/>
  <c r="D4" i="9" s="1" a="1"/>
  <c r="D4" i="9" s="1"/>
  <c r="A5" i="9"/>
  <c r="D5" i="9" s="1" a="1"/>
  <c r="D5" i="9" s="1"/>
  <c r="A6" i="9"/>
  <c r="D6" i="9" s="1" a="1"/>
  <c r="D6" i="9" s="1"/>
  <c r="A7" i="9"/>
  <c r="D7" i="9" s="1" a="1"/>
  <c r="D7" i="9" s="1"/>
  <c r="B3" i="9"/>
  <c r="C3" i="9"/>
  <c r="A6" i="2"/>
  <c r="K13" i="22"/>
  <c r="J27" i="22"/>
  <c r="K27" i="22" s="1"/>
  <c r="J26" i="22"/>
  <c r="K26" i="22" s="1"/>
  <c r="J25" i="22"/>
  <c r="K25" i="22" s="1"/>
  <c r="J24" i="22"/>
  <c r="K24" i="22" s="1"/>
  <c r="J23" i="22"/>
  <c r="K23" i="22" s="1"/>
  <c r="J22" i="22"/>
  <c r="K22" i="22" s="1"/>
  <c r="J21" i="22"/>
  <c r="K21" i="22" s="1"/>
  <c r="J20" i="22"/>
  <c r="K20" i="22" s="1"/>
  <c r="J18" i="22"/>
  <c r="K18" i="22" s="1"/>
  <c r="J17" i="22"/>
  <c r="K17" i="22" s="1"/>
  <c r="J15" i="22"/>
  <c r="K15" i="22" s="1"/>
  <c r="J14" i="22"/>
  <c r="K14" i="22" s="1"/>
  <c r="J13" i="22"/>
  <c r="J12" i="22"/>
  <c r="K12" i="22" s="1"/>
  <c r="J9" i="22"/>
  <c r="K9" i="22" s="1"/>
  <c r="J8" i="22"/>
  <c r="K8" i="22" s="1"/>
  <c r="J5" i="22"/>
  <c r="K5" i="22" s="1"/>
  <c r="J2" i="22"/>
  <c r="K2" i="22" s="1"/>
  <c r="E7" i="4" l="1" a="1"/>
  <c r="E7" i="4" s="1"/>
  <c r="E10" i="4" a="1"/>
  <c r="E10" i="4" s="1"/>
  <c r="E13" i="4" a="1"/>
  <c r="E13" i="4" s="1"/>
  <c r="E16" i="4" a="1"/>
  <c r="E16" i="4" s="1"/>
  <c r="E19" i="4" a="1"/>
  <c r="E19" i="4" s="1"/>
  <c r="E22" i="4" a="1"/>
  <c r="E22" i="4" s="1"/>
  <c r="E25" i="4" a="1"/>
  <c r="E25" i="4" s="1"/>
  <c r="E28" i="4" a="1"/>
  <c r="E28" i="4" s="1"/>
  <c r="E31" i="4" a="1"/>
  <c r="E31" i="4" s="1"/>
  <c r="E5" i="4" a="1"/>
  <c r="E5" i="4" s="1"/>
  <c r="E8" i="4" a="1"/>
  <c r="E8" i="4" s="1"/>
  <c r="E11" i="4" a="1"/>
  <c r="E11" i="4" s="1"/>
  <c r="E14" i="4" a="1"/>
  <c r="E14" i="4" s="1"/>
  <c r="E17" i="4" a="1"/>
  <c r="E17" i="4" s="1"/>
  <c r="E20" i="4" a="1"/>
  <c r="E20" i="4" s="1"/>
  <c r="E23" i="4" a="1"/>
  <c r="E23" i="4" s="1"/>
  <c r="E26" i="4" a="1"/>
  <c r="E26" i="4" s="1"/>
  <c r="E29" i="4" a="1"/>
  <c r="E29" i="4" s="1"/>
  <c r="E32" i="4" a="1"/>
  <c r="E32" i="4" s="1"/>
  <c r="E4" i="4" a="1"/>
  <c r="E4" i="4" s="1"/>
  <c r="D7" i="4" a="1"/>
  <c r="D7" i="4" s="1"/>
  <c r="D10" i="4" a="1"/>
  <c r="D10" i="4" s="1"/>
  <c r="D13" i="4" a="1"/>
  <c r="D13" i="4" s="1"/>
  <c r="D16" i="4" a="1"/>
  <c r="D16" i="4" s="1"/>
  <c r="D19" i="4" a="1"/>
  <c r="D19" i="4" s="1"/>
  <c r="D22" i="4" a="1"/>
  <c r="D22" i="4" s="1"/>
  <c r="D25" i="4" a="1"/>
  <c r="D25" i="4" s="1"/>
  <c r="D28" i="4" a="1"/>
  <c r="D28" i="4" s="1"/>
  <c r="D31" i="4" a="1"/>
  <c r="D31" i="4" s="1"/>
  <c r="D5" i="4" a="1"/>
  <c r="D5" i="4" s="1"/>
  <c r="D8" i="4" a="1"/>
  <c r="D8" i="4" s="1"/>
  <c r="D11" i="4" a="1"/>
  <c r="D11" i="4" s="1"/>
  <c r="D14" i="4" a="1"/>
  <c r="D14" i="4" s="1"/>
  <c r="D17" i="4" a="1"/>
  <c r="D17" i="4" s="1"/>
  <c r="D20" i="4" a="1"/>
  <c r="D20" i="4" s="1"/>
  <c r="D23" i="4" a="1"/>
  <c r="D23" i="4" s="1"/>
  <c r="D26" i="4" a="1"/>
  <c r="D26" i="4" s="1"/>
  <c r="D29" i="4" a="1"/>
  <c r="D29" i="4" s="1"/>
  <c r="D32" i="4" a="1"/>
  <c r="D32" i="4" s="1"/>
  <c r="A4" i="2"/>
  <c r="A5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" i="2"/>
  <c r="F6" i="4" a="1"/>
  <c r="F6" i="4" s="1"/>
  <c r="G6" i="4" a="1"/>
  <c r="G6" i="4" s="1"/>
  <c r="H6" i="4" a="1"/>
  <c r="H6" i="4" s="1"/>
  <c r="F9" i="4" a="1"/>
  <c r="F9" i="4" s="1"/>
  <c r="G9" i="4" a="1"/>
  <c r="G9" i="4" s="1"/>
  <c r="H9" i="4" a="1"/>
  <c r="H9" i="4" s="1"/>
  <c r="F12" i="4" a="1"/>
  <c r="F12" i="4" s="1"/>
  <c r="G12" i="4" a="1"/>
  <c r="G12" i="4" s="1"/>
  <c r="H12" i="4" a="1"/>
  <c r="H12" i="4" s="1"/>
  <c r="F15" i="4" a="1"/>
  <c r="F15" i="4" s="1"/>
  <c r="G15" i="4" a="1"/>
  <c r="G15" i="4" s="1"/>
  <c r="H15" i="4" a="1"/>
  <c r="H15" i="4" s="1"/>
  <c r="F18" i="4" a="1"/>
  <c r="F18" i="4" s="1"/>
  <c r="G18" i="4" a="1"/>
  <c r="G18" i="4" s="1"/>
  <c r="H18" i="4" a="1"/>
  <c r="H18" i="4" s="1"/>
  <c r="F21" i="4" a="1"/>
  <c r="F21" i="4" s="1"/>
  <c r="G21" i="4" a="1"/>
  <c r="G21" i="4" s="1"/>
  <c r="H21" i="4" a="1"/>
  <c r="H21" i="4" s="1"/>
  <c r="F24" i="4" a="1"/>
  <c r="F24" i="4" s="1"/>
  <c r="G24" i="4" a="1"/>
  <c r="G24" i="4" s="1"/>
  <c r="H24" i="4" a="1"/>
  <c r="H24" i="4" s="1"/>
  <c r="F27" i="4" a="1"/>
  <c r="F27" i="4" s="1"/>
  <c r="G27" i="4" a="1"/>
  <c r="G27" i="4" s="1"/>
  <c r="H27" i="4" a="1"/>
  <c r="H27" i="4" s="1"/>
  <c r="F30" i="4" a="1"/>
  <c r="F30" i="4" s="1"/>
  <c r="G30" i="4" a="1"/>
  <c r="G30" i="4" s="1"/>
  <c r="H30" i="4" a="1"/>
  <c r="H30" i="4" s="1"/>
  <c r="F4" i="4" a="1"/>
  <c r="F4" i="4" s="1"/>
  <c r="G4" i="4" a="1"/>
  <c r="G4" i="4" s="1"/>
  <c r="H4" i="4" a="1"/>
  <c r="H4" i="4" s="1"/>
  <c r="F7" i="4" a="1"/>
  <c r="F7" i="4" s="1"/>
  <c r="G7" i="4" a="1"/>
  <c r="G7" i="4" s="1"/>
  <c r="H7" i="4" a="1"/>
  <c r="H7" i="4" s="1"/>
  <c r="F10" i="4" a="1"/>
  <c r="F10" i="4" s="1"/>
  <c r="G10" i="4" a="1"/>
  <c r="G10" i="4" s="1"/>
  <c r="H10" i="4" a="1"/>
  <c r="H10" i="4" s="1"/>
  <c r="F13" i="4" a="1"/>
  <c r="F13" i="4" s="1"/>
  <c r="G13" i="4" a="1"/>
  <c r="G13" i="4" s="1"/>
  <c r="H13" i="4" a="1"/>
  <c r="H13" i="4" s="1"/>
  <c r="F16" i="4" a="1"/>
  <c r="F16" i="4" s="1"/>
  <c r="G16" i="4" a="1"/>
  <c r="G16" i="4" s="1"/>
  <c r="H16" i="4" a="1"/>
  <c r="H16" i="4" s="1"/>
  <c r="F19" i="4" a="1"/>
  <c r="F19" i="4" s="1"/>
  <c r="G19" i="4" a="1"/>
  <c r="G19" i="4" s="1"/>
  <c r="H19" i="4" a="1"/>
  <c r="H19" i="4" s="1"/>
  <c r="F22" i="4" a="1"/>
  <c r="F22" i="4" s="1"/>
  <c r="G22" i="4" a="1"/>
  <c r="G22" i="4" s="1"/>
  <c r="H22" i="4" a="1"/>
  <c r="H22" i="4" s="1"/>
  <c r="F25" i="4" a="1"/>
  <c r="F25" i="4" s="1"/>
  <c r="G25" i="4" a="1"/>
  <c r="G25" i="4" s="1"/>
  <c r="H25" i="4" a="1"/>
  <c r="H25" i="4" s="1"/>
  <c r="F28" i="4" a="1"/>
  <c r="F28" i="4" s="1"/>
  <c r="G28" i="4" a="1"/>
  <c r="G28" i="4" s="1"/>
  <c r="H28" i="4" a="1"/>
  <c r="H28" i="4" s="1"/>
  <c r="F31" i="4" a="1"/>
  <c r="F31" i="4" s="1"/>
  <c r="G31" i="4" a="1"/>
  <c r="G31" i="4" s="1"/>
  <c r="H31" i="4" a="1"/>
  <c r="H31" i="4" s="1"/>
  <c r="F5" i="4" a="1"/>
  <c r="F5" i="4" s="1"/>
  <c r="G5" i="4" a="1"/>
  <c r="G5" i="4" s="1"/>
  <c r="H5" i="4" a="1"/>
  <c r="H5" i="4" s="1"/>
  <c r="F8" i="4" a="1"/>
  <c r="F8" i="4" s="1"/>
  <c r="G8" i="4" a="1"/>
  <c r="G8" i="4" s="1"/>
  <c r="H8" i="4" a="1"/>
  <c r="H8" i="4" s="1"/>
  <c r="F11" i="4" a="1"/>
  <c r="F11" i="4" s="1"/>
  <c r="G11" i="4" a="1"/>
  <c r="G11" i="4" s="1"/>
  <c r="H11" i="4" a="1"/>
  <c r="H11" i="4" s="1"/>
  <c r="F14" i="4" a="1"/>
  <c r="F14" i="4" s="1"/>
  <c r="G14" i="4" a="1"/>
  <c r="G14" i="4" s="1"/>
  <c r="H14" i="4" a="1"/>
  <c r="H14" i="4" s="1"/>
  <c r="F17" i="4" a="1"/>
  <c r="F17" i="4" s="1"/>
  <c r="G17" i="4" a="1"/>
  <c r="G17" i="4" s="1"/>
  <c r="H17" i="4" a="1"/>
  <c r="H17" i="4" s="1"/>
  <c r="F20" i="4" a="1"/>
  <c r="F20" i="4" s="1"/>
  <c r="G20" i="4" a="1"/>
  <c r="G20" i="4" s="1"/>
  <c r="H20" i="4" a="1"/>
  <c r="H20" i="4" s="1"/>
  <c r="F23" i="4" a="1"/>
  <c r="F23" i="4" s="1"/>
  <c r="G23" i="4" a="1"/>
  <c r="G23" i="4" s="1"/>
  <c r="H23" i="4" a="1"/>
  <c r="H23" i="4" s="1"/>
  <c r="F26" i="4" a="1"/>
  <c r="F26" i="4" s="1"/>
  <c r="G26" i="4" a="1"/>
  <c r="G26" i="4" s="1"/>
  <c r="H26" i="4" a="1"/>
  <c r="H26" i="4" s="1"/>
  <c r="F29" i="4" a="1"/>
  <c r="F29" i="4" s="1"/>
  <c r="G29" i="4" a="1"/>
  <c r="G29" i="4" s="1"/>
  <c r="H29" i="4" a="1"/>
  <c r="H29" i="4" s="1"/>
  <c r="F32" i="4" a="1"/>
  <c r="F32" i="4" s="1"/>
  <c r="G32" i="4" a="1"/>
  <c r="G32" i="4" s="1"/>
  <c r="H32" i="4" a="1"/>
  <c r="H32" i="4" s="1"/>
  <c r="H3" i="4" a="1"/>
  <c r="H3" i="4" s="1"/>
  <c r="G3" i="4" a="1"/>
  <c r="G3" i="4" s="1"/>
  <c r="F3" i="4" a="1"/>
  <c r="F3" i="4" s="1"/>
  <c r="B4" i="2" l="1"/>
  <c r="A11" i="6" s="1"/>
  <c r="C4" i="2"/>
  <c r="D4" i="2"/>
  <c r="E4" i="2"/>
  <c r="H4" i="2"/>
  <c r="I4" i="2"/>
  <c r="J4" i="2"/>
  <c r="K4" i="2"/>
  <c r="C11" i="6" s="1"/>
  <c r="B5" i="2"/>
  <c r="A12" i="6" s="1"/>
  <c r="C5" i="2"/>
  <c r="D5" i="2"/>
  <c r="E5" i="2"/>
  <c r="H5" i="2"/>
  <c r="I5" i="2"/>
  <c r="J5" i="2"/>
  <c r="K5" i="2"/>
  <c r="C12" i="6" s="1"/>
  <c r="B6" i="2"/>
  <c r="A13" i="6" s="1"/>
  <c r="C6" i="2"/>
  <c r="D6" i="2"/>
  <c r="E6" i="2"/>
  <c r="H6" i="2"/>
  <c r="I6" i="2"/>
  <c r="J6" i="2"/>
  <c r="K6" i="2"/>
  <c r="C13" i="6" s="1"/>
  <c r="B7" i="2"/>
  <c r="A14" i="6" s="1"/>
  <c r="C7" i="2"/>
  <c r="D7" i="2"/>
  <c r="E7" i="2"/>
  <c r="H7" i="2"/>
  <c r="I7" i="2"/>
  <c r="J7" i="2"/>
  <c r="K7" i="2"/>
  <c r="C14" i="6" s="1"/>
  <c r="B8" i="2"/>
  <c r="A15" i="6" s="1"/>
  <c r="C8" i="2"/>
  <c r="D8" i="2"/>
  <c r="E8" i="2"/>
  <c r="H8" i="2"/>
  <c r="I8" i="2"/>
  <c r="J8" i="2"/>
  <c r="K8" i="2"/>
  <c r="C15" i="6" s="1"/>
  <c r="B9" i="2"/>
  <c r="A16" i="6" s="1"/>
  <c r="C9" i="2"/>
  <c r="D9" i="2"/>
  <c r="E9" i="2"/>
  <c r="H9" i="2"/>
  <c r="I9" i="2"/>
  <c r="J9" i="2"/>
  <c r="K9" i="2"/>
  <c r="C16" i="6" s="1"/>
  <c r="B10" i="2"/>
  <c r="A17" i="6" s="1"/>
  <c r="C10" i="2"/>
  <c r="D10" i="2"/>
  <c r="E10" i="2"/>
  <c r="H10" i="2"/>
  <c r="I10" i="2"/>
  <c r="J10" i="2"/>
  <c r="K10" i="2"/>
  <c r="C17" i="6" s="1"/>
  <c r="B11" i="2"/>
  <c r="A18" i="6" s="1"/>
  <c r="C11" i="2"/>
  <c r="D11" i="2"/>
  <c r="E11" i="2"/>
  <c r="H11" i="2"/>
  <c r="I11" i="2"/>
  <c r="J11" i="2"/>
  <c r="K11" i="2"/>
  <c r="C18" i="6" s="1"/>
  <c r="B12" i="2"/>
  <c r="A19" i="6" s="1"/>
  <c r="C12" i="2"/>
  <c r="D12" i="2"/>
  <c r="E12" i="2"/>
  <c r="H12" i="2"/>
  <c r="I12" i="2"/>
  <c r="J12" i="2"/>
  <c r="K12" i="2"/>
  <c r="C19" i="6" s="1"/>
  <c r="B13" i="2"/>
  <c r="A20" i="6" s="1"/>
  <c r="C13" i="2"/>
  <c r="D13" i="2"/>
  <c r="E13" i="2"/>
  <c r="H13" i="2"/>
  <c r="I13" i="2"/>
  <c r="J13" i="2"/>
  <c r="K13" i="2"/>
  <c r="C20" i="6" s="1"/>
  <c r="B14" i="2"/>
  <c r="A21" i="6" s="1"/>
  <c r="C14" i="2"/>
  <c r="D14" i="2"/>
  <c r="E14" i="2"/>
  <c r="H14" i="2"/>
  <c r="I14" i="2"/>
  <c r="J14" i="2"/>
  <c r="K14" i="2"/>
  <c r="C21" i="6" s="1"/>
  <c r="B15" i="2"/>
  <c r="A22" i="6" s="1"/>
  <c r="C15" i="2"/>
  <c r="D15" i="2"/>
  <c r="E15" i="2"/>
  <c r="H15" i="2"/>
  <c r="I15" i="2"/>
  <c r="J15" i="2"/>
  <c r="K15" i="2"/>
  <c r="C22" i="6" s="1"/>
  <c r="B16" i="2"/>
  <c r="A23" i="6" s="1"/>
  <c r="C16" i="2"/>
  <c r="D16" i="2"/>
  <c r="E16" i="2"/>
  <c r="H16" i="2"/>
  <c r="I16" i="2"/>
  <c r="J16" i="2"/>
  <c r="K16" i="2"/>
  <c r="C23" i="6" s="1"/>
  <c r="B17" i="2"/>
  <c r="A24" i="6" s="1"/>
  <c r="C17" i="2"/>
  <c r="D17" i="2"/>
  <c r="E17" i="2"/>
  <c r="H17" i="2"/>
  <c r="I17" i="2"/>
  <c r="J17" i="2"/>
  <c r="K17" i="2"/>
  <c r="C24" i="6" s="1"/>
  <c r="B18" i="2"/>
  <c r="A25" i="6" s="1"/>
  <c r="C18" i="2"/>
  <c r="D18" i="2"/>
  <c r="E18" i="2"/>
  <c r="H18" i="2"/>
  <c r="I18" i="2"/>
  <c r="J18" i="2"/>
  <c r="K18" i="2"/>
  <c r="C25" i="6" s="1"/>
  <c r="B19" i="2"/>
  <c r="A26" i="6" s="1"/>
  <c r="C19" i="2"/>
  <c r="D19" i="2"/>
  <c r="E19" i="2"/>
  <c r="H19" i="2"/>
  <c r="I19" i="2"/>
  <c r="J19" i="2"/>
  <c r="K19" i="2"/>
  <c r="C26" i="6" s="1"/>
  <c r="B20" i="2"/>
  <c r="A27" i="6" s="1"/>
  <c r="C20" i="2"/>
  <c r="D20" i="2"/>
  <c r="E20" i="2"/>
  <c r="H20" i="2"/>
  <c r="I20" i="2"/>
  <c r="J20" i="2"/>
  <c r="K20" i="2"/>
  <c r="C27" i="6" s="1"/>
  <c r="B21" i="2"/>
  <c r="A28" i="6" s="1"/>
  <c r="C21" i="2"/>
  <c r="D21" i="2"/>
  <c r="E21" i="2"/>
  <c r="H21" i="2"/>
  <c r="I21" i="2"/>
  <c r="J21" i="2"/>
  <c r="K21" i="2"/>
  <c r="C28" i="6" s="1"/>
  <c r="B22" i="2"/>
  <c r="A29" i="6" s="1"/>
  <c r="C22" i="2"/>
  <c r="D22" i="2"/>
  <c r="E22" i="2"/>
  <c r="H22" i="2"/>
  <c r="I22" i="2"/>
  <c r="J22" i="2"/>
  <c r="K22" i="2"/>
  <c r="C29" i="6" s="1"/>
  <c r="B23" i="2"/>
  <c r="A30" i="6" s="1"/>
  <c r="C23" i="2"/>
  <c r="D23" i="2"/>
  <c r="E23" i="2"/>
  <c r="H23" i="2"/>
  <c r="I23" i="2"/>
  <c r="J23" i="2"/>
  <c r="K23" i="2"/>
  <c r="C30" i="6" s="1"/>
  <c r="B24" i="2"/>
  <c r="A31" i="6" s="1"/>
  <c r="C24" i="2"/>
  <c r="D24" i="2"/>
  <c r="E24" i="2"/>
  <c r="H24" i="2"/>
  <c r="I24" i="2"/>
  <c r="J24" i="2"/>
  <c r="K24" i="2"/>
  <c r="C31" i="6" s="1"/>
  <c r="B25" i="2"/>
  <c r="A32" i="6" s="1"/>
  <c r="C25" i="2"/>
  <c r="D25" i="2"/>
  <c r="E25" i="2"/>
  <c r="H25" i="2"/>
  <c r="I25" i="2"/>
  <c r="J25" i="2"/>
  <c r="K25" i="2"/>
  <c r="C32" i="6" s="1"/>
  <c r="B26" i="2"/>
  <c r="A33" i="6" s="1"/>
  <c r="C26" i="2"/>
  <c r="D26" i="2"/>
  <c r="E26" i="2"/>
  <c r="H26" i="2"/>
  <c r="I26" i="2"/>
  <c r="J26" i="2"/>
  <c r="K26" i="2"/>
  <c r="C33" i="6" s="1"/>
  <c r="B27" i="2"/>
  <c r="A34" i="6" s="1"/>
  <c r="C27" i="2"/>
  <c r="D27" i="2"/>
  <c r="E27" i="2"/>
  <c r="H27" i="2"/>
  <c r="I27" i="2"/>
  <c r="J27" i="2"/>
  <c r="K27" i="2"/>
  <c r="C34" i="6" s="1"/>
  <c r="B28" i="2"/>
  <c r="A35" i="6" s="1"/>
  <c r="C28" i="2"/>
  <c r="D28" i="2"/>
  <c r="E28" i="2"/>
  <c r="H28" i="2"/>
  <c r="I28" i="2"/>
  <c r="J28" i="2"/>
  <c r="K28" i="2"/>
  <c r="C35" i="6" s="1"/>
  <c r="B29" i="2"/>
  <c r="A36" i="6" s="1"/>
  <c r="C29" i="2"/>
  <c r="D29" i="2"/>
  <c r="E29" i="2"/>
  <c r="H29" i="2"/>
  <c r="I29" i="2"/>
  <c r="J29" i="2"/>
  <c r="K29" i="2"/>
  <c r="C36" i="6" s="1"/>
  <c r="A30" i="2"/>
  <c r="B30" i="2"/>
  <c r="A37" i="6" s="1"/>
  <c r="C30" i="2"/>
  <c r="D30" i="2"/>
  <c r="E30" i="2"/>
  <c r="H30" i="2"/>
  <c r="I30" i="2"/>
  <c r="J30" i="2"/>
  <c r="K30" i="2"/>
  <c r="C37" i="6" s="1"/>
  <c r="A31" i="2"/>
  <c r="B31" i="2"/>
  <c r="A38" i="6" s="1"/>
  <c r="C31" i="2"/>
  <c r="D31" i="2"/>
  <c r="E31" i="2"/>
  <c r="H31" i="2"/>
  <c r="I31" i="2"/>
  <c r="J31" i="2"/>
  <c r="K31" i="2"/>
  <c r="C38" i="6" s="1"/>
  <c r="A32" i="2"/>
  <c r="B32" i="2"/>
  <c r="A39" i="6" s="1"/>
  <c r="C32" i="2"/>
  <c r="D32" i="2"/>
  <c r="E32" i="2"/>
  <c r="H32" i="2"/>
  <c r="I32" i="2"/>
  <c r="J32" i="2"/>
  <c r="K32" i="2"/>
  <c r="C39" i="6" s="1"/>
  <c r="A33" i="2"/>
  <c r="B33" i="2"/>
  <c r="A40" i="6" s="1"/>
  <c r="C33" i="2"/>
  <c r="D33" i="2"/>
  <c r="E33" i="2"/>
  <c r="H33" i="2"/>
  <c r="I33" i="2"/>
  <c r="J33" i="2"/>
  <c r="K33" i="2"/>
  <c r="C40" i="6" s="1"/>
  <c r="A34" i="2"/>
  <c r="B34" i="2"/>
  <c r="A41" i="6" s="1"/>
  <c r="C34" i="2"/>
  <c r="D34" i="2"/>
  <c r="E34" i="2"/>
  <c r="H34" i="2"/>
  <c r="I34" i="2"/>
  <c r="J34" i="2"/>
  <c r="K34" i="2"/>
  <c r="C41" i="6" s="1"/>
  <c r="A35" i="2"/>
  <c r="B35" i="2"/>
  <c r="A42" i="6" s="1"/>
  <c r="C35" i="2"/>
  <c r="D35" i="2"/>
  <c r="E35" i="2"/>
  <c r="H35" i="2"/>
  <c r="I35" i="2"/>
  <c r="J35" i="2"/>
  <c r="K35" i="2"/>
  <c r="C42" i="6" s="1"/>
  <c r="A36" i="2"/>
  <c r="B36" i="2"/>
  <c r="A43" i="6" s="1"/>
  <c r="C36" i="2"/>
  <c r="D36" i="2"/>
  <c r="E36" i="2"/>
  <c r="H36" i="2"/>
  <c r="I36" i="2"/>
  <c r="J36" i="2"/>
  <c r="K36" i="2"/>
  <c r="C43" i="6" s="1"/>
  <c r="K3" i="2"/>
  <c r="C10" i="6" s="1"/>
  <c r="J3" i="2"/>
  <c r="I3" i="2"/>
  <c r="H3" i="2"/>
  <c r="E3" i="2"/>
  <c r="D3" i="2"/>
  <c r="C3" i="2"/>
  <c r="B3" i="2"/>
  <c r="A10" i="6" s="1"/>
  <c r="E10" i="6" s="1" a="1"/>
  <c r="E10" i="6" s="1"/>
  <c r="E42" i="6" l="1" a="1"/>
  <c r="E42" i="6" s="1"/>
  <c r="F42" i="6" s="1"/>
  <c r="B38" i="6"/>
  <c r="B34" i="6"/>
  <c r="B30" i="6"/>
  <c r="B26" i="6"/>
  <c r="B22" i="6"/>
  <c r="B18" i="6"/>
  <c r="B14" i="6"/>
  <c r="E38" i="6" a="1"/>
  <c r="E38" i="6" s="1"/>
  <c r="F38" i="6" s="1"/>
  <c r="B41" i="6"/>
  <c r="E34" i="6" a="1"/>
  <c r="E34" i="6" s="1"/>
  <c r="F34" i="6" s="1"/>
  <c r="E30" i="6" a="1"/>
  <c r="E30" i="6" s="1"/>
  <c r="F30" i="6" s="1"/>
  <c r="E26" i="6" a="1"/>
  <c r="E26" i="6" s="1"/>
  <c r="F26" i="6" s="1"/>
  <c r="E22" i="6" a="1"/>
  <c r="E22" i="6" s="1"/>
  <c r="F22" i="6" s="1"/>
  <c r="E18" i="6" a="1"/>
  <c r="E18" i="6" s="1"/>
  <c r="F18" i="6" s="1"/>
  <c r="E14" i="6" a="1"/>
  <c r="E14" i="6" s="1"/>
  <c r="F14" i="6" s="1"/>
  <c r="E41" i="6" a="1"/>
  <c r="E41" i="6" s="1"/>
  <c r="F41" i="6" s="1"/>
  <c r="B37" i="6"/>
  <c r="B33" i="6"/>
  <c r="B29" i="6"/>
  <c r="B25" i="6"/>
  <c r="B21" i="6"/>
  <c r="B17" i="6"/>
  <c r="B13" i="6"/>
  <c r="E37" i="6" a="1"/>
  <c r="E37" i="6" s="1"/>
  <c r="F37" i="6" s="1"/>
  <c r="B40" i="6"/>
  <c r="E33" i="6" a="1"/>
  <c r="E33" i="6" s="1"/>
  <c r="F33" i="6" s="1"/>
  <c r="E29" i="6" a="1"/>
  <c r="E29" i="6" s="1"/>
  <c r="F29" i="6" s="1"/>
  <c r="E25" i="6" a="1"/>
  <c r="E25" i="6" s="1"/>
  <c r="F25" i="6" s="1"/>
  <c r="E21" i="6" a="1"/>
  <c r="E21" i="6" s="1"/>
  <c r="F21" i="6" s="1"/>
  <c r="E17" i="6" a="1"/>
  <c r="E17" i="6" s="1"/>
  <c r="F17" i="6" s="1"/>
  <c r="E13" i="6" a="1"/>
  <c r="E13" i="6" s="1"/>
  <c r="F13" i="6" s="1"/>
  <c r="E40" i="6" a="1"/>
  <c r="E40" i="6" s="1"/>
  <c r="F40" i="6" s="1"/>
  <c r="B36" i="6"/>
  <c r="B32" i="6"/>
  <c r="B28" i="6"/>
  <c r="B24" i="6"/>
  <c r="B20" i="6"/>
  <c r="B16" i="6"/>
  <c r="B12" i="6"/>
  <c r="B43" i="6"/>
  <c r="H37" i="2"/>
  <c r="G21" i="2" s="1"/>
  <c r="E36" i="6" a="1"/>
  <c r="E36" i="6" s="1"/>
  <c r="F36" i="6" s="1"/>
  <c r="E32" i="6" a="1"/>
  <c r="E32" i="6" s="1"/>
  <c r="F32" i="6" s="1"/>
  <c r="E28" i="6" a="1"/>
  <c r="E28" i="6" s="1"/>
  <c r="F28" i="6" s="1"/>
  <c r="E24" i="6" a="1"/>
  <c r="E24" i="6" s="1"/>
  <c r="F24" i="6" s="1"/>
  <c r="E20" i="6" a="1"/>
  <c r="E20" i="6" s="1"/>
  <c r="F20" i="6" s="1"/>
  <c r="E16" i="6" a="1"/>
  <c r="E16" i="6" s="1"/>
  <c r="F16" i="6" s="1"/>
  <c r="E12" i="6" a="1"/>
  <c r="E12" i="6" s="1"/>
  <c r="F12" i="6" s="1"/>
  <c r="E43" i="6" a="1"/>
  <c r="E43" i="6" s="1"/>
  <c r="F43" i="6" s="1"/>
  <c r="B39" i="6"/>
  <c r="B35" i="6"/>
  <c r="B31" i="6"/>
  <c r="B27" i="6"/>
  <c r="B23" i="6"/>
  <c r="B19" i="6"/>
  <c r="B15" i="6"/>
  <c r="B11" i="6"/>
  <c r="E39" i="6" a="1"/>
  <c r="E39" i="6" s="1"/>
  <c r="F39" i="6" s="1"/>
  <c r="B42" i="6"/>
  <c r="E35" i="6" a="1"/>
  <c r="E35" i="6" s="1"/>
  <c r="F35" i="6" s="1"/>
  <c r="E31" i="6" a="1"/>
  <c r="E31" i="6" s="1"/>
  <c r="F31" i="6" s="1"/>
  <c r="E27" i="6" a="1"/>
  <c r="E27" i="6" s="1"/>
  <c r="F27" i="6" s="1"/>
  <c r="E23" i="6" a="1"/>
  <c r="E23" i="6" s="1"/>
  <c r="F23" i="6" s="1"/>
  <c r="E19" i="6" a="1"/>
  <c r="E19" i="6" s="1"/>
  <c r="F19" i="6" s="1"/>
  <c r="E15" i="6" a="1"/>
  <c r="E15" i="6" s="1"/>
  <c r="F15" i="6" s="1"/>
  <c r="E11" i="6" a="1"/>
  <c r="E11" i="6" s="1"/>
  <c r="F11" i="6" s="1"/>
  <c r="B10" i="6"/>
  <c r="F10" i="6"/>
  <c r="D10" i="6"/>
  <c r="B37" i="2"/>
  <c r="A37" i="2"/>
  <c r="A43" i="10"/>
  <c r="B43" i="10"/>
  <c r="C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44" i="10"/>
  <c r="B44" i="10"/>
  <c r="C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45" i="10"/>
  <c r="B45" i="10"/>
  <c r="C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46" i="10"/>
  <c r="B46" i="10"/>
  <c r="C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47" i="10"/>
  <c r="B47" i="10"/>
  <c r="C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48" i="10"/>
  <c r="B48" i="10"/>
  <c r="C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49" i="10"/>
  <c r="B49" i="10"/>
  <c r="C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50" i="10"/>
  <c r="B50" i="10"/>
  <c r="C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51" i="10"/>
  <c r="B51" i="10"/>
  <c r="C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52" i="10"/>
  <c r="B52" i="10"/>
  <c r="C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53" i="10"/>
  <c r="B53" i="10"/>
  <c r="C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54" i="10"/>
  <c r="B54" i="10"/>
  <c r="C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55" i="10"/>
  <c r="B55" i="10"/>
  <c r="C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56" i="10"/>
  <c r="B56" i="10"/>
  <c r="C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57" i="10"/>
  <c r="B57" i="10"/>
  <c r="C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58" i="10"/>
  <c r="B58" i="10"/>
  <c r="C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59" i="10"/>
  <c r="B59" i="10"/>
  <c r="C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60" i="10"/>
  <c r="B60" i="10"/>
  <c r="C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61" i="10"/>
  <c r="B61" i="10"/>
  <c r="C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62" i="10"/>
  <c r="B62" i="10"/>
  <c r="C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63" i="10"/>
  <c r="B63" i="10"/>
  <c r="C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64" i="10"/>
  <c r="B64" i="10"/>
  <c r="C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65" i="10"/>
  <c r="B65" i="10"/>
  <c r="C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66" i="10"/>
  <c r="B66" i="10"/>
  <c r="C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67" i="10"/>
  <c r="B67" i="10"/>
  <c r="C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68" i="10"/>
  <c r="B68" i="10"/>
  <c r="C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69" i="10"/>
  <c r="B69" i="10"/>
  <c r="C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70" i="10"/>
  <c r="B70" i="10"/>
  <c r="C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71" i="10"/>
  <c r="B71" i="10"/>
  <c r="C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72" i="10"/>
  <c r="B72" i="10"/>
  <c r="C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73" i="10"/>
  <c r="B73" i="10"/>
  <c r="C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74" i="10"/>
  <c r="B74" i="10"/>
  <c r="C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75" i="10"/>
  <c r="B75" i="10"/>
  <c r="C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76" i="10"/>
  <c r="B76" i="10"/>
  <c r="C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77" i="10"/>
  <c r="B77" i="10"/>
  <c r="C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78" i="10"/>
  <c r="B78" i="10"/>
  <c r="C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79" i="10"/>
  <c r="B79" i="10"/>
  <c r="C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80" i="10"/>
  <c r="B80" i="10"/>
  <c r="C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81" i="10"/>
  <c r="B81" i="10"/>
  <c r="C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82" i="10"/>
  <c r="B82" i="10"/>
  <c r="C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83" i="10"/>
  <c r="B83" i="10"/>
  <c r="C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84" i="10"/>
  <c r="B84" i="10"/>
  <c r="C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85" i="10"/>
  <c r="B85" i="10"/>
  <c r="C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86" i="10"/>
  <c r="B86" i="10"/>
  <c r="C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87" i="10"/>
  <c r="B87" i="10"/>
  <c r="C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88" i="10"/>
  <c r="B88" i="10"/>
  <c r="C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89" i="10"/>
  <c r="B89" i="10"/>
  <c r="C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90" i="10"/>
  <c r="B90" i="10"/>
  <c r="C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91" i="10"/>
  <c r="B91" i="10"/>
  <c r="C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92" i="10"/>
  <c r="B92" i="10"/>
  <c r="C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93" i="10"/>
  <c r="B93" i="10"/>
  <c r="C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94" i="10"/>
  <c r="B94" i="10"/>
  <c r="C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95" i="10"/>
  <c r="B95" i="10"/>
  <c r="C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96" i="10"/>
  <c r="B96" i="10"/>
  <c r="C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97" i="10"/>
  <c r="B97" i="10"/>
  <c r="C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98" i="10"/>
  <c r="B98" i="10"/>
  <c r="C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99" i="10"/>
  <c r="B99" i="10"/>
  <c r="C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100" i="10"/>
  <c r="B100" i="10"/>
  <c r="C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101" i="10"/>
  <c r="B101" i="10"/>
  <c r="C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102" i="10"/>
  <c r="B102" i="10"/>
  <c r="C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103" i="10"/>
  <c r="B103" i="10"/>
  <c r="C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104" i="10"/>
  <c r="B104" i="10"/>
  <c r="C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105" i="10"/>
  <c r="B105" i="10"/>
  <c r="C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106" i="10"/>
  <c r="B106" i="10"/>
  <c r="C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107" i="10"/>
  <c r="B107" i="10"/>
  <c r="C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108" i="10"/>
  <c r="B108" i="10"/>
  <c r="C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109" i="10"/>
  <c r="B109" i="10"/>
  <c r="C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110" i="10"/>
  <c r="B110" i="10"/>
  <c r="C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111" i="10"/>
  <c r="B111" i="10"/>
  <c r="C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112" i="10"/>
  <c r="B112" i="10"/>
  <c r="C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113" i="10"/>
  <c r="B113" i="10"/>
  <c r="C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114" i="10"/>
  <c r="B114" i="10"/>
  <c r="C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115" i="10"/>
  <c r="B115" i="10"/>
  <c r="C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116" i="10"/>
  <c r="B116" i="10"/>
  <c r="C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117" i="10"/>
  <c r="B117" i="10"/>
  <c r="C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118" i="10"/>
  <c r="B118" i="10"/>
  <c r="C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119" i="10"/>
  <c r="B119" i="10"/>
  <c r="C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120" i="10"/>
  <c r="B120" i="10"/>
  <c r="C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121" i="10"/>
  <c r="B121" i="10"/>
  <c r="C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122" i="10"/>
  <c r="B122" i="10"/>
  <c r="C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123" i="10"/>
  <c r="B123" i="10"/>
  <c r="C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124" i="10"/>
  <c r="B124" i="10"/>
  <c r="C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125" i="10"/>
  <c r="B125" i="10"/>
  <c r="C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126" i="10"/>
  <c r="B126" i="10"/>
  <c r="C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127" i="10"/>
  <c r="B127" i="10"/>
  <c r="C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128" i="10"/>
  <c r="B128" i="10"/>
  <c r="C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129" i="10"/>
  <c r="B129" i="10"/>
  <c r="C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130" i="10"/>
  <c r="B130" i="10"/>
  <c r="C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131" i="10"/>
  <c r="B131" i="10"/>
  <c r="C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132" i="10"/>
  <c r="B132" i="10"/>
  <c r="C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133" i="10"/>
  <c r="B133" i="10"/>
  <c r="C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134" i="10"/>
  <c r="B134" i="10"/>
  <c r="C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135" i="10"/>
  <c r="B135" i="10"/>
  <c r="C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136" i="10"/>
  <c r="B136" i="10"/>
  <c r="C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137" i="10"/>
  <c r="B137" i="10"/>
  <c r="C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138" i="10"/>
  <c r="B138" i="10"/>
  <c r="C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139" i="10"/>
  <c r="B139" i="10"/>
  <c r="C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140" i="10"/>
  <c r="B140" i="10"/>
  <c r="C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141" i="10"/>
  <c r="B141" i="10"/>
  <c r="C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142" i="10"/>
  <c r="B142" i="10"/>
  <c r="C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143" i="10"/>
  <c r="B143" i="10"/>
  <c r="C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144" i="10"/>
  <c r="B144" i="10"/>
  <c r="C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145" i="10"/>
  <c r="B145" i="10"/>
  <c r="C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146" i="10"/>
  <c r="B146" i="10"/>
  <c r="C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147" i="10"/>
  <c r="B147" i="10"/>
  <c r="C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148" i="10"/>
  <c r="B148" i="10"/>
  <c r="C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149" i="10"/>
  <c r="B149" i="10"/>
  <c r="C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150" i="10"/>
  <c r="B150" i="10"/>
  <c r="C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151" i="10"/>
  <c r="B151" i="10"/>
  <c r="C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152" i="10"/>
  <c r="B152" i="10"/>
  <c r="C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153" i="10"/>
  <c r="B153" i="10"/>
  <c r="C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154" i="10"/>
  <c r="B154" i="10"/>
  <c r="C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155" i="10"/>
  <c r="B155" i="10"/>
  <c r="C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156" i="10"/>
  <c r="B156" i="10"/>
  <c r="C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157" i="10"/>
  <c r="B157" i="10"/>
  <c r="C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158" i="10"/>
  <c r="B158" i="10"/>
  <c r="C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159" i="10"/>
  <c r="B159" i="10"/>
  <c r="C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160" i="10"/>
  <c r="B160" i="10"/>
  <c r="C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161" i="10"/>
  <c r="B161" i="10"/>
  <c r="C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162" i="10"/>
  <c r="B162" i="10"/>
  <c r="C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163" i="10"/>
  <c r="B163" i="10"/>
  <c r="C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164" i="10"/>
  <c r="B164" i="10"/>
  <c r="C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165" i="10"/>
  <c r="B165" i="10"/>
  <c r="C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166" i="10"/>
  <c r="B166" i="10"/>
  <c r="C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167" i="10"/>
  <c r="B167" i="10"/>
  <c r="C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168" i="10"/>
  <c r="B168" i="10"/>
  <c r="C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169" i="10"/>
  <c r="B169" i="10"/>
  <c r="C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170" i="10"/>
  <c r="B170" i="10"/>
  <c r="C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171" i="10"/>
  <c r="B171" i="10"/>
  <c r="C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172" i="10"/>
  <c r="B172" i="10"/>
  <c r="C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4" i="7"/>
  <c r="C4" i="7"/>
  <c r="D4" i="7"/>
  <c r="E4" i="7"/>
  <c r="A5" i="7"/>
  <c r="C5" i="7"/>
  <c r="D5" i="7"/>
  <c r="E5" i="7"/>
  <c r="A6" i="7"/>
  <c r="C6" i="7"/>
  <c r="D6" i="7"/>
  <c r="E6" i="7"/>
  <c r="E3" i="7"/>
  <c r="D3" i="7"/>
  <c r="C3" i="7"/>
  <c r="A3" i="7"/>
  <c r="G14" i="2" l="1"/>
  <c r="G25" i="2"/>
  <c r="G5" i="2"/>
  <c r="G30" i="2"/>
  <c r="G29" i="2"/>
  <c r="G34" i="2"/>
  <c r="G24" i="2"/>
  <c r="G7" i="2"/>
  <c r="G28" i="2"/>
  <c r="G11" i="2"/>
  <c r="G33" i="2"/>
  <c r="G32" i="2"/>
  <c r="G19" i="2"/>
  <c r="G6" i="2"/>
  <c r="G36" i="2"/>
  <c r="G10" i="2"/>
  <c r="G15" i="2"/>
  <c r="G35" i="2"/>
  <c r="G23" i="2"/>
  <c r="G4" i="2"/>
  <c r="G9" i="2"/>
  <c r="G18" i="2"/>
  <c r="G22" i="2"/>
  <c r="G27" i="2"/>
  <c r="G8" i="2"/>
  <c r="G13" i="2"/>
  <c r="G26" i="2"/>
  <c r="G17" i="2"/>
  <c r="G20" i="2"/>
  <c r="G3" i="2"/>
  <c r="G31" i="2"/>
  <c r="G12" i="2"/>
  <c r="G16" i="2"/>
  <c r="C5" i="6"/>
  <c r="D5" i="6"/>
  <c r="E5" i="6"/>
  <c r="F5" i="6"/>
  <c r="G5" i="6"/>
  <c r="D4" i="6"/>
  <c r="E4" i="6"/>
  <c r="F4" i="6"/>
  <c r="G4" i="6"/>
  <c r="C4" i="6"/>
  <c r="Z2" i="5" a="1"/>
  <c r="Z2" i="20" a="1"/>
  <c r="R13" i="5" a="1"/>
  <c r="R13" i="5" s="1"/>
  <c r="S13" i="5" a="1"/>
  <c r="S13" i="5" s="1"/>
  <c r="R14" i="5" a="1"/>
  <c r="R14" i="5" s="1"/>
  <c r="S14" i="5" a="1"/>
  <c r="S14" i="5" s="1"/>
  <c r="F13" i="5" a="1"/>
  <c r="F13" i="5" s="1"/>
  <c r="G13" i="5" a="1"/>
  <c r="G13" i="5" s="1"/>
  <c r="H13" i="5" a="1"/>
  <c r="H13" i="5" s="1"/>
  <c r="I13" i="5" a="1"/>
  <c r="I13" i="5" s="1"/>
  <c r="J13" i="5" a="1"/>
  <c r="J13" i="5" s="1"/>
  <c r="K13" i="5" a="1"/>
  <c r="K13" i="5" s="1"/>
  <c r="L13" i="5" a="1"/>
  <c r="L13" i="5" s="1"/>
  <c r="M13" i="5" a="1"/>
  <c r="M13" i="5" s="1"/>
  <c r="N13" i="5" a="1"/>
  <c r="N13" i="5" s="1"/>
  <c r="O13" i="5" a="1"/>
  <c r="O13" i="5" s="1"/>
  <c r="P13" i="5" a="1"/>
  <c r="P13" i="5" s="1"/>
  <c r="Q13" i="5" a="1"/>
  <c r="Q13" i="5" s="1"/>
  <c r="F14" i="5" a="1"/>
  <c r="F14" i="5" s="1"/>
  <c r="G14" i="5" a="1"/>
  <c r="G14" i="5" s="1"/>
  <c r="H14" i="5" a="1"/>
  <c r="H14" i="5" s="1"/>
  <c r="I14" i="5" a="1"/>
  <c r="I14" i="5" s="1"/>
  <c r="J14" i="5" a="1"/>
  <c r="J14" i="5" s="1"/>
  <c r="K14" i="5" a="1"/>
  <c r="K14" i="5" s="1"/>
  <c r="L14" i="5" a="1"/>
  <c r="L14" i="5" s="1"/>
  <c r="M14" i="5" a="1"/>
  <c r="M14" i="5" s="1"/>
  <c r="N14" i="5" a="1"/>
  <c r="N14" i="5" s="1"/>
  <c r="O14" i="5" a="1"/>
  <c r="O14" i="5" s="1"/>
  <c r="P14" i="5" a="1"/>
  <c r="P14" i="5" s="1"/>
  <c r="Q14" i="5" a="1"/>
  <c r="Q14" i="5" s="1"/>
  <c r="E13" i="5" a="1"/>
  <c r="E13" i="5" s="1"/>
  <c r="E14" i="5" a="1"/>
  <c r="E14" i="5" s="1"/>
  <c r="D14" i="5" a="1"/>
  <c r="D14" i="5" s="1"/>
  <c r="I16" i="3"/>
  <c r="I4" i="3" a="1"/>
  <c r="I4" i="3" s="1"/>
  <c r="J4" i="3" a="1"/>
  <c r="J4" i="3" s="1"/>
  <c r="K4" i="3" a="1"/>
  <c r="K4" i="3" s="1"/>
  <c r="L4" i="3" a="1"/>
  <c r="L4" i="3" s="1"/>
  <c r="M4" i="3" a="1"/>
  <c r="M4" i="3" s="1"/>
  <c r="N4" i="3" a="1"/>
  <c r="N4" i="3" s="1"/>
  <c r="O4" i="3" a="1"/>
  <c r="O4" i="3" s="1"/>
  <c r="P4" i="3" a="1"/>
  <c r="P4" i="3" s="1"/>
  <c r="Q4" i="3" a="1"/>
  <c r="Q4" i="3" s="1"/>
  <c r="R4" i="3" a="1"/>
  <c r="R4" i="3" s="1"/>
  <c r="S4" i="3" a="1"/>
  <c r="S4" i="3" s="1"/>
  <c r="T4" i="3" a="1"/>
  <c r="T4" i="3" s="1"/>
  <c r="U4" i="3" a="1"/>
  <c r="U4" i="3" s="1"/>
  <c r="V4" i="3" a="1"/>
  <c r="V4" i="3" s="1"/>
  <c r="W4" i="3" a="1"/>
  <c r="W4" i="3" s="1"/>
  <c r="X4" i="3" a="1"/>
  <c r="X4" i="3" s="1"/>
  <c r="I5" i="3" a="1"/>
  <c r="I5" i="3" s="1"/>
  <c r="J5" i="3" a="1"/>
  <c r="J5" i="3" s="1"/>
  <c r="K5" i="3" a="1"/>
  <c r="K5" i="3" s="1"/>
  <c r="L5" i="3" a="1"/>
  <c r="L5" i="3" s="1"/>
  <c r="M5" i="3" a="1"/>
  <c r="M5" i="3" s="1"/>
  <c r="N5" i="3" a="1"/>
  <c r="N5" i="3" s="1"/>
  <c r="O5" i="3" a="1"/>
  <c r="O5" i="3" s="1"/>
  <c r="P5" i="3" a="1"/>
  <c r="P5" i="3" s="1"/>
  <c r="Q5" i="3" a="1"/>
  <c r="Q5" i="3" s="1"/>
  <c r="R5" i="3" a="1"/>
  <c r="R5" i="3" s="1"/>
  <c r="S5" i="3" a="1"/>
  <c r="S5" i="3" s="1"/>
  <c r="T5" i="3" a="1"/>
  <c r="T5" i="3" s="1"/>
  <c r="U5" i="3" a="1"/>
  <c r="U5" i="3" s="1"/>
  <c r="V5" i="3" a="1"/>
  <c r="V5" i="3" s="1"/>
  <c r="W5" i="3" a="1"/>
  <c r="W5" i="3" s="1"/>
  <c r="X5" i="3" a="1"/>
  <c r="X5" i="3" s="1"/>
  <c r="I6" i="3" a="1"/>
  <c r="I6" i="3" s="1"/>
  <c r="J6" i="3" a="1"/>
  <c r="J6" i="3" s="1"/>
  <c r="K6" i="3" a="1"/>
  <c r="K6" i="3" s="1"/>
  <c r="L6" i="3" a="1"/>
  <c r="L6" i="3" s="1"/>
  <c r="M6" i="3" a="1"/>
  <c r="M6" i="3" s="1"/>
  <c r="N6" i="3" a="1"/>
  <c r="N6" i="3" s="1"/>
  <c r="O6" i="3" a="1"/>
  <c r="O6" i="3" s="1"/>
  <c r="P6" i="3" a="1"/>
  <c r="P6" i="3" s="1"/>
  <c r="Q6" i="3" a="1"/>
  <c r="Q6" i="3" s="1"/>
  <c r="R6" i="3" a="1"/>
  <c r="R6" i="3" s="1"/>
  <c r="S6" i="3" a="1"/>
  <c r="S6" i="3" s="1"/>
  <c r="T6" i="3" a="1"/>
  <c r="T6" i="3" s="1"/>
  <c r="U6" i="3" a="1"/>
  <c r="U6" i="3" s="1"/>
  <c r="V6" i="3" a="1"/>
  <c r="V6" i="3" s="1"/>
  <c r="W6" i="3" a="1"/>
  <c r="W6" i="3" s="1"/>
  <c r="X6" i="3" a="1"/>
  <c r="X6" i="3" s="1"/>
  <c r="I7" i="3" a="1"/>
  <c r="I7" i="3" s="1"/>
  <c r="J7" i="3" a="1"/>
  <c r="J7" i="3" s="1"/>
  <c r="K7" i="3" a="1"/>
  <c r="K7" i="3" s="1"/>
  <c r="L7" i="3" a="1"/>
  <c r="L7" i="3" s="1"/>
  <c r="M7" i="3" a="1"/>
  <c r="M7" i="3" s="1"/>
  <c r="N7" i="3" a="1"/>
  <c r="N7" i="3" s="1"/>
  <c r="O7" i="3" a="1"/>
  <c r="O7" i="3" s="1"/>
  <c r="P7" i="3" a="1"/>
  <c r="P7" i="3" s="1"/>
  <c r="Q7" i="3" a="1"/>
  <c r="Q7" i="3" s="1"/>
  <c r="R7" i="3" a="1"/>
  <c r="R7" i="3" s="1"/>
  <c r="S7" i="3" a="1"/>
  <c r="S7" i="3" s="1"/>
  <c r="T7" i="3" a="1"/>
  <c r="T7" i="3" s="1"/>
  <c r="U7" i="3" a="1"/>
  <c r="U7" i="3" s="1"/>
  <c r="V7" i="3" a="1"/>
  <c r="V7" i="3" s="1"/>
  <c r="W7" i="3" a="1"/>
  <c r="W7" i="3" s="1"/>
  <c r="X7" i="3" a="1"/>
  <c r="X7" i="3" s="1"/>
  <c r="I8" i="3" a="1"/>
  <c r="I8" i="3" s="1"/>
  <c r="J8" i="3" a="1"/>
  <c r="J8" i="3" s="1"/>
  <c r="K8" i="3" a="1"/>
  <c r="K8" i="3" s="1"/>
  <c r="L8" i="3" a="1"/>
  <c r="L8" i="3" s="1"/>
  <c r="M8" i="3" a="1"/>
  <c r="M8" i="3" s="1"/>
  <c r="N8" i="3" a="1"/>
  <c r="N8" i="3" s="1"/>
  <c r="O8" i="3" a="1"/>
  <c r="O8" i="3" s="1"/>
  <c r="P8" i="3" a="1"/>
  <c r="P8" i="3" s="1"/>
  <c r="Q8" i="3" a="1"/>
  <c r="Q8" i="3" s="1"/>
  <c r="R8" i="3" a="1"/>
  <c r="R8" i="3" s="1"/>
  <c r="S8" i="3" a="1"/>
  <c r="S8" i="3" s="1"/>
  <c r="T8" i="3" a="1"/>
  <c r="T8" i="3" s="1"/>
  <c r="U8" i="3" a="1"/>
  <c r="U8" i="3" s="1"/>
  <c r="V8" i="3" a="1"/>
  <c r="V8" i="3" s="1"/>
  <c r="W8" i="3" a="1"/>
  <c r="W8" i="3" s="1"/>
  <c r="X8" i="3" a="1"/>
  <c r="X8" i="3" s="1"/>
  <c r="I9" i="3" a="1"/>
  <c r="I9" i="3" s="1"/>
  <c r="J9" i="3" a="1"/>
  <c r="J9" i="3" s="1"/>
  <c r="K9" i="3" a="1"/>
  <c r="K9" i="3" s="1"/>
  <c r="L9" i="3" a="1"/>
  <c r="L9" i="3" s="1"/>
  <c r="M9" i="3" a="1"/>
  <c r="M9" i="3" s="1"/>
  <c r="N9" i="3" a="1"/>
  <c r="N9" i="3" s="1"/>
  <c r="O9" i="3" a="1"/>
  <c r="O9" i="3" s="1"/>
  <c r="P9" i="3" a="1"/>
  <c r="P9" i="3" s="1"/>
  <c r="Q9" i="3" a="1"/>
  <c r="Q9" i="3" s="1"/>
  <c r="R9" i="3" a="1"/>
  <c r="R9" i="3" s="1"/>
  <c r="S9" i="3" a="1"/>
  <c r="S9" i="3" s="1"/>
  <c r="T9" i="3" a="1"/>
  <c r="T9" i="3" s="1"/>
  <c r="U9" i="3" a="1"/>
  <c r="U9" i="3" s="1"/>
  <c r="V9" i="3" a="1"/>
  <c r="V9" i="3" s="1"/>
  <c r="W9" i="3" a="1"/>
  <c r="W9" i="3" s="1"/>
  <c r="X9" i="3" a="1"/>
  <c r="X9" i="3" s="1"/>
  <c r="I10" i="3" a="1"/>
  <c r="I10" i="3" s="1"/>
  <c r="J10" i="3" a="1"/>
  <c r="J10" i="3" s="1"/>
  <c r="K10" i="3" a="1"/>
  <c r="K10" i="3" s="1"/>
  <c r="L10" i="3" a="1"/>
  <c r="L10" i="3" s="1"/>
  <c r="M10" i="3" a="1"/>
  <c r="M10" i="3" s="1"/>
  <c r="N10" i="3" a="1"/>
  <c r="N10" i="3" s="1"/>
  <c r="O10" i="3" a="1"/>
  <c r="O10" i="3" s="1"/>
  <c r="P10" i="3" a="1"/>
  <c r="P10" i="3" s="1"/>
  <c r="Q10" i="3" a="1"/>
  <c r="Q10" i="3" s="1"/>
  <c r="R10" i="3" a="1"/>
  <c r="R10" i="3" s="1"/>
  <c r="S10" i="3" a="1"/>
  <c r="S10" i="3" s="1"/>
  <c r="T10" i="3" a="1"/>
  <c r="T10" i="3" s="1"/>
  <c r="U10" i="3" a="1"/>
  <c r="U10" i="3" s="1"/>
  <c r="V10" i="3" a="1"/>
  <c r="V10" i="3" s="1"/>
  <c r="W10" i="3" a="1"/>
  <c r="W10" i="3" s="1"/>
  <c r="X10" i="3" a="1"/>
  <c r="X10" i="3" s="1"/>
  <c r="I11" i="3" a="1"/>
  <c r="I11" i="3" s="1"/>
  <c r="J11" i="3" a="1"/>
  <c r="J11" i="3" s="1"/>
  <c r="K11" i="3" a="1"/>
  <c r="K11" i="3" s="1"/>
  <c r="L11" i="3" a="1"/>
  <c r="L11" i="3" s="1"/>
  <c r="M11" i="3" a="1"/>
  <c r="M11" i="3" s="1"/>
  <c r="N11" i="3" a="1"/>
  <c r="N11" i="3" s="1"/>
  <c r="O11" i="3" a="1"/>
  <c r="O11" i="3" s="1"/>
  <c r="P11" i="3" a="1"/>
  <c r="P11" i="3" s="1"/>
  <c r="Q11" i="3" a="1"/>
  <c r="Q11" i="3" s="1"/>
  <c r="R11" i="3" a="1"/>
  <c r="R11" i="3" s="1"/>
  <c r="S11" i="3" a="1"/>
  <c r="S11" i="3" s="1"/>
  <c r="T11" i="3" a="1"/>
  <c r="T11" i="3" s="1"/>
  <c r="U11" i="3" a="1"/>
  <c r="U11" i="3" s="1"/>
  <c r="V11" i="3" a="1"/>
  <c r="V11" i="3" s="1"/>
  <c r="W11" i="3" a="1"/>
  <c r="W11" i="3" s="1"/>
  <c r="X11" i="3" a="1"/>
  <c r="X11" i="3" s="1"/>
  <c r="I12" i="3" a="1"/>
  <c r="I12" i="3" s="1"/>
  <c r="J12" i="3" a="1"/>
  <c r="J12" i="3" s="1"/>
  <c r="K12" i="3" a="1"/>
  <c r="K12" i="3" s="1"/>
  <c r="L12" i="3" a="1"/>
  <c r="L12" i="3" s="1"/>
  <c r="M12" i="3" a="1"/>
  <c r="M12" i="3" s="1"/>
  <c r="N12" i="3" a="1"/>
  <c r="N12" i="3" s="1"/>
  <c r="O12" i="3" a="1"/>
  <c r="O12" i="3" s="1"/>
  <c r="P12" i="3" a="1"/>
  <c r="P12" i="3" s="1"/>
  <c r="Q12" i="3" a="1"/>
  <c r="Q12" i="3" s="1"/>
  <c r="R12" i="3" a="1"/>
  <c r="R12" i="3" s="1"/>
  <c r="S12" i="3" a="1"/>
  <c r="S12" i="3" s="1"/>
  <c r="T12" i="3" a="1"/>
  <c r="T12" i="3" s="1"/>
  <c r="U12" i="3" a="1"/>
  <c r="U12" i="3" s="1"/>
  <c r="V12" i="3" a="1"/>
  <c r="V12" i="3" s="1"/>
  <c r="W12" i="3" a="1"/>
  <c r="W12" i="3" s="1"/>
  <c r="X12" i="3" a="1"/>
  <c r="X12" i="3" s="1"/>
  <c r="J3" i="3" a="1"/>
  <c r="J3" i="3" s="1"/>
  <c r="K3" i="3" a="1"/>
  <c r="K3" i="3" s="1"/>
  <c r="L3" i="3" a="1"/>
  <c r="L3" i="3" s="1"/>
  <c r="M3" i="3" a="1"/>
  <c r="M3" i="3" s="1"/>
  <c r="N3" i="3" a="1"/>
  <c r="N3" i="3" s="1"/>
  <c r="O3" i="3" a="1"/>
  <c r="O3" i="3" s="1"/>
  <c r="P3" i="3" a="1"/>
  <c r="P3" i="3" s="1"/>
  <c r="Q3" i="3" a="1"/>
  <c r="Q3" i="3" s="1"/>
  <c r="R3" i="3" a="1"/>
  <c r="R3" i="3" s="1"/>
  <c r="S3" i="3" a="1"/>
  <c r="S3" i="3" s="1"/>
  <c r="T3" i="3" a="1"/>
  <c r="T3" i="3" s="1"/>
  <c r="U3" i="3" a="1"/>
  <c r="U3" i="3" s="1"/>
  <c r="V3" i="3" a="1"/>
  <c r="V3" i="3" s="1"/>
  <c r="W3" i="3" a="1"/>
  <c r="W3" i="3" s="1"/>
  <c r="X3" i="3" a="1"/>
  <c r="X3" i="3" s="1"/>
  <c r="I3" i="3" a="1"/>
  <c r="I3" i="3" s="1"/>
  <c r="D4" i="3" a="1"/>
  <c r="D4" i="3"/>
  <c r="D5" i="3" a="1"/>
  <c r="D5" i="3" s="1"/>
  <c r="D6" i="3" a="1"/>
  <c r="D6" i="3" s="1"/>
  <c r="D7" i="3" a="1"/>
  <c r="D7" i="3"/>
  <c r="D8" i="3" a="1"/>
  <c r="D8" i="3"/>
  <c r="D9" i="3" a="1"/>
  <c r="D9" i="3" s="1"/>
  <c r="D10" i="3" a="1"/>
  <c r="D10" i="3" s="1"/>
  <c r="D11" i="3" a="1"/>
  <c r="D11" i="3" s="1"/>
  <c r="D12" i="3" a="1"/>
  <c r="D12" i="3" s="1"/>
  <c r="D3" i="3" a="1"/>
  <c r="D3" i="3" s="1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AB42" i="10"/>
  <c r="AA42" i="10"/>
  <c r="Z42" i="10"/>
  <c r="Y42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C42" i="10"/>
  <c r="B42" i="10"/>
  <c r="A42" i="10"/>
  <c r="AB41" i="10"/>
  <c r="AA41" i="10"/>
  <c r="Z41" i="10"/>
  <c r="Y41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C41" i="10"/>
  <c r="B41" i="10"/>
  <c r="A41" i="10"/>
  <c r="AB40" i="10"/>
  <c r="AA40" i="10"/>
  <c r="Z40" i="10"/>
  <c r="Y40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C40" i="10"/>
  <c r="B40" i="10"/>
  <c r="A40" i="10"/>
  <c r="AB39" i="10"/>
  <c r="AA39" i="10"/>
  <c r="Z39" i="10"/>
  <c r="Y39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C39" i="10"/>
  <c r="B39" i="10"/>
  <c r="A39" i="10"/>
  <c r="AB38" i="10"/>
  <c r="AA38" i="10"/>
  <c r="Z38" i="10"/>
  <c r="Y38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C38" i="10"/>
  <c r="B38" i="10"/>
  <c r="A38" i="10"/>
  <c r="AB37" i="10"/>
  <c r="AA37" i="10"/>
  <c r="Z37" i="10"/>
  <c r="Y37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C37" i="10"/>
  <c r="B37" i="10"/>
  <c r="A37" i="10"/>
  <c r="AB36" i="10"/>
  <c r="AA36" i="10"/>
  <c r="Z36" i="10"/>
  <c r="Y36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C36" i="10"/>
  <c r="B36" i="10"/>
  <c r="A36" i="10"/>
  <c r="AB35" i="10"/>
  <c r="AA35" i="10"/>
  <c r="Z35" i="10"/>
  <c r="Y35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C35" i="10"/>
  <c r="B35" i="10"/>
  <c r="A35" i="10"/>
  <c r="AB34" i="10"/>
  <c r="AA34" i="10"/>
  <c r="Z34" i="10"/>
  <c r="Y34" i="10"/>
  <c r="X34" i="10"/>
  <c r="W34" i="10"/>
  <c r="V34" i="10"/>
  <c r="U34" i="10"/>
  <c r="T34" i="10"/>
  <c r="S34" i="10"/>
  <c r="R34" i="10"/>
  <c r="Q34" i="10"/>
  <c r="P34" i="10"/>
  <c r="O34" i="10"/>
  <c r="N34" i="10"/>
  <c r="M34" i="10"/>
  <c r="L34" i="10"/>
  <c r="K34" i="10"/>
  <c r="J34" i="10"/>
  <c r="I34" i="10"/>
  <c r="H34" i="10"/>
  <c r="G34" i="10"/>
  <c r="F34" i="10"/>
  <c r="E34" i="10"/>
  <c r="C34" i="10"/>
  <c r="B34" i="10"/>
  <c r="A34" i="10"/>
  <c r="AB33" i="10"/>
  <c r="AA33" i="10"/>
  <c r="Z33" i="10"/>
  <c r="Y33" i="10"/>
  <c r="X33" i="10"/>
  <c r="W33" i="10"/>
  <c r="V33" i="10"/>
  <c r="U33" i="10"/>
  <c r="T33" i="10"/>
  <c r="S33" i="10"/>
  <c r="R33" i="10"/>
  <c r="Q33" i="10"/>
  <c r="P33" i="10"/>
  <c r="O33" i="10"/>
  <c r="N33" i="10"/>
  <c r="M33" i="10"/>
  <c r="L33" i="10"/>
  <c r="K33" i="10"/>
  <c r="J33" i="10"/>
  <c r="I33" i="10"/>
  <c r="H33" i="10"/>
  <c r="G33" i="10"/>
  <c r="F33" i="10"/>
  <c r="E33" i="10"/>
  <c r="C33" i="10"/>
  <c r="B33" i="10"/>
  <c r="A33" i="10"/>
  <c r="AB32" i="10"/>
  <c r="AA32" i="10"/>
  <c r="Z32" i="10"/>
  <c r="Y32" i="10"/>
  <c r="X3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C32" i="10"/>
  <c r="B32" i="10"/>
  <c r="A32" i="10"/>
  <c r="AB31" i="10"/>
  <c r="AA31" i="10"/>
  <c r="Z31" i="10"/>
  <c r="Y31" i="10"/>
  <c r="X31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C31" i="10"/>
  <c r="B31" i="10"/>
  <c r="A31" i="10"/>
  <c r="AB30" i="10"/>
  <c r="AA30" i="10"/>
  <c r="Z30" i="10"/>
  <c r="Y30" i="10"/>
  <c r="X30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C30" i="10"/>
  <c r="B30" i="10"/>
  <c r="A30" i="10"/>
  <c r="AB29" i="10"/>
  <c r="AA29" i="10"/>
  <c r="Z29" i="10"/>
  <c r="Y29" i="10"/>
  <c r="X29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C29" i="10"/>
  <c r="B29" i="10"/>
  <c r="A29" i="10"/>
  <c r="AB28" i="10"/>
  <c r="AA28" i="10"/>
  <c r="Z28" i="10"/>
  <c r="Y28" i="10"/>
  <c r="X28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C28" i="10"/>
  <c r="B28" i="10"/>
  <c r="A28" i="10"/>
  <c r="AB27" i="10"/>
  <c r="AA27" i="10"/>
  <c r="Z27" i="10"/>
  <c r="Y27" i="10"/>
  <c r="X27" i="10"/>
  <c r="W27" i="10"/>
  <c r="V27" i="10"/>
  <c r="U27" i="10"/>
  <c r="T27" i="10"/>
  <c r="S27" i="10"/>
  <c r="R27" i="10"/>
  <c r="Q27" i="10"/>
  <c r="P27" i="10"/>
  <c r="O27" i="10"/>
  <c r="N27" i="10"/>
  <c r="M27" i="10"/>
  <c r="L27" i="10"/>
  <c r="K27" i="10"/>
  <c r="J27" i="10"/>
  <c r="I27" i="10"/>
  <c r="H27" i="10"/>
  <c r="G27" i="10"/>
  <c r="F27" i="10"/>
  <c r="E27" i="10"/>
  <c r="C27" i="10"/>
  <c r="B27" i="10"/>
  <c r="A27" i="10"/>
  <c r="AB26" i="10"/>
  <c r="AA26" i="10"/>
  <c r="Z26" i="10"/>
  <c r="Y26" i="10"/>
  <c r="X26" i="10"/>
  <c r="W26" i="10"/>
  <c r="V26" i="10"/>
  <c r="U26" i="10"/>
  <c r="T26" i="10"/>
  <c r="S26" i="10"/>
  <c r="R26" i="10"/>
  <c r="Q26" i="10"/>
  <c r="P26" i="10"/>
  <c r="O26" i="10"/>
  <c r="N26" i="10"/>
  <c r="M26" i="10"/>
  <c r="L26" i="10"/>
  <c r="K26" i="10"/>
  <c r="J26" i="10"/>
  <c r="I26" i="10"/>
  <c r="H26" i="10"/>
  <c r="G26" i="10"/>
  <c r="F26" i="10"/>
  <c r="E26" i="10"/>
  <c r="C26" i="10"/>
  <c r="B26" i="10"/>
  <c r="A26" i="10"/>
  <c r="AB25" i="10"/>
  <c r="AA25" i="10"/>
  <c r="Z25" i="10"/>
  <c r="Y25" i="10"/>
  <c r="X25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C25" i="10"/>
  <c r="B25" i="10"/>
  <c r="A25" i="10"/>
  <c r="AB24" i="10"/>
  <c r="AA24" i="10"/>
  <c r="Z24" i="10"/>
  <c r="Y24" i="10"/>
  <c r="X24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C24" i="10"/>
  <c r="B24" i="10"/>
  <c r="A24" i="10"/>
  <c r="AB23" i="10"/>
  <c r="AA23" i="10"/>
  <c r="Z23" i="10"/>
  <c r="Y23" i="10"/>
  <c r="X23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C23" i="10"/>
  <c r="B23" i="10"/>
  <c r="A23" i="10"/>
  <c r="AB22" i="10"/>
  <c r="AA22" i="10"/>
  <c r="Z22" i="10"/>
  <c r="Y22" i="10"/>
  <c r="X22" i="10"/>
  <c r="W22" i="10"/>
  <c r="V22" i="10"/>
  <c r="U22" i="10"/>
  <c r="T22" i="10"/>
  <c r="S22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E22" i="10"/>
  <c r="C22" i="10"/>
  <c r="B22" i="10"/>
  <c r="A22" i="10"/>
  <c r="AB21" i="10"/>
  <c r="AA21" i="10"/>
  <c r="Z21" i="10"/>
  <c r="Y21" i="10"/>
  <c r="X21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C21" i="10"/>
  <c r="B21" i="10"/>
  <c r="A21" i="10"/>
  <c r="AB20" i="10"/>
  <c r="AA20" i="10"/>
  <c r="Z20" i="10"/>
  <c r="Y20" i="10"/>
  <c r="X20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C20" i="10"/>
  <c r="B20" i="10"/>
  <c r="A20" i="10"/>
  <c r="AB19" i="10"/>
  <c r="AA19" i="10"/>
  <c r="Z19" i="10"/>
  <c r="Y19" i="10"/>
  <c r="X19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C19" i="10"/>
  <c r="B19" i="10"/>
  <c r="A19" i="10"/>
  <c r="AB18" i="10"/>
  <c r="AA18" i="10"/>
  <c r="Z18" i="10"/>
  <c r="Y18" i="10"/>
  <c r="X18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C18" i="10"/>
  <c r="B18" i="10"/>
  <c r="A18" i="10"/>
  <c r="AB17" i="10"/>
  <c r="AA17" i="10"/>
  <c r="Z17" i="10"/>
  <c r="Y17" i="10"/>
  <c r="X17" i="10"/>
  <c r="W17" i="10"/>
  <c r="V17" i="10"/>
  <c r="U17" i="10"/>
  <c r="T17" i="10"/>
  <c r="S17" i="10"/>
  <c r="R17" i="10"/>
  <c r="Q17" i="10"/>
  <c r="P17" i="10"/>
  <c r="O17" i="10"/>
  <c r="N17" i="10"/>
  <c r="M17" i="10"/>
  <c r="L17" i="10"/>
  <c r="K17" i="10"/>
  <c r="J17" i="10"/>
  <c r="I17" i="10"/>
  <c r="H17" i="10"/>
  <c r="G17" i="10"/>
  <c r="F17" i="10"/>
  <c r="E17" i="10"/>
  <c r="C17" i="10"/>
  <c r="B17" i="10"/>
  <c r="A17" i="10"/>
  <c r="AB16" i="10"/>
  <c r="AA16" i="10"/>
  <c r="Z16" i="10"/>
  <c r="Y16" i="10"/>
  <c r="X16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C16" i="10"/>
  <c r="B16" i="10"/>
  <c r="A16" i="10"/>
  <c r="AB15" i="10"/>
  <c r="AA15" i="10"/>
  <c r="Z15" i="10"/>
  <c r="Y15" i="10"/>
  <c r="X15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C15" i="10"/>
  <c r="B15" i="10"/>
  <c r="A15" i="10"/>
  <c r="AB14" i="10"/>
  <c r="AA14" i="10"/>
  <c r="Z14" i="10"/>
  <c r="Y14" i="10"/>
  <c r="X14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C14" i="10"/>
  <c r="B14" i="10"/>
  <c r="A14" i="10"/>
  <c r="AB13" i="10"/>
  <c r="AA13" i="10"/>
  <c r="Z13" i="10"/>
  <c r="Y13" i="10"/>
  <c r="X13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C13" i="10"/>
  <c r="B13" i="10"/>
  <c r="A13" i="10"/>
  <c r="AB12" i="10"/>
  <c r="AA12" i="10"/>
  <c r="Z12" i="10"/>
  <c r="Y12" i="10"/>
  <c r="X12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C12" i="10"/>
  <c r="B12" i="10"/>
  <c r="A12" i="10"/>
  <c r="AB11" i="10"/>
  <c r="AA11" i="10"/>
  <c r="Z11" i="10"/>
  <c r="Y11" i="10"/>
  <c r="X11" i="10"/>
  <c r="W11" i="10"/>
  <c r="V11" i="10"/>
  <c r="U11" i="10"/>
  <c r="T11" i="10"/>
  <c r="S11" i="10"/>
  <c r="R11" i="10"/>
  <c r="Q11" i="10"/>
  <c r="P11" i="10"/>
  <c r="O11" i="10"/>
  <c r="N11" i="10"/>
  <c r="M11" i="10"/>
  <c r="L11" i="10"/>
  <c r="K11" i="10"/>
  <c r="J11" i="10"/>
  <c r="I11" i="10"/>
  <c r="H11" i="10"/>
  <c r="G11" i="10"/>
  <c r="F11" i="10"/>
  <c r="E11" i="10"/>
  <c r="C11" i="10"/>
  <c r="B11" i="10"/>
  <c r="A11" i="10"/>
  <c r="AB10" i="10"/>
  <c r="AA10" i="10"/>
  <c r="Z10" i="10"/>
  <c r="Y10" i="10"/>
  <c r="X10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C10" i="10"/>
  <c r="B10" i="10"/>
  <c r="A10" i="10"/>
  <c r="AB9" i="10"/>
  <c r="AA9" i="10"/>
  <c r="Z9" i="10"/>
  <c r="Y9" i="10"/>
  <c r="X9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C9" i="10"/>
  <c r="B9" i="10"/>
  <c r="A9" i="10"/>
  <c r="AB8" i="10"/>
  <c r="AA8" i="10"/>
  <c r="Z8" i="10"/>
  <c r="Y8" i="10"/>
  <c r="X8" i="10"/>
  <c r="W8" i="10"/>
  <c r="V8" i="10"/>
  <c r="U8" i="10"/>
  <c r="T8" i="10"/>
  <c r="S8" i="10"/>
  <c r="R8" i="10"/>
  <c r="Q8" i="10"/>
  <c r="P8" i="10"/>
  <c r="O8" i="10"/>
  <c r="N8" i="10"/>
  <c r="M8" i="10"/>
  <c r="L8" i="10"/>
  <c r="K8" i="10"/>
  <c r="J8" i="10"/>
  <c r="I8" i="10"/>
  <c r="H8" i="10"/>
  <c r="G8" i="10"/>
  <c r="F8" i="10"/>
  <c r="E8" i="10"/>
  <c r="C8" i="10"/>
  <c r="B8" i="10"/>
  <c r="A8" i="10"/>
  <c r="AB7" i="10"/>
  <c r="AA7" i="10"/>
  <c r="Z7" i="10"/>
  <c r="Y7" i="10"/>
  <c r="X7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C7" i="10"/>
  <c r="B7" i="10"/>
  <c r="A7" i="10"/>
  <c r="AB6" i="10"/>
  <c r="AA6" i="10"/>
  <c r="Z6" i="10"/>
  <c r="Y6" i="10"/>
  <c r="X6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C6" i="10"/>
  <c r="B6" i="10"/>
  <c r="A6" i="10"/>
  <c r="AB5" i="10"/>
  <c r="AA5" i="10"/>
  <c r="Z5" i="10"/>
  <c r="Y5" i="10"/>
  <c r="X5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C5" i="10"/>
  <c r="B5" i="10"/>
  <c r="A5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C4" i="10"/>
  <c r="A4" i="10"/>
  <c r="B4" i="10"/>
  <c r="B1707" i="43"/>
  <c r="D1707" i="43"/>
  <c r="E1707" i="43"/>
  <c r="F1707" i="43"/>
  <c r="B1708" i="43"/>
  <c r="D1708" i="43"/>
  <c r="E1708" i="43"/>
  <c r="F1708" i="43"/>
  <c r="B1709" i="43"/>
  <c r="D1709" i="43"/>
  <c r="E1709" i="43"/>
  <c r="F1709" i="43"/>
  <c r="B1710" i="43"/>
  <c r="D1710" i="43"/>
  <c r="E1710" i="43"/>
  <c r="F1710" i="43"/>
  <c r="B1711" i="43"/>
  <c r="D1711" i="43"/>
  <c r="E1711" i="43"/>
  <c r="F1711" i="43"/>
  <c r="B1712" i="43"/>
  <c r="D1712" i="43"/>
  <c r="E1712" i="43"/>
  <c r="F1712" i="43"/>
  <c r="B1713" i="43"/>
  <c r="D1713" i="43"/>
  <c r="E1713" i="43"/>
  <c r="F1713" i="43"/>
  <c r="B1714" i="43"/>
  <c r="D1714" i="43"/>
  <c r="E1714" i="43"/>
  <c r="F1714" i="43"/>
  <c r="B1715" i="43"/>
  <c r="D1715" i="43"/>
  <c r="E1715" i="43"/>
  <c r="F1715" i="43"/>
  <c r="B1716" i="43"/>
  <c r="D1716" i="43"/>
  <c r="E1716" i="43"/>
  <c r="F1716" i="43"/>
  <c r="B1717" i="43"/>
  <c r="D1717" i="43"/>
  <c r="E1717" i="43"/>
  <c r="F1717" i="43"/>
  <c r="B1718" i="43"/>
  <c r="D1718" i="43"/>
  <c r="E1718" i="43"/>
  <c r="F1718" i="43"/>
  <c r="B1719" i="43"/>
  <c r="D1719" i="43"/>
  <c r="E1719" i="43"/>
  <c r="F1719" i="43"/>
  <c r="B1720" i="43"/>
  <c r="D1720" i="43"/>
  <c r="E1720" i="43"/>
  <c r="F1720" i="43"/>
  <c r="B1721" i="43"/>
  <c r="D1721" i="43"/>
  <c r="E1721" i="43"/>
  <c r="F1721" i="43"/>
  <c r="B1722" i="43"/>
  <c r="D1722" i="43"/>
  <c r="E1722" i="43"/>
  <c r="F1722" i="43"/>
  <c r="B1723" i="43"/>
  <c r="D1723" i="43"/>
  <c r="E1723" i="43"/>
  <c r="F1723" i="43"/>
  <c r="B1724" i="43"/>
  <c r="D1724" i="43"/>
  <c r="E1724" i="43"/>
  <c r="F1724" i="43"/>
  <c r="B1725" i="43"/>
  <c r="D1725" i="43"/>
  <c r="E1725" i="43"/>
  <c r="F1725" i="43"/>
  <c r="B1726" i="43"/>
  <c r="D1726" i="43"/>
  <c r="E1726" i="43"/>
  <c r="F1726" i="43"/>
  <c r="B1727" i="43"/>
  <c r="D1727" i="43"/>
  <c r="E1727" i="43"/>
  <c r="F1727" i="43"/>
  <c r="B1728" i="43"/>
  <c r="D1728" i="43"/>
  <c r="E1728" i="43"/>
  <c r="F1728" i="43"/>
  <c r="B1729" i="43"/>
  <c r="D1729" i="43"/>
  <c r="E1729" i="43"/>
  <c r="F1729" i="43"/>
  <c r="B1730" i="43"/>
  <c r="D1730" i="43"/>
  <c r="E1730" i="43"/>
  <c r="F1730" i="43"/>
  <c r="B1731" i="43"/>
  <c r="D1731" i="43"/>
  <c r="E1731" i="43"/>
  <c r="F1731" i="43"/>
  <c r="B1732" i="43"/>
  <c r="D1732" i="43"/>
  <c r="E1732" i="43"/>
  <c r="F1732" i="43"/>
  <c r="B1733" i="43"/>
  <c r="D1733" i="43"/>
  <c r="E1733" i="43"/>
  <c r="F1733" i="43"/>
  <c r="B1734" i="43"/>
  <c r="D1734" i="43"/>
  <c r="E1734" i="43"/>
  <c r="F1734" i="43"/>
  <c r="B1735" i="43"/>
  <c r="D1735" i="43"/>
  <c r="E1735" i="43"/>
  <c r="F1735" i="43"/>
  <c r="B1736" i="43"/>
  <c r="D1736" i="43"/>
  <c r="E1736" i="43"/>
  <c r="F1736" i="43"/>
  <c r="B1737" i="43"/>
  <c r="D1737" i="43"/>
  <c r="E1737" i="43"/>
  <c r="F1737" i="43"/>
  <c r="B1738" i="43"/>
  <c r="D1738" i="43"/>
  <c r="E1738" i="43"/>
  <c r="F1738" i="43"/>
  <c r="B1739" i="43"/>
  <c r="D1739" i="43"/>
  <c r="E1739" i="43"/>
  <c r="F1739" i="43"/>
  <c r="B1740" i="43"/>
  <c r="D1740" i="43"/>
  <c r="E1740" i="43"/>
  <c r="F1740" i="43"/>
  <c r="B1741" i="43"/>
  <c r="D1741" i="43"/>
  <c r="E1741" i="43"/>
  <c r="F1741" i="43"/>
  <c r="B1742" i="43"/>
  <c r="D1742" i="43"/>
  <c r="E1742" i="43"/>
  <c r="F1742" i="43"/>
  <c r="B1743" i="43"/>
  <c r="D1743" i="43"/>
  <c r="E1743" i="43"/>
  <c r="F1743" i="43"/>
  <c r="B1744" i="43"/>
  <c r="D1744" i="43"/>
  <c r="E1744" i="43"/>
  <c r="F1744" i="43"/>
  <c r="B1745" i="43"/>
  <c r="D1745" i="43"/>
  <c r="E1745" i="43"/>
  <c r="F1745" i="43"/>
  <c r="B1746" i="43"/>
  <c r="D1746" i="43"/>
  <c r="E1746" i="43"/>
  <c r="F1746" i="43"/>
  <c r="B1747" i="43"/>
  <c r="D1747" i="43"/>
  <c r="E1747" i="43"/>
  <c r="F1747" i="43"/>
  <c r="B1748" i="43"/>
  <c r="D1748" i="43"/>
  <c r="E1748" i="43"/>
  <c r="F1748" i="43"/>
  <c r="B1749" i="43"/>
  <c r="D1749" i="43"/>
  <c r="E1749" i="43"/>
  <c r="F1749" i="43"/>
  <c r="B1750" i="43"/>
  <c r="D1750" i="43"/>
  <c r="E1750" i="43"/>
  <c r="F1750" i="43"/>
  <c r="B1751" i="43"/>
  <c r="D1751" i="43"/>
  <c r="E1751" i="43"/>
  <c r="F1751" i="43"/>
  <c r="B1752" i="43"/>
  <c r="D1752" i="43"/>
  <c r="E1752" i="43"/>
  <c r="F1752" i="43"/>
  <c r="B1753" i="43"/>
  <c r="D1753" i="43"/>
  <c r="E1753" i="43"/>
  <c r="F1753" i="43"/>
  <c r="B1754" i="43"/>
  <c r="D1754" i="43"/>
  <c r="E1754" i="43"/>
  <c r="F1754" i="43"/>
  <c r="B1755" i="43"/>
  <c r="D1755" i="43"/>
  <c r="E1755" i="43"/>
  <c r="F1755" i="43"/>
  <c r="B1756" i="43"/>
  <c r="D1756" i="43"/>
  <c r="E1756" i="43"/>
  <c r="F1756" i="43"/>
  <c r="B1757" i="43"/>
  <c r="D1757" i="43"/>
  <c r="E1757" i="43"/>
  <c r="F1757" i="43"/>
  <c r="B1758" i="43"/>
  <c r="D1758" i="43"/>
  <c r="E1758" i="43"/>
  <c r="F1758" i="43"/>
  <c r="B1759" i="43"/>
  <c r="D1759" i="43"/>
  <c r="E1759" i="43"/>
  <c r="F1759" i="43"/>
  <c r="B1760" i="43"/>
  <c r="D1760" i="43"/>
  <c r="E1760" i="43"/>
  <c r="F1760" i="43"/>
  <c r="B1761" i="43"/>
  <c r="D1761" i="43"/>
  <c r="E1761" i="43"/>
  <c r="F1761" i="43"/>
  <c r="B1762" i="43"/>
  <c r="D1762" i="43"/>
  <c r="E1762" i="43"/>
  <c r="F1762" i="43"/>
  <c r="B1763" i="43"/>
  <c r="D1763" i="43"/>
  <c r="E1763" i="43"/>
  <c r="F1763" i="43"/>
  <c r="B1764" i="43"/>
  <c r="D1764" i="43"/>
  <c r="E1764" i="43"/>
  <c r="F1764" i="43"/>
  <c r="B1765" i="43"/>
  <c r="D1765" i="43"/>
  <c r="E1765" i="43"/>
  <c r="F1765" i="43"/>
  <c r="B1766" i="43"/>
  <c r="D1766" i="43"/>
  <c r="E1766" i="43"/>
  <c r="F1766" i="43"/>
  <c r="B1767" i="43"/>
  <c r="D1767" i="43"/>
  <c r="E1767" i="43"/>
  <c r="F1767" i="43"/>
  <c r="B1768" i="43"/>
  <c r="D1768" i="43"/>
  <c r="E1768" i="43"/>
  <c r="F1768" i="43"/>
  <c r="B1769" i="43"/>
  <c r="D1769" i="43"/>
  <c r="E1769" i="43"/>
  <c r="F1769" i="43"/>
  <c r="B1770" i="43"/>
  <c r="D1770" i="43"/>
  <c r="E1770" i="43"/>
  <c r="F1770" i="43"/>
  <c r="B1771" i="43"/>
  <c r="D1771" i="43"/>
  <c r="E1771" i="43"/>
  <c r="F1771" i="43"/>
  <c r="B1772" i="43"/>
  <c r="D1772" i="43"/>
  <c r="E1772" i="43"/>
  <c r="F1772" i="43"/>
  <c r="B1773" i="43"/>
  <c r="D1773" i="43"/>
  <c r="E1773" i="43"/>
  <c r="F1773" i="43"/>
  <c r="B1774" i="43"/>
  <c r="D1774" i="43"/>
  <c r="E1774" i="43"/>
  <c r="F1774" i="43"/>
  <c r="B1775" i="43"/>
  <c r="D1775" i="43"/>
  <c r="E1775" i="43"/>
  <c r="F1775" i="43"/>
  <c r="B1776" i="43"/>
  <c r="D1776" i="43"/>
  <c r="E1776" i="43"/>
  <c r="F1776" i="43"/>
  <c r="B1777" i="43"/>
  <c r="D1777" i="43"/>
  <c r="E1777" i="43"/>
  <c r="F1777" i="43"/>
  <c r="B1778" i="43"/>
  <c r="D1778" i="43"/>
  <c r="E1778" i="43"/>
  <c r="F1778" i="43"/>
  <c r="B1779" i="43"/>
  <c r="D1779" i="43"/>
  <c r="E1779" i="43"/>
  <c r="F1779" i="43"/>
  <c r="B1780" i="43"/>
  <c r="D1780" i="43"/>
  <c r="E1780" i="43"/>
  <c r="F1780" i="43"/>
  <c r="B1781" i="43"/>
  <c r="D1781" i="43"/>
  <c r="E1781" i="43"/>
  <c r="F1781" i="43"/>
  <c r="B1782" i="43"/>
  <c r="D1782" i="43"/>
  <c r="E1782" i="43"/>
  <c r="F1782" i="43"/>
  <c r="B1783" i="43"/>
  <c r="D1783" i="43"/>
  <c r="E1783" i="43"/>
  <c r="F1783" i="43"/>
  <c r="B1784" i="43"/>
  <c r="D1784" i="43"/>
  <c r="E1784" i="43"/>
  <c r="F1784" i="43"/>
  <c r="B1785" i="43"/>
  <c r="D1785" i="43"/>
  <c r="E1785" i="43"/>
  <c r="F1785" i="43"/>
  <c r="B1786" i="43"/>
  <c r="D1786" i="43"/>
  <c r="E1786" i="43"/>
  <c r="F1786" i="43"/>
  <c r="B1787" i="43"/>
  <c r="D1787" i="43"/>
  <c r="E1787" i="43"/>
  <c r="F1787" i="43"/>
  <c r="B1788" i="43"/>
  <c r="D1788" i="43"/>
  <c r="E1788" i="43"/>
  <c r="F1788" i="43"/>
  <c r="B1789" i="43"/>
  <c r="D1789" i="43"/>
  <c r="E1789" i="43"/>
  <c r="F1789" i="43"/>
  <c r="B1790" i="43"/>
  <c r="D1790" i="43"/>
  <c r="E1790" i="43"/>
  <c r="F1790" i="43"/>
  <c r="B1791" i="43"/>
  <c r="D1791" i="43"/>
  <c r="E1791" i="43"/>
  <c r="F1791" i="43"/>
  <c r="B1792" i="43"/>
  <c r="D1792" i="43"/>
  <c r="E1792" i="43"/>
  <c r="F1792" i="43"/>
  <c r="B1793" i="43"/>
  <c r="D1793" i="43"/>
  <c r="E1793" i="43"/>
  <c r="F1793" i="43"/>
  <c r="B1794" i="43"/>
  <c r="D1794" i="43"/>
  <c r="E1794" i="43"/>
  <c r="F1794" i="43"/>
  <c r="B1795" i="43"/>
  <c r="D1795" i="43"/>
  <c r="E1795" i="43"/>
  <c r="F1795" i="43"/>
  <c r="B1796" i="43"/>
  <c r="D1796" i="43"/>
  <c r="E1796" i="43"/>
  <c r="F1796" i="43"/>
  <c r="B1797" i="43"/>
  <c r="D1797" i="43"/>
  <c r="E1797" i="43"/>
  <c r="F1797" i="43"/>
  <c r="B1798" i="43"/>
  <c r="D1798" i="43"/>
  <c r="E1798" i="43"/>
  <c r="F1798" i="43"/>
  <c r="B1799" i="43"/>
  <c r="D1799" i="43"/>
  <c r="E1799" i="43"/>
  <c r="F1799" i="43"/>
  <c r="B1800" i="43"/>
  <c r="D1800" i="43"/>
  <c r="E1800" i="43"/>
  <c r="F1800" i="43"/>
  <c r="B1801" i="43"/>
  <c r="D1801" i="43"/>
  <c r="E1801" i="43"/>
  <c r="F1801" i="43"/>
  <c r="B1802" i="43"/>
  <c r="D1802" i="43"/>
  <c r="E1802" i="43"/>
  <c r="F1802" i="43"/>
  <c r="B1803" i="43"/>
  <c r="D1803" i="43"/>
  <c r="E1803" i="43"/>
  <c r="F1803" i="43"/>
  <c r="B1804" i="43"/>
  <c r="D1804" i="43"/>
  <c r="E1804" i="43"/>
  <c r="F1804" i="43"/>
  <c r="B1805" i="43"/>
  <c r="D1805" i="43"/>
  <c r="E1805" i="43"/>
  <c r="F1805" i="43"/>
  <c r="B1806" i="43"/>
  <c r="D1806" i="43"/>
  <c r="E1806" i="43"/>
  <c r="F1806" i="43"/>
  <c r="B1807" i="43"/>
  <c r="D1807" i="43"/>
  <c r="E1807" i="43"/>
  <c r="F1807" i="43"/>
  <c r="B1808" i="43"/>
  <c r="D1808" i="43"/>
  <c r="E1808" i="43"/>
  <c r="F1808" i="43"/>
  <c r="B1809" i="43"/>
  <c r="D1809" i="43"/>
  <c r="E1809" i="43"/>
  <c r="F1809" i="43"/>
  <c r="B1810" i="43"/>
  <c r="D1810" i="43"/>
  <c r="E1810" i="43"/>
  <c r="F1810" i="43"/>
  <c r="B1811" i="43"/>
  <c r="D1811" i="43"/>
  <c r="E1811" i="43"/>
  <c r="F1811" i="43"/>
  <c r="B1812" i="43"/>
  <c r="D1812" i="43"/>
  <c r="E1812" i="43"/>
  <c r="F1812" i="43"/>
  <c r="B1813" i="43"/>
  <c r="D1813" i="43"/>
  <c r="E1813" i="43"/>
  <c r="F1813" i="43"/>
  <c r="B1814" i="43"/>
  <c r="D1814" i="43"/>
  <c r="E1814" i="43"/>
  <c r="F1814" i="43"/>
  <c r="B1815" i="43"/>
  <c r="D1815" i="43"/>
  <c r="E1815" i="43"/>
  <c r="F1815" i="43"/>
  <c r="B1816" i="43"/>
  <c r="D1816" i="43"/>
  <c r="E1816" i="43"/>
  <c r="F1816" i="43"/>
  <c r="B1817" i="43"/>
  <c r="D1817" i="43"/>
  <c r="E1817" i="43"/>
  <c r="F1817" i="43"/>
  <c r="B1818" i="43"/>
  <c r="D1818" i="43"/>
  <c r="E1818" i="43"/>
  <c r="F1818" i="43"/>
  <c r="B1819" i="43"/>
  <c r="D1819" i="43"/>
  <c r="E1819" i="43"/>
  <c r="F1819" i="43"/>
  <c r="B1820" i="43"/>
  <c r="D1820" i="43"/>
  <c r="E1820" i="43"/>
  <c r="F1820" i="43"/>
  <c r="B1821" i="43"/>
  <c r="D1821" i="43"/>
  <c r="E1821" i="43"/>
  <c r="F1821" i="43"/>
  <c r="B1822" i="43"/>
  <c r="D1822" i="43"/>
  <c r="E1822" i="43"/>
  <c r="F1822" i="43"/>
  <c r="B1823" i="43"/>
  <c r="D1823" i="43"/>
  <c r="E1823" i="43"/>
  <c r="F1823" i="43"/>
  <c r="B1824" i="43"/>
  <c r="D1824" i="43"/>
  <c r="E1824" i="43"/>
  <c r="F1824" i="43"/>
  <c r="B1825" i="43"/>
  <c r="D1825" i="43"/>
  <c r="E1825" i="43"/>
  <c r="F1825" i="43"/>
  <c r="B1826" i="43"/>
  <c r="D1826" i="43"/>
  <c r="E1826" i="43"/>
  <c r="F1826" i="43"/>
  <c r="B1827" i="43"/>
  <c r="D1827" i="43"/>
  <c r="E1827" i="43"/>
  <c r="F1827" i="43"/>
  <c r="B1828" i="43"/>
  <c r="D1828" i="43"/>
  <c r="E1828" i="43"/>
  <c r="F1828" i="43"/>
  <c r="B1829" i="43"/>
  <c r="D1829" i="43"/>
  <c r="E1829" i="43"/>
  <c r="F1829" i="43"/>
  <c r="B1830" i="43"/>
  <c r="D1830" i="43"/>
  <c r="E1830" i="43"/>
  <c r="F1830" i="43"/>
  <c r="B1831" i="43"/>
  <c r="D1831" i="43"/>
  <c r="E1831" i="43"/>
  <c r="F1831" i="43"/>
  <c r="B1832" i="43"/>
  <c r="D1832" i="43"/>
  <c r="E1832" i="43"/>
  <c r="F1832" i="43"/>
  <c r="B1833" i="43"/>
  <c r="D1833" i="43"/>
  <c r="E1833" i="43"/>
  <c r="F1833" i="43"/>
  <c r="B1834" i="43"/>
  <c r="D1834" i="43"/>
  <c r="E1834" i="43"/>
  <c r="F1834" i="43"/>
  <c r="B1835" i="43"/>
  <c r="D1835" i="43"/>
  <c r="E1835" i="43"/>
  <c r="F1835" i="43"/>
  <c r="B1836" i="43"/>
  <c r="D1836" i="43"/>
  <c r="E1836" i="43"/>
  <c r="F1836" i="43"/>
  <c r="B1837" i="43"/>
  <c r="D1837" i="43"/>
  <c r="E1837" i="43"/>
  <c r="F1837" i="43"/>
  <c r="B1838" i="43"/>
  <c r="D1838" i="43"/>
  <c r="E1838" i="43"/>
  <c r="F1838" i="43"/>
  <c r="B1839" i="43"/>
  <c r="D1839" i="43"/>
  <c r="E1839" i="43"/>
  <c r="F1839" i="43"/>
  <c r="B1840" i="43"/>
  <c r="D1840" i="43"/>
  <c r="E1840" i="43"/>
  <c r="F1840" i="43"/>
  <c r="B1841" i="43"/>
  <c r="D1841" i="43"/>
  <c r="E1841" i="43"/>
  <c r="F1841" i="43"/>
  <c r="B1842" i="43"/>
  <c r="D1842" i="43"/>
  <c r="E1842" i="43"/>
  <c r="F1842" i="43"/>
  <c r="B1843" i="43"/>
  <c r="D1843" i="43"/>
  <c r="E1843" i="43"/>
  <c r="F1843" i="43"/>
  <c r="B1844" i="43"/>
  <c r="D1844" i="43"/>
  <c r="E1844" i="43"/>
  <c r="F1844" i="43"/>
  <c r="B1845" i="43"/>
  <c r="D1845" i="43"/>
  <c r="E1845" i="43"/>
  <c r="F1845" i="43"/>
  <c r="B1846" i="43"/>
  <c r="D1846" i="43"/>
  <c r="E1846" i="43"/>
  <c r="F1846" i="43"/>
  <c r="B1847" i="43"/>
  <c r="D1847" i="43"/>
  <c r="E1847" i="43"/>
  <c r="F1847" i="43"/>
  <c r="B1848" i="43"/>
  <c r="D1848" i="43"/>
  <c r="E1848" i="43"/>
  <c r="F1848" i="43"/>
  <c r="B1849" i="43"/>
  <c r="D1849" i="43"/>
  <c r="E1849" i="43"/>
  <c r="F1849" i="43"/>
  <c r="B1850" i="43"/>
  <c r="D1850" i="43"/>
  <c r="E1850" i="43"/>
  <c r="F1850" i="43"/>
  <c r="B1851" i="43"/>
  <c r="D1851" i="43"/>
  <c r="E1851" i="43"/>
  <c r="F1851" i="43"/>
  <c r="B1852" i="43"/>
  <c r="D1852" i="43"/>
  <c r="E1852" i="43"/>
  <c r="F1852" i="43"/>
  <c r="B1853" i="43"/>
  <c r="D1853" i="43"/>
  <c r="E1853" i="43"/>
  <c r="F1853" i="43"/>
  <c r="B1854" i="43"/>
  <c r="D1854" i="43"/>
  <c r="E1854" i="43"/>
  <c r="F1854" i="43"/>
  <c r="B1855" i="43"/>
  <c r="D1855" i="43"/>
  <c r="E1855" i="43"/>
  <c r="F1855" i="43"/>
  <c r="B1856" i="43"/>
  <c r="D1856" i="43"/>
  <c r="E1856" i="43"/>
  <c r="F1856" i="43"/>
  <c r="B1857" i="43"/>
  <c r="D1857" i="43"/>
  <c r="E1857" i="43"/>
  <c r="F1857" i="43"/>
  <c r="B1858" i="43"/>
  <c r="D1858" i="43"/>
  <c r="E1858" i="43"/>
  <c r="F1858" i="43"/>
  <c r="B1859" i="43"/>
  <c r="D1859" i="43"/>
  <c r="E1859" i="43"/>
  <c r="F1859" i="43"/>
  <c r="B1860" i="43"/>
  <c r="D1860" i="43"/>
  <c r="E1860" i="43"/>
  <c r="F1860" i="43"/>
  <c r="B1861" i="43"/>
  <c r="D1861" i="43"/>
  <c r="E1861" i="43"/>
  <c r="F1861" i="43"/>
  <c r="B1862" i="43"/>
  <c r="D1862" i="43"/>
  <c r="E1862" i="43"/>
  <c r="F1862" i="43"/>
  <c r="B1863" i="43"/>
  <c r="D1863" i="43"/>
  <c r="E1863" i="43"/>
  <c r="F1863" i="43"/>
  <c r="B1864" i="43"/>
  <c r="D1864" i="43"/>
  <c r="E1864" i="43"/>
  <c r="F1864" i="43"/>
  <c r="B1865" i="43"/>
  <c r="D1865" i="43"/>
  <c r="E1865" i="43"/>
  <c r="F1865" i="43"/>
  <c r="B1866" i="43"/>
  <c r="D1866" i="43"/>
  <c r="E1866" i="43"/>
  <c r="F1866" i="43"/>
  <c r="B1867" i="43"/>
  <c r="D1867" i="43"/>
  <c r="E1867" i="43"/>
  <c r="F1867" i="43"/>
  <c r="B1868" i="43"/>
  <c r="D1868" i="43"/>
  <c r="E1868" i="43"/>
  <c r="F1868" i="43"/>
  <c r="B1869" i="43"/>
  <c r="D1869" i="43"/>
  <c r="E1869" i="43"/>
  <c r="F1869" i="43"/>
  <c r="B1870" i="43"/>
  <c r="D1870" i="43"/>
  <c r="E1870" i="43"/>
  <c r="F1870" i="43"/>
  <c r="B1871" i="43"/>
  <c r="D1871" i="43"/>
  <c r="E1871" i="43"/>
  <c r="F1871" i="43"/>
  <c r="B1872" i="43"/>
  <c r="D1872" i="43"/>
  <c r="E1872" i="43"/>
  <c r="F1872" i="43"/>
  <c r="B1873" i="43"/>
  <c r="D1873" i="43"/>
  <c r="E1873" i="43"/>
  <c r="F1873" i="43"/>
  <c r="B1874" i="43"/>
  <c r="D1874" i="43"/>
  <c r="E1874" i="43"/>
  <c r="F1874" i="43"/>
  <c r="B1875" i="43"/>
  <c r="D1875" i="43"/>
  <c r="E1875" i="43"/>
  <c r="F1875" i="43"/>
  <c r="B1876" i="43"/>
  <c r="D1876" i="43"/>
  <c r="E1876" i="43"/>
  <c r="F1876" i="43"/>
  <c r="B1877" i="43"/>
  <c r="D1877" i="43"/>
  <c r="E1877" i="43"/>
  <c r="F1877" i="43"/>
  <c r="B1878" i="43"/>
  <c r="D1878" i="43"/>
  <c r="E1878" i="43"/>
  <c r="F1878" i="43"/>
  <c r="B1879" i="43"/>
  <c r="D1879" i="43"/>
  <c r="E1879" i="43"/>
  <c r="F1879" i="43"/>
  <c r="B1880" i="43"/>
  <c r="D1880" i="43"/>
  <c r="E1880" i="43"/>
  <c r="F1880" i="43"/>
  <c r="B1881" i="43"/>
  <c r="D1881" i="43"/>
  <c r="E1881" i="43"/>
  <c r="F1881" i="43"/>
  <c r="B1882" i="43"/>
  <c r="D1882" i="43"/>
  <c r="E1882" i="43"/>
  <c r="F1882" i="43"/>
  <c r="B1883" i="43"/>
  <c r="D1883" i="43"/>
  <c r="E1883" i="43"/>
  <c r="F1883" i="43"/>
  <c r="B1884" i="43"/>
  <c r="D1884" i="43"/>
  <c r="E1884" i="43"/>
  <c r="F1884" i="43"/>
  <c r="B1885" i="43"/>
  <c r="D1885" i="43"/>
  <c r="E1885" i="43"/>
  <c r="F1885" i="43"/>
  <c r="B1886" i="43"/>
  <c r="D1886" i="43"/>
  <c r="E1886" i="43"/>
  <c r="F1886" i="43"/>
  <c r="B1887" i="43"/>
  <c r="D1887" i="43"/>
  <c r="E1887" i="43"/>
  <c r="F1887" i="43"/>
  <c r="B1888" i="43"/>
  <c r="D1888" i="43"/>
  <c r="E1888" i="43"/>
  <c r="F1888" i="43"/>
  <c r="B1889" i="43"/>
  <c r="D1889" i="43"/>
  <c r="E1889" i="43"/>
  <c r="F1889" i="43"/>
  <c r="B1890" i="43"/>
  <c r="D1890" i="43"/>
  <c r="E1890" i="43"/>
  <c r="F1890" i="43"/>
  <c r="B1891" i="43"/>
  <c r="D1891" i="43"/>
  <c r="E1891" i="43"/>
  <c r="F1891" i="43"/>
  <c r="B1892" i="43"/>
  <c r="D1892" i="43"/>
  <c r="E1892" i="43"/>
  <c r="F1892" i="43"/>
  <c r="B1893" i="43"/>
  <c r="D1893" i="43"/>
  <c r="E1893" i="43"/>
  <c r="F1893" i="43"/>
  <c r="B1894" i="43"/>
  <c r="D1894" i="43"/>
  <c r="E1894" i="43"/>
  <c r="F1894" i="43"/>
  <c r="B1895" i="43"/>
  <c r="D1895" i="43"/>
  <c r="E1895" i="43"/>
  <c r="F1895" i="43"/>
  <c r="B1896" i="43"/>
  <c r="D1896" i="43"/>
  <c r="E1896" i="43"/>
  <c r="F1896" i="43"/>
  <c r="B1897" i="43"/>
  <c r="D1897" i="43"/>
  <c r="E1897" i="43"/>
  <c r="F1897" i="43"/>
  <c r="B1898" i="43"/>
  <c r="D1898" i="43"/>
  <c r="E1898" i="43"/>
  <c r="F1898" i="43"/>
  <c r="B1899" i="43"/>
  <c r="D1899" i="43"/>
  <c r="E1899" i="43"/>
  <c r="F1899" i="43"/>
  <c r="B1900" i="43"/>
  <c r="D1900" i="43"/>
  <c r="E1900" i="43"/>
  <c r="F1900" i="43"/>
  <c r="B1901" i="43"/>
  <c r="D1901" i="43"/>
  <c r="E1901" i="43"/>
  <c r="F1901" i="43"/>
  <c r="B1902" i="43"/>
  <c r="D1902" i="43"/>
  <c r="E1902" i="43"/>
  <c r="F1902" i="43"/>
  <c r="B1903" i="43"/>
  <c r="D1903" i="43"/>
  <c r="E1903" i="43"/>
  <c r="F1903" i="43"/>
  <c r="B1904" i="43"/>
  <c r="D1904" i="43"/>
  <c r="E1904" i="43"/>
  <c r="F1904" i="43"/>
  <c r="B1905" i="43"/>
  <c r="D1905" i="43"/>
  <c r="E1905" i="43"/>
  <c r="F1905" i="43"/>
  <c r="B1906" i="43"/>
  <c r="D1906" i="43"/>
  <c r="E1906" i="43"/>
  <c r="F1906" i="43"/>
  <c r="B1907" i="43"/>
  <c r="D1907" i="43"/>
  <c r="E1907" i="43"/>
  <c r="F1907" i="43"/>
  <c r="B1908" i="43"/>
  <c r="D1908" i="43"/>
  <c r="E1908" i="43"/>
  <c r="F1908" i="43"/>
  <c r="B1909" i="43"/>
  <c r="D1909" i="43"/>
  <c r="E1909" i="43"/>
  <c r="F1909" i="43"/>
  <c r="B1910" i="43"/>
  <c r="D1910" i="43"/>
  <c r="E1910" i="43"/>
  <c r="F1910" i="43"/>
  <c r="B1911" i="43"/>
  <c r="D1911" i="43"/>
  <c r="E1911" i="43"/>
  <c r="F1911" i="43"/>
  <c r="B1912" i="43"/>
  <c r="D1912" i="43"/>
  <c r="E1912" i="43"/>
  <c r="F1912" i="43"/>
  <c r="B1913" i="43"/>
  <c r="D1913" i="43"/>
  <c r="E1913" i="43"/>
  <c r="F1913" i="43"/>
  <c r="B1914" i="43"/>
  <c r="D1914" i="43"/>
  <c r="E1914" i="43"/>
  <c r="F1914" i="43"/>
  <c r="B1915" i="43"/>
  <c r="D1915" i="43"/>
  <c r="E1915" i="43"/>
  <c r="F1915" i="43"/>
  <c r="B1916" i="43"/>
  <c r="D1916" i="43"/>
  <c r="E1916" i="43"/>
  <c r="F1916" i="43"/>
  <c r="B1917" i="43"/>
  <c r="D1917" i="43"/>
  <c r="E1917" i="43"/>
  <c r="F1917" i="43"/>
  <c r="B1918" i="43"/>
  <c r="D1918" i="43"/>
  <c r="E1918" i="43"/>
  <c r="F1918" i="43"/>
  <c r="B1919" i="43"/>
  <c r="D1919" i="43"/>
  <c r="E1919" i="43"/>
  <c r="F1919" i="43"/>
  <c r="B1920" i="43"/>
  <c r="D1920" i="43"/>
  <c r="E1920" i="43"/>
  <c r="F1920" i="43"/>
  <c r="B1921" i="43"/>
  <c r="D1921" i="43"/>
  <c r="E1921" i="43"/>
  <c r="F1921" i="43"/>
  <c r="B1922" i="43"/>
  <c r="D1922" i="43"/>
  <c r="E1922" i="43"/>
  <c r="F1922" i="43"/>
  <c r="B1923" i="43"/>
  <c r="D1923" i="43"/>
  <c r="E1923" i="43"/>
  <c r="F1923" i="43"/>
  <c r="B1924" i="43"/>
  <c r="D1924" i="43"/>
  <c r="E1924" i="43"/>
  <c r="F1924" i="43"/>
  <c r="B1925" i="43"/>
  <c r="D1925" i="43"/>
  <c r="E1925" i="43"/>
  <c r="F1925" i="43"/>
  <c r="B1926" i="43"/>
  <c r="D1926" i="43"/>
  <c r="E1926" i="43"/>
  <c r="F1926" i="43"/>
  <c r="B1927" i="43"/>
  <c r="D1927" i="43"/>
  <c r="E1927" i="43"/>
  <c r="F1927" i="43"/>
  <c r="B1928" i="43"/>
  <c r="D1928" i="43"/>
  <c r="E1928" i="43"/>
  <c r="F1928" i="43"/>
  <c r="B1929" i="43"/>
  <c r="D1929" i="43"/>
  <c r="E1929" i="43"/>
  <c r="F1929" i="43"/>
  <c r="B1930" i="43"/>
  <c r="D1930" i="43"/>
  <c r="E1930" i="43"/>
  <c r="F1930" i="43"/>
  <c r="B1931" i="43"/>
  <c r="D1931" i="43"/>
  <c r="E1931" i="43"/>
  <c r="F1931" i="43"/>
  <c r="B1932" i="43"/>
  <c r="D1932" i="43"/>
  <c r="E1932" i="43"/>
  <c r="F1932" i="43"/>
  <c r="B1933" i="43"/>
  <c r="D1933" i="43"/>
  <c r="E1933" i="43"/>
  <c r="F1933" i="43"/>
  <c r="B1934" i="43"/>
  <c r="D1934" i="43"/>
  <c r="E1934" i="43"/>
  <c r="F1934" i="43"/>
  <c r="B1935" i="43"/>
  <c r="D1935" i="43"/>
  <c r="E1935" i="43"/>
  <c r="F1935" i="43"/>
  <c r="B1936" i="43"/>
  <c r="D1936" i="43"/>
  <c r="E1936" i="43"/>
  <c r="F1936" i="43"/>
  <c r="B1937" i="43"/>
  <c r="D1937" i="43"/>
  <c r="E1937" i="43"/>
  <c r="F1937" i="43"/>
  <c r="B1938" i="43"/>
  <c r="D1938" i="43"/>
  <c r="E1938" i="43"/>
  <c r="F1938" i="43"/>
  <c r="B1939" i="43"/>
  <c r="D1939" i="43"/>
  <c r="E1939" i="43"/>
  <c r="F1939" i="43"/>
  <c r="B1940" i="43"/>
  <c r="D1940" i="43"/>
  <c r="E1940" i="43"/>
  <c r="F1940" i="43"/>
  <c r="B1941" i="43"/>
  <c r="D1941" i="43"/>
  <c r="E1941" i="43"/>
  <c r="F1941" i="43"/>
  <c r="B1942" i="43"/>
  <c r="D1942" i="43"/>
  <c r="E1942" i="43"/>
  <c r="F1942" i="43"/>
  <c r="B1943" i="43"/>
  <c r="D1943" i="43"/>
  <c r="E1943" i="43"/>
  <c r="F1943" i="43"/>
  <c r="B1944" i="43"/>
  <c r="D1944" i="43"/>
  <c r="E1944" i="43"/>
  <c r="F1944" i="43"/>
  <c r="B1945" i="43"/>
  <c r="D1945" i="43"/>
  <c r="E1945" i="43"/>
  <c r="F1945" i="43"/>
  <c r="B1946" i="43"/>
  <c r="D1946" i="43"/>
  <c r="E1946" i="43"/>
  <c r="F1946" i="43"/>
  <c r="B1947" i="43"/>
  <c r="D1947" i="43"/>
  <c r="E1947" i="43"/>
  <c r="F1947" i="43"/>
  <c r="B1948" i="43"/>
  <c r="D1948" i="43"/>
  <c r="E1948" i="43"/>
  <c r="F1948" i="43"/>
  <c r="B1949" i="43"/>
  <c r="D1949" i="43"/>
  <c r="E1949" i="43"/>
  <c r="F1949" i="43"/>
  <c r="B1950" i="43"/>
  <c r="D1950" i="43"/>
  <c r="E1950" i="43"/>
  <c r="F1950" i="43"/>
  <c r="B1951" i="43"/>
  <c r="D1951" i="43"/>
  <c r="E1951" i="43"/>
  <c r="F1951" i="43"/>
  <c r="B1952" i="43"/>
  <c r="D1952" i="43"/>
  <c r="E1952" i="43"/>
  <c r="F1952" i="43"/>
  <c r="B1953" i="43"/>
  <c r="D1953" i="43"/>
  <c r="E1953" i="43"/>
  <c r="F1953" i="43"/>
  <c r="B1954" i="43"/>
  <c r="D1954" i="43"/>
  <c r="E1954" i="43"/>
  <c r="F1954" i="43"/>
  <c r="B1955" i="43"/>
  <c r="D1955" i="43"/>
  <c r="E1955" i="43"/>
  <c r="F1955" i="43"/>
  <c r="B1956" i="43"/>
  <c r="D1956" i="43"/>
  <c r="E1956" i="43"/>
  <c r="F1956" i="43"/>
  <c r="B1957" i="43"/>
  <c r="D1957" i="43"/>
  <c r="E1957" i="43"/>
  <c r="F1957" i="43"/>
  <c r="B1958" i="43"/>
  <c r="D1958" i="43"/>
  <c r="E1958" i="43"/>
  <c r="F1958" i="43"/>
  <c r="B1959" i="43"/>
  <c r="D1959" i="43"/>
  <c r="E1959" i="43"/>
  <c r="F1959" i="43"/>
  <c r="B1960" i="43"/>
  <c r="D1960" i="43"/>
  <c r="E1960" i="43"/>
  <c r="F1960" i="43"/>
  <c r="B1961" i="43"/>
  <c r="D1961" i="43"/>
  <c r="E1961" i="43"/>
  <c r="F1961" i="43"/>
  <c r="B1962" i="43"/>
  <c r="D1962" i="43"/>
  <c r="E1962" i="43"/>
  <c r="F1962" i="43"/>
  <c r="B1963" i="43"/>
  <c r="D1963" i="43"/>
  <c r="E1963" i="43"/>
  <c r="F1963" i="43"/>
  <c r="B1964" i="43"/>
  <c r="D1964" i="43"/>
  <c r="E1964" i="43"/>
  <c r="F1964" i="43"/>
  <c r="B1965" i="43"/>
  <c r="D1965" i="43"/>
  <c r="E1965" i="43"/>
  <c r="F1965" i="43"/>
  <c r="B1966" i="43"/>
  <c r="D1966" i="43"/>
  <c r="E1966" i="43"/>
  <c r="F1966" i="43"/>
  <c r="B1967" i="43"/>
  <c r="D1967" i="43"/>
  <c r="E1967" i="43"/>
  <c r="F1967" i="43"/>
  <c r="B1968" i="43"/>
  <c r="D1968" i="43"/>
  <c r="E1968" i="43"/>
  <c r="F1968" i="43"/>
  <c r="B1969" i="43"/>
  <c r="D1969" i="43"/>
  <c r="E1969" i="43"/>
  <c r="F1969" i="43"/>
  <c r="B1970" i="43"/>
  <c r="D1970" i="43"/>
  <c r="E1970" i="43"/>
  <c r="F1970" i="43"/>
  <c r="B1971" i="43"/>
  <c r="D1971" i="43"/>
  <c r="E1971" i="43"/>
  <c r="F1971" i="43"/>
  <c r="B1972" i="43"/>
  <c r="D1972" i="43"/>
  <c r="E1972" i="43"/>
  <c r="F1972" i="43"/>
  <c r="B1973" i="43"/>
  <c r="D1973" i="43"/>
  <c r="E1973" i="43"/>
  <c r="F1973" i="43"/>
  <c r="B1974" i="43"/>
  <c r="D1974" i="43"/>
  <c r="E1974" i="43"/>
  <c r="F1974" i="43"/>
  <c r="B1975" i="43"/>
  <c r="D1975" i="43"/>
  <c r="E1975" i="43"/>
  <c r="F1975" i="43"/>
  <c r="B1976" i="43"/>
  <c r="D1976" i="43"/>
  <c r="E1976" i="43"/>
  <c r="F1976" i="43"/>
  <c r="B1977" i="43"/>
  <c r="D1977" i="43"/>
  <c r="E1977" i="43"/>
  <c r="F1977" i="43"/>
  <c r="B1978" i="43"/>
  <c r="D1978" i="43"/>
  <c r="E1978" i="43"/>
  <c r="F1978" i="43"/>
  <c r="B1979" i="43"/>
  <c r="D1979" i="43"/>
  <c r="E1979" i="43"/>
  <c r="F1979" i="43"/>
  <c r="B1980" i="43"/>
  <c r="D1980" i="43"/>
  <c r="E1980" i="43"/>
  <c r="F1980" i="43"/>
  <c r="B1981" i="43"/>
  <c r="D1981" i="43"/>
  <c r="E1981" i="43"/>
  <c r="F1981" i="43"/>
  <c r="B1982" i="43"/>
  <c r="D1982" i="43"/>
  <c r="E1982" i="43"/>
  <c r="F1982" i="43"/>
  <c r="B1983" i="43"/>
  <c r="D1983" i="43"/>
  <c r="E1983" i="43"/>
  <c r="F1983" i="43"/>
  <c r="B1984" i="43"/>
  <c r="D1984" i="43"/>
  <c r="E1984" i="43"/>
  <c r="F1984" i="43"/>
  <c r="B1985" i="43"/>
  <c r="D1985" i="43"/>
  <c r="E1985" i="43"/>
  <c r="F1985" i="43"/>
  <c r="B1986" i="43"/>
  <c r="D1986" i="43"/>
  <c r="E1986" i="43"/>
  <c r="F1986" i="43"/>
  <c r="B1987" i="43"/>
  <c r="D1987" i="43"/>
  <c r="E1987" i="43"/>
  <c r="F1987" i="43"/>
  <c r="B1988" i="43"/>
  <c r="D1988" i="43"/>
  <c r="E1988" i="43"/>
  <c r="F1988" i="43"/>
  <c r="B1989" i="43"/>
  <c r="D1989" i="43"/>
  <c r="E1989" i="43"/>
  <c r="F1989" i="43"/>
  <c r="B1990" i="43"/>
  <c r="D1990" i="43"/>
  <c r="E1990" i="43"/>
  <c r="F1990" i="43"/>
  <c r="B1991" i="43"/>
  <c r="D1991" i="43"/>
  <c r="E1991" i="43"/>
  <c r="F1991" i="43"/>
  <c r="B1992" i="43"/>
  <c r="D1992" i="43"/>
  <c r="E1992" i="43"/>
  <c r="F1992" i="43"/>
  <c r="B1993" i="43"/>
  <c r="D1993" i="43"/>
  <c r="E1993" i="43"/>
  <c r="F1993" i="43"/>
  <c r="B1994" i="43"/>
  <c r="D1994" i="43"/>
  <c r="E1994" i="43"/>
  <c r="F1994" i="43"/>
  <c r="B1995" i="43"/>
  <c r="D1995" i="43"/>
  <c r="E1995" i="43"/>
  <c r="F1995" i="43"/>
  <c r="B1996" i="43"/>
  <c r="D1996" i="43"/>
  <c r="E1996" i="43"/>
  <c r="F1996" i="43"/>
  <c r="B1997" i="43"/>
  <c r="D1997" i="43"/>
  <c r="E1997" i="43"/>
  <c r="F1997" i="43"/>
  <c r="B1998" i="43"/>
  <c r="D1998" i="43"/>
  <c r="E1998" i="43"/>
  <c r="F1998" i="43"/>
  <c r="B1999" i="43"/>
  <c r="D1999" i="43"/>
  <c r="E1999" i="43"/>
  <c r="F1999" i="43"/>
  <c r="B2000" i="43"/>
  <c r="D2000" i="43"/>
  <c r="E2000" i="43"/>
  <c r="F2000" i="43"/>
  <c r="B2001" i="43"/>
  <c r="D2001" i="43"/>
  <c r="E2001" i="43"/>
  <c r="F2001" i="43"/>
  <c r="B2002" i="43"/>
  <c r="D2002" i="43"/>
  <c r="E2002" i="43"/>
  <c r="F2002" i="43"/>
  <c r="B2003" i="43"/>
  <c r="D2003" i="43"/>
  <c r="E2003" i="43"/>
  <c r="F2003" i="43"/>
  <c r="B2004" i="43"/>
  <c r="D2004" i="43"/>
  <c r="E2004" i="43"/>
  <c r="F2004" i="43"/>
  <c r="B2005" i="43"/>
  <c r="D2005" i="43"/>
  <c r="E2005" i="43"/>
  <c r="F2005" i="43"/>
  <c r="B2006" i="43"/>
  <c r="D2006" i="43"/>
  <c r="E2006" i="43"/>
  <c r="F2006" i="43"/>
  <c r="B2007" i="43"/>
  <c r="D2007" i="43"/>
  <c r="E2007" i="43"/>
  <c r="F2007" i="43"/>
  <c r="B2008" i="43"/>
  <c r="D2008" i="43"/>
  <c r="E2008" i="43"/>
  <c r="F2008" i="43"/>
  <c r="B2009" i="43"/>
  <c r="D2009" i="43"/>
  <c r="E2009" i="43"/>
  <c r="F2009" i="43"/>
  <c r="B2010" i="43"/>
  <c r="D2010" i="43"/>
  <c r="E2010" i="43"/>
  <c r="F2010" i="43"/>
  <c r="B2011" i="43"/>
  <c r="D2011" i="43"/>
  <c r="E2011" i="43"/>
  <c r="F2011" i="43"/>
  <c r="B2012" i="43"/>
  <c r="D2012" i="43"/>
  <c r="E2012" i="43"/>
  <c r="F2012" i="43"/>
  <c r="B2013" i="43"/>
  <c r="D2013" i="43"/>
  <c r="E2013" i="43"/>
  <c r="F2013" i="43"/>
  <c r="B2014" i="43"/>
  <c r="D2014" i="43"/>
  <c r="E2014" i="43"/>
  <c r="F2014" i="43"/>
  <c r="B2015" i="43"/>
  <c r="D2015" i="43"/>
  <c r="E2015" i="43"/>
  <c r="F2015" i="43"/>
  <c r="B2016" i="43"/>
  <c r="D2016" i="43"/>
  <c r="E2016" i="43"/>
  <c r="F2016" i="43"/>
  <c r="B2017" i="43"/>
  <c r="D2017" i="43"/>
  <c r="E2017" i="43"/>
  <c r="F2017" i="43"/>
  <c r="B2018" i="43"/>
  <c r="D2018" i="43"/>
  <c r="E2018" i="43"/>
  <c r="F2018" i="43"/>
  <c r="B2019" i="43"/>
  <c r="D2019" i="43"/>
  <c r="E2019" i="43"/>
  <c r="F2019" i="43"/>
  <c r="B2020" i="43"/>
  <c r="D2020" i="43"/>
  <c r="E2020" i="43"/>
  <c r="F2020" i="43"/>
  <c r="B2021" i="43"/>
  <c r="D2021" i="43"/>
  <c r="E2021" i="43"/>
  <c r="F2021" i="43"/>
  <c r="B2022" i="43"/>
  <c r="D2022" i="43"/>
  <c r="E2022" i="43"/>
  <c r="F2022" i="43"/>
  <c r="B2023" i="43"/>
  <c r="D2023" i="43"/>
  <c r="E2023" i="43"/>
  <c r="F2023" i="43"/>
  <c r="B2024" i="43"/>
  <c r="D2024" i="43"/>
  <c r="E2024" i="43"/>
  <c r="F2024" i="43"/>
  <c r="B2025" i="43"/>
  <c r="D2025" i="43"/>
  <c r="E2025" i="43"/>
  <c r="F2025" i="43"/>
  <c r="B2026" i="43"/>
  <c r="D2026" i="43"/>
  <c r="E2026" i="43"/>
  <c r="F2026" i="43"/>
  <c r="B2027" i="43"/>
  <c r="D2027" i="43"/>
  <c r="E2027" i="43"/>
  <c r="F2027" i="43"/>
  <c r="B2028" i="43"/>
  <c r="D2028" i="43"/>
  <c r="E2028" i="43"/>
  <c r="F2028" i="43"/>
  <c r="B2029" i="43"/>
  <c r="D2029" i="43"/>
  <c r="E2029" i="43"/>
  <c r="F2029" i="43"/>
  <c r="B2030" i="43"/>
  <c r="D2030" i="43"/>
  <c r="E2030" i="43"/>
  <c r="F2030" i="43"/>
  <c r="B2031" i="43"/>
  <c r="D2031" i="43"/>
  <c r="E2031" i="43"/>
  <c r="F2031" i="43"/>
  <c r="B2032" i="43"/>
  <c r="D2032" i="43"/>
  <c r="E2032" i="43"/>
  <c r="F2032" i="43"/>
  <c r="B2033" i="43"/>
  <c r="D2033" i="43"/>
  <c r="E2033" i="43"/>
  <c r="F2033" i="43"/>
  <c r="B2034" i="43"/>
  <c r="D2034" i="43"/>
  <c r="E2034" i="43"/>
  <c r="F2034" i="43"/>
  <c r="B2035" i="43"/>
  <c r="D2035" i="43"/>
  <c r="E2035" i="43"/>
  <c r="F2035" i="43"/>
  <c r="B2036" i="43"/>
  <c r="D2036" i="43"/>
  <c r="E2036" i="43"/>
  <c r="F2036" i="43"/>
  <c r="B2037" i="43"/>
  <c r="D2037" i="43"/>
  <c r="E2037" i="43"/>
  <c r="F2037" i="43"/>
  <c r="B2038" i="43"/>
  <c r="D2038" i="43"/>
  <c r="E2038" i="43"/>
  <c r="F2038" i="43"/>
  <c r="B2039" i="43"/>
  <c r="D2039" i="43"/>
  <c r="E2039" i="43"/>
  <c r="F2039" i="43"/>
  <c r="B2040" i="43"/>
  <c r="D2040" i="43"/>
  <c r="E2040" i="43"/>
  <c r="F2040" i="43"/>
  <c r="B2041" i="43"/>
  <c r="D2041" i="43"/>
  <c r="E2041" i="43"/>
  <c r="F2041" i="43"/>
  <c r="B2042" i="43"/>
  <c r="D2042" i="43"/>
  <c r="E2042" i="43"/>
  <c r="F2042" i="43"/>
  <c r="B2043" i="43"/>
  <c r="D2043" i="43"/>
  <c r="E2043" i="43"/>
  <c r="F2043" i="43"/>
  <c r="B2044" i="43"/>
  <c r="D2044" i="43"/>
  <c r="E2044" i="43"/>
  <c r="F2044" i="43"/>
  <c r="B2045" i="43"/>
  <c r="D2045" i="43"/>
  <c r="E2045" i="43"/>
  <c r="F2045" i="43"/>
  <c r="B2046" i="43"/>
  <c r="D2046" i="43"/>
  <c r="E2046" i="43"/>
  <c r="F2046" i="43"/>
  <c r="B2047" i="43"/>
  <c r="D2047" i="43"/>
  <c r="E2047" i="43"/>
  <c r="F2047" i="43"/>
  <c r="B2048" i="43"/>
  <c r="D2048" i="43"/>
  <c r="E2048" i="43"/>
  <c r="F2048" i="43"/>
  <c r="B2049" i="43"/>
  <c r="D2049" i="43"/>
  <c r="E2049" i="43"/>
  <c r="F2049" i="43"/>
  <c r="B2050" i="43"/>
  <c r="D2050" i="43"/>
  <c r="E2050" i="43"/>
  <c r="F2050" i="43"/>
  <c r="B2051" i="43"/>
  <c r="D2051" i="43"/>
  <c r="E2051" i="43"/>
  <c r="F2051" i="43"/>
  <c r="B2052" i="43"/>
  <c r="D2052" i="43"/>
  <c r="E2052" i="43"/>
  <c r="F2052" i="43"/>
  <c r="B2053" i="43"/>
  <c r="D2053" i="43"/>
  <c r="E2053" i="43"/>
  <c r="F2053" i="43"/>
  <c r="B2054" i="43"/>
  <c r="D2054" i="43"/>
  <c r="E2054" i="43"/>
  <c r="F2054" i="43"/>
  <c r="B2055" i="43"/>
  <c r="D2055" i="43"/>
  <c r="E2055" i="43"/>
  <c r="F2055" i="43"/>
  <c r="B2056" i="43"/>
  <c r="D2056" i="43"/>
  <c r="E2056" i="43"/>
  <c r="F2056" i="43"/>
  <c r="B2057" i="43"/>
  <c r="D2057" i="43"/>
  <c r="E2057" i="43"/>
  <c r="F2057" i="43"/>
  <c r="B2058" i="43"/>
  <c r="D2058" i="43"/>
  <c r="E2058" i="43"/>
  <c r="F2058" i="43"/>
  <c r="B2059" i="43"/>
  <c r="D2059" i="43"/>
  <c r="E2059" i="43"/>
  <c r="F2059" i="43"/>
  <c r="B2060" i="43"/>
  <c r="D2060" i="43"/>
  <c r="E2060" i="43"/>
  <c r="F2060" i="43"/>
  <c r="B2061" i="43"/>
  <c r="D2061" i="43"/>
  <c r="E2061" i="43"/>
  <c r="F2061" i="43"/>
  <c r="B2062" i="43"/>
  <c r="D2062" i="43"/>
  <c r="E2062" i="43"/>
  <c r="F2062" i="43"/>
  <c r="B2063" i="43"/>
  <c r="D2063" i="43"/>
  <c r="E2063" i="43"/>
  <c r="F2063" i="43"/>
  <c r="B2064" i="43"/>
  <c r="D2064" i="43"/>
  <c r="E2064" i="43"/>
  <c r="F2064" i="43"/>
  <c r="B2065" i="43"/>
  <c r="D2065" i="43"/>
  <c r="E2065" i="43"/>
  <c r="F2065" i="43"/>
  <c r="B2066" i="43"/>
  <c r="D2066" i="43"/>
  <c r="E2066" i="43"/>
  <c r="F2066" i="43"/>
  <c r="B2067" i="43"/>
  <c r="D2067" i="43"/>
  <c r="E2067" i="43"/>
  <c r="F2067" i="43"/>
  <c r="B2068" i="43"/>
  <c r="D2068" i="43"/>
  <c r="E2068" i="43"/>
  <c r="F2068" i="43"/>
  <c r="B2069" i="43"/>
  <c r="D2069" i="43"/>
  <c r="E2069" i="43"/>
  <c r="F2069" i="43"/>
  <c r="B2070" i="43"/>
  <c r="D2070" i="43"/>
  <c r="E2070" i="43"/>
  <c r="F2070" i="43"/>
  <c r="B2071" i="43"/>
  <c r="D2071" i="43"/>
  <c r="E2071" i="43"/>
  <c r="F2071" i="43"/>
  <c r="B2072" i="43"/>
  <c r="D2072" i="43"/>
  <c r="E2072" i="43"/>
  <c r="F2072" i="43"/>
  <c r="B2073" i="43"/>
  <c r="D2073" i="43"/>
  <c r="E2073" i="43"/>
  <c r="F2073" i="43"/>
  <c r="B2074" i="43"/>
  <c r="D2074" i="43"/>
  <c r="E2074" i="43"/>
  <c r="F2074" i="43"/>
  <c r="B2075" i="43"/>
  <c r="D2075" i="43"/>
  <c r="E2075" i="43"/>
  <c r="F2075" i="43"/>
  <c r="B2076" i="43"/>
  <c r="D2076" i="43"/>
  <c r="E2076" i="43"/>
  <c r="F2076" i="43"/>
  <c r="B2077" i="43"/>
  <c r="D2077" i="43"/>
  <c r="E2077" i="43"/>
  <c r="F2077" i="43"/>
  <c r="B2078" i="43"/>
  <c r="D2078" i="43"/>
  <c r="E2078" i="43"/>
  <c r="F2078" i="43"/>
  <c r="B2079" i="43"/>
  <c r="D2079" i="43"/>
  <c r="E2079" i="43"/>
  <c r="F2079" i="43"/>
  <c r="B2080" i="43"/>
  <c r="D2080" i="43"/>
  <c r="E2080" i="43"/>
  <c r="F2080" i="43"/>
  <c r="B2081" i="43"/>
  <c r="D2081" i="43"/>
  <c r="E2081" i="43"/>
  <c r="F2081" i="43"/>
  <c r="B2082" i="43"/>
  <c r="D2082" i="43"/>
  <c r="E2082" i="43"/>
  <c r="F2082" i="43"/>
  <c r="B2083" i="43"/>
  <c r="D2083" i="43"/>
  <c r="E2083" i="43"/>
  <c r="F2083" i="43"/>
  <c r="B2084" i="43"/>
  <c r="D2084" i="43"/>
  <c r="E2084" i="43"/>
  <c r="F2084" i="43"/>
  <c r="B2085" i="43"/>
  <c r="D2085" i="43"/>
  <c r="E2085" i="43"/>
  <c r="F2085" i="43"/>
  <c r="B2086" i="43"/>
  <c r="D2086" i="43"/>
  <c r="E2086" i="43"/>
  <c r="F2086" i="43"/>
  <c r="B2087" i="43"/>
  <c r="D2087" i="43"/>
  <c r="E2087" i="43"/>
  <c r="F2087" i="43"/>
  <c r="B2088" i="43"/>
  <c r="D2088" i="43"/>
  <c r="E2088" i="43"/>
  <c r="F2088" i="43"/>
  <c r="B2089" i="43"/>
  <c r="D2089" i="43"/>
  <c r="E2089" i="43"/>
  <c r="F2089" i="43"/>
  <c r="B2090" i="43"/>
  <c r="D2090" i="43"/>
  <c r="E2090" i="43"/>
  <c r="F2090" i="43"/>
  <c r="B2091" i="43"/>
  <c r="D2091" i="43"/>
  <c r="E2091" i="43"/>
  <c r="F2091" i="43"/>
  <c r="B2092" i="43"/>
  <c r="D2092" i="43"/>
  <c r="E2092" i="43"/>
  <c r="F2092" i="43"/>
  <c r="B2093" i="43"/>
  <c r="D2093" i="43"/>
  <c r="E2093" i="43"/>
  <c r="F2093" i="43"/>
  <c r="B2094" i="43"/>
  <c r="D2094" i="43"/>
  <c r="E2094" i="43"/>
  <c r="F2094" i="43"/>
  <c r="B2095" i="43"/>
  <c r="D2095" i="43"/>
  <c r="E2095" i="43"/>
  <c r="F2095" i="43"/>
  <c r="B2096" i="43"/>
  <c r="D2096" i="43"/>
  <c r="E2096" i="43"/>
  <c r="F2096" i="43"/>
  <c r="B2097" i="43"/>
  <c r="D2097" i="43"/>
  <c r="E2097" i="43"/>
  <c r="F2097" i="43"/>
  <c r="B2098" i="43"/>
  <c r="D2098" i="43"/>
  <c r="E2098" i="43"/>
  <c r="F2098" i="43"/>
  <c r="B2099" i="43"/>
  <c r="D2099" i="43"/>
  <c r="E2099" i="43"/>
  <c r="F2099" i="43"/>
  <c r="B2100" i="43"/>
  <c r="D2100" i="43"/>
  <c r="E2100" i="43"/>
  <c r="F2100" i="43"/>
  <c r="B2101" i="43"/>
  <c r="D2101" i="43"/>
  <c r="E2101" i="43"/>
  <c r="F2101" i="43"/>
  <c r="B2102" i="43"/>
  <c r="D2102" i="43"/>
  <c r="E2102" i="43"/>
  <c r="F2102" i="43"/>
  <c r="B2103" i="43"/>
  <c r="D2103" i="43"/>
  <c r="E2103" i="43"/>
  <c r="F2103" i="43"/>
  <c r="B2104" i="43"/>
  <c r="D2104" i="43"/>
  <c r="E2104" i="43"/>
  <c r="F2104" i="43"/>
  <c r="B2105" i="43"/>
  <c r="D2105" i="43"/>
  <c r="E2105" i="43"/>
  <c r="F2105" i="43"/>
  <c r="B2106" i="43"/>
  <c r="D2106" i="43"/>
  <c r="E2106" i="43"/>
  <c r="F2106" i="43"/>
  <c r="B2107" i="43"/>
  <c r="D2107" i="43"/>
  <c r="E2107" i="43"/>
  <c r="F2107" i="43"/>
  <c r="B2108" i="43"/>
  <c r="D2108" i="43"/>
  <c r="E2108" i="43"/>
  <c r="F2108" i="43"/>
  <c r="B2109" i="43"/>
  <c r="D2109" i="43"/>
  <c r="E2109" i="43"/>
  <c r="F2109" i="43"/>
  <c r="B2110" i="43"/>
  <c r="D2110" i="43"/>
  <c r="E2110" i="43"/>
  <c r="F2110" i="43"/>
  <c r="B2111" i="43"/>
  <c r="D2111" i="43"/>
  <c r="E2111" i="43"/>
  <c r="F2111" i="43"/>
  <c r="B2112" i="43"/>
  <c r="D2112" i="43"/>
  <c r="E2112" i="43"/>
  <c r="F2112" i="43"/>
  <c r="B2113" i="43"/>
  <c r="D2113" i="43"/>
  <c r="E2113" i="43"/>
  <c r="F2113" i="43"/>
  <c r="B2114" i="43"/>
  <c r="D2114" i="43"/>
  <c r="E2114" i="43"/>
  <c r="F2114" i="43"/>
  <c r="B2115" i="43"/>
  <c r="D2115" i="43"/>
  <c r="E2115" i="43"/>
  <c r="F2115" i="43"/>
  <c r="B2116" i="43"/>
  <c r="D2116" i="43"/>
  <c r="E2116" i="43"/>
  <c r="F2116" i="43"/>
  <c r="B2117" i="43"/>
  <c r="D2117" i="43"/>
  <c r="E2117" i="43"/>
  <c r="F2117" i="43"/>
  <c r="B2118" i="43"/>
  <c r="D2118" i="43"/>
  <c r="E2118" i="43"/>
  <c r="F2118" i="43"/>
  <c r="B2119" i="43"/>
  <c r="D2119" i="43"/>
  <c r="E2119" i="43"/>
  <c r="F2119" i="43"/>
  <c r="B2120" i="43"/>
  <c r="D2120" i="43"/>
  <c r="E2120" i="43"/>
  <c r="F2120" i="43"/>
  <c r="B2121" i="43"/>
  <c r="D2121" i="43"/>
  <c r="E2121" i="43"/>
  <c r="F2121" i="43"/>
  <c r="B2122" i="43"/>
  <c r="D2122" i="43"/>
  <c r="E2122" i="43"/>
  <c r="F2122" i="43"/>
  <c r="B2123" i="43"/>
  <c r="D2123" i="43"/>
  <c r="E2123" i="43"/>
  <c r="F2123" i="43"/>
  <c r="B2124" i="43"/>
  <c r="D2124" i="43"/>
  <c r="E2124" i="43"/>
  <c r="F2124" i="43"/>
  <c r="B2125" i="43"/>
  <c r="D2125" i="43"/>
  <c r="E2125" i="43"/>
  <c r="F2125" i="43"/>
  <c r="B2126" i="43"/>
  <c r="D2126" i="43"/>
  <c r="E2126" i="43"/>
  <c r="F2126" i="43"/>
  <c r="B2127" i="43"/>
  <c r="D2127" i="43"/>
  <c r="E2127" i="43"/>
  <c r="F2127" i="43"/>
  <c r="B2128" i="43"/>
  <c r="D2128" i="43"/>
  <c r="E2128" i="43"/>
  <c r="F2128" i="43"/>
  <c r="B2129" i="43"/>
  <c r="D2129" i="43"/>
  <c r="E2129" i="43"/>
  <c r="F2129" i="43"/>
  <c r="B2130" i="43"/>
  <c r="D2130" i="43"/>
  <c r="E2130" i="43"/>
  <c r="F2130" i="43"/>
  <c r="B2131" i="43"/>
  <c r="D2131" i="43"/>
  <c r="E2131" i="43"/>
  <c r="F2131" i="43"/>
  <c r="B2132" i="43"/>
  <c r="D2132" i="43"/>
  <c r="E2132" i="43"/>
  <c r="F2132" i="43"/>
  <c r="B2133" i="43"/>
  <c r="D2133" i="43"/>
  <c r="E2133" i="43"/>
  <c r="F2133" i="43"/>
  <c r="B2134" i="43"/>
  <c r="D2134" i="43"/>
  <c r="E2134" i="43"/>
  <c r="F2134" i="43"/>
  <c r="B2135" i="43"/>
  <c r="D2135" i="43"/>
  <c r="E2135" i="43"/>
  <c r="F2135" i="43"/>
  <c r="B2136" i="43"/>
  <c r="D2136" i="43"/>
  <c r="E2136" i="43"/>
  <c r="F2136" i="43"/>
  <c r="B2137" i="43"/>
  <c r="D2137" i="43"/>
  <c r="E2137" i="43"/>
  <c r="F2137" i="43"/>
  <c r="B2138" i="43"/>
  <c r="D2138" i="43"/>
  <c r="E2138" i="43"/>
  <c r="F2138" i="43"/>
  <c r="B2139" i="43"/>
  <c r="D2139" i="43"/>
  <c r="E2139" i="43"/>
  <c r="F2139" i="43"/>
  <c r="B2140" i="43"/>
  <c r="D2140" i="43"/>
  <c r="E2140" i="43"/>
  <c r="F2140" i="43"/>
  <c r="B2141" i="43"/>
  <c r="D2141" i="43"/>
  <c r="E2141" i="43"/>
  <c r="F2141" i="43"/>
  <c r="B2142" i="43"/>
  <c r="D2142" i="43"/>
  <c r="E2142" i="43"/>
  <c r="F2142" i="43"/>
  <c r="B2143" i="43"/>
  <c r="D2143" i="43"/>
  <c r="E2143" i="43"/>
  <c r="F2143" i="43"/>
  <c r="B2144" i="43"/>
  <c r="D2144" i="43"/>
  <c r="E2144" i="43"/>
  <c r="F2144" i="43"/>
  <c r="B2145" i="43"/>
  <c r="D2145" i="43"/>
  <c r="E2145" i="43"/>
  <c r="F2145" i="43"/>
  <c r="B2146" i="43"/>
  <c r="D2146" i="43"/>
  <c r="E2146" i="43"/>
  <c r="F2146" i="43"/>
  <c r="B2147" i="43"/>
  <c r="D2147" i="43"/>
  <c r="E2147" i="43"/>
  <c r="F2147" i="43"/>
  <c r="B2148" i="43"/>
  <c r="D2148" i="43"/>
  <c r="E2148" i="43"/>
  <c r="F2148" i="43"/>
  <c r="B2149" i="43"/>
  <c r="D2149" i="43"/>
  <c r="E2149" i="43"/>
  <c r="F2149" i="43"/>
  <c r="B2150" i="43"/>
  <c r="D2150" i="43"/>
  <c r="E2150" i="43"/>
  <c r="F2150" i="43"/>
  <c r="B2151" i="43"/>
  <c r="D2151" i="43"/>
  <c r="E2151" i="43"/>
  <c r="F2151" i="43"/>
  <c r="B2152" i="43"/>
  <c r="D2152" i="43"/>
  <c r="E2152" i="43"/>
  <c r="F2152" i="43"/>
  <c r="B2153" i="43"/>
  <c r="D2153" i="43"/>
  <c r="E2153" i="43"/>
  <c r="F2153" i="43"/>
  <c r="B2154" i="43"/>
  <c r="D2154" i="43"/>
  <c r="E2154" i="43"/>
  <c r="F2154" i="43"/>
  <c r="B2155" i="43"/>
  <c r="D2155" i="43"/>
  <c r="E2155" i="43"/>
  <c r="F2155" i="43"/>
  <c r="B2156" i="43"/>
  <c r="D2156" i="43"/>
  <c r="E2156" i="43"/>
  <c r="F2156" i="43"/>
  <c r="B2157" i="43"/>
  <c r="D2157" i="43"/>
  <c r="E2157" i="43"/>
  <c r="F2157" i="43"/>
  <c r="B2158" i="43"/>
  <c r="D2158" i="43"/>
  <c r="E2158" i="43"/>
  <c r="F2158" i="43"/>
  <c r="B2159" i="43"/>
  <c r="D2159" i="43"/>
  <c r="E2159" i="43"/>
  <c r="F2159" i="43"/>
  <c r="B2160" i="43"/>
  <c r="D2160" i="43"/>
  <c r="E2160" i="43"/>
  <c r="F2160" i="43"/>
  <c r="B2161" i="43"/>
  <c r="D2161" i="43"/>
  <c r="E2161" i="43"/>
  <c r="F2161" i="43"/>
  <c r="B2162" i="43"/>
  <c r="D2162" i="43"/>
  <c r="E2162" i="43"/>
  <c r="F2162" i="43"/>
  <c r="B2163" i="43"/>
  <c r="D2163" i="43"/>
  <c r="E2163" i="43"/>
  <c r="F2163" i="43"/>
  <c r="B2164" i="43"/>
  <c r="D2164" i="43"/>
  <c r="E2164" i="43"/>
  <c r="F2164" i="43"/>
  <c r="B2165" i="43"/>
  <c r="D2165" i="43"/>
  <c r="E2165" i="43"/>
  <c r="F2165" i="43"/>
  <c r="B2166" i="43"/>
  <c r="D2166" i="43"/>
  <c r="E2166" i="43"/>
  <c r="F2166" i="43"/>
  <c r="B2167" i="43"/>
  <c r="D2167" i="43"/>
  <c r="E2167" i="43"/>
  <c r="F2167" i="43"/>
  <c r="B2168" i="43"/>
  <c r="D2168" i="43"/>
  <c r="E2168" i="43"/>
  <c r="F2168" i="43"/>
  <c r="B2169" i="43"/>
  <c r="D2169" i="43"/>
  <c r="E2169" i="43"/>
  <c r="F2169" i="43"/>
  <c r="B2170" i="43"/>
  <c r="D2170" i="43"/>
  <c r="E2170" i="43"/>
  <c r="F2170" i="43"/>
  <c r="B2171" i="43"/>
  <c r="D2171" i="43"/>
  <c r="E2171" i="43"/>
  <c r="F2171" i="43"/>
  <c r="B2172" i="43"/>
  <c r="D2172" i="43"/>
  <c r="E2172" i="43"/>
  <c r="F2172" i="43"/>
  <c r="B2173" i="43"/>
  <c r="D2173" i="43"/>
  <c r="E2173" i="43"/>
  <c r="F2173" i="43"/>
  <c r="B2174" i="43"/>
  <c r="D2174" i="43"/>
  <c r="E2174" i="43"/>
  <c r="F2174" i="43"/>
  <c r="B2175" i="43"/>
  <c r="D2175" i="43"/>
  <c r="E2175" i="43"/>
  <c r="F2175" i="43"/>
  <c r="B2176" i="43"/>
  <c r="D2176" i="43"/>
  <c r="E2176" i="43"/>
  <c r="F2176" i="43"/>
  <c r="B2177" i="43"/>
  <c r="D2177" i="43"/>
  <c r="E2177" i="43"/>
  <c r="F2177" i="43"/>
  <c r="B2178" i="43"/>
  <c r="D2178" i="43"/>
  <c r="E2178" i="43"/>
  <c r="F2178" i="43"/>
  <c r="B2179" i="43"/>
  <c r="D2179" i="43"/>
  <c r="E2179" i="43"/>
  <c r="F2179" i="43"/>
  <c r="B2180" i="43"/>
  <c r="D2180" i="43"/>
  <c r="E2180" i="43"/>
  <c r="F2180" i="43"/>
  <c r="B2181" i="43"/>
  <c r="D2181" i="43"/>
  <c r="E2181" i="43"/>
  <c r="F2181" i="43"/>
  <c r="B2182" i="43"/>
  <c r="D2182" i="43"/>
  <c r="E2182" i="43"/>
  <c r="F2182" i="43"/>
  <c r="B2183" i="43"/>
  <c r="D2183" i="43"/>
  <c r="E2183" i="43"/>
  <c r="F2183" i="43"/>
  <c r="B2184" i="43"/>
  <c r="D2184" i="43"/>
  <c r="E2184" i="43"/>
  <c r="F2184" i="43"/>
  <c r="B2185" i="43"/>
  <c r="D2185" i="43"/>
  <c r="E2185" i="43"/>
  <c r="F2185" i="43"/>
  <c r="B2186" i="43"/>
  <c r="D2186" i="43"/>
  <c r="E2186" i="43"/>
  <c r="F2186" i="43"/>
  <c r="B2187" i="43"/>
  <c r="D2187" i="43"/>
  <c r="E2187" i="43"/>
  <c r="F2187" i="43"/>
  <c r="B2188" i="43"/>
  <c r="D2188" i="43"/>
  <c r="E2188" i="43"/>
  <c r="F2188" i="43"/>
  <c r="B2189" i="43"/>
  <c r="D2189" i="43"/>
  <c r="E2189" i="43"/>
  <c r="F2189" i="43"/>
  <c r="B2190" i="43"/>
  <c r="D2190" i="43"/>
  <c r="E2190" i="43"/>
  <c r="F2190" i="43"/>
  <c r="B2191" i="43"/>
  <c r="D2191" i="43"/>
  <c r="E2191" i="43"/>
  <c r="F2191" i="43"/>
  <c r="B2192" i="43"/>
  <c r="D2192" i="43"/>
  <c r="E2192" i="43"/>
  <c r="F2192" i="43"/>
  <c r="B2193" i="43"/>
  <c r="D2193" i="43"/>
  <c r="E2193" i="43"/>
  <c r="F2193" i="43"/>
  <c r="B2194" i="43"/>
  <c r="D2194" i="43"/>
  <c r="E2194" i="43"/>
  <c r="F2194" i="43"/>
  <c r="B2195" i="43"/>
  <c r="D2195" i="43"/>
  <c r="E2195" i="43"/>
  <c r="F2195" i="43"/>
  <c r="B2196" i="43"/>
  <c r="D2196" i="43"/>
  <c r="E2196" i="43"/>
  <c r="F2196" i="43"/>
  <c r="B2197" i="43"/>
  <c r="D2197" i="43"/>
  <c r="E2197" i="43"/>
  <c r="F2197" i="43"/>
  <c r="B2198" i="43"/>
  <c r="D2198" i="43"/>
  <c r="E2198" i="43"/>
  <c r="F2198" i="43"/>
  <c r="B2199" i="43"/>
  <c r="D2199" i="43"/>
  <c r="E2199" i="43"/>
  <c r="F2199" i="43"/>
  <c r="B2200" i="43"/>
  <c r="D2200" i="43"/>
  <c r="E2200" i="43"/>
  <c r="F2200" i="43"/>
  <c r="B2201" i="43"/>
  <c r="D2201" i="43"/>
  <c r="E2201" i="43"/>
  <c r="F2201" i="43"/>
  <c r="B2202" i="43"/>
  <c r="D2202" i="43"/>
  <c r="E2202" i="43"/>
  <c r="F2202" i="43"/>
  <c r="B2203" i="43"/>
  <c r="D2203" i="43"/>
  <c r="E2203" i="43"/>
  <c r="F2203" i="43"/>
  <c r="B2204" i="43"/>
  <c r="D2204" i="43"/>
  <c r="E2204" i="43"/>
  <c r="F2204" i="43"/>
  <c r="B2205" i="43"/>
  <c r="D2205" i="43"/>
  <c r="E2205" i="43"/>
  <c r="F2205" i="43"/>
  <c r="B2206" i="43"/>
  <c r="D2206" i="43"/>
  <c r="E2206" i="43"/>
  <c r="F2206" i="43"/>
  <c r="B2207" i="43"/>
  <c r="D2207" i="43"/>
  <c r="E2207" i="43"/>
  <c r="F2207" i="43"/>
  <c r="B2208" i="43"/>
  <c r="D2208" i="43"/>
  <c r="E2208" i="43"/>
  <c r="F2208" i="43"/>
  <c r="B2209" i="43"/>
  <c r="D2209" i="43"/>
  <c r="E2209" i="43"/>
  <c r="F2209" i="43"/>
  <c r="B2210" i="43"/>
  <c r="D2210" i="43"/>
  <c r="E2210" i="43"/>
  <c r="F2210" i="43"/>
  <c r="B2211" i="43"/>
  <c r="D2211" i="43"/>
  <c r="E2211" i="43"/>
  <c r="F2211" i="43"/>
  <c r="B2212" i="43"/>
  <c r="D2212" i="43"/>
  <c r="E2212" i="43"/>
  <c r="F2212" i="43"/>
  <c r="B2213" i="43"/>
  <c r="D2213" i="43"/>
  <c r="E2213" i="43"/>
  <c r="F2213" i="43"/>
  <c r="B2214" i="43"/>
  <c r="D2214" i="43"/>
  <c r="E2214" i="43"/>
  <c r="F2214" i="43"/>
  <c r="B2215" i="43"/>
  <c r="D2215" i="43"/>
  <c r="E2215" i="43"/>
  <c r="F2215" i="43"/>
  <c r="B2216" i="43"/>
  <c r="D2216" i="43"/>
  <c r="E2216" i="43"/>
  <c r="F2216" i="43"/>
  <c r="B2217" i="43"/>
  <c r="D2217" i="43"/>
  <c r="E2217" i="43"/>
  <c r="F2217" i="43"/>
  <c r="B2218" i="43"/>
  <c r="D2218" i="43"/>
  <c r="E2218" i="43"/>
  <c r="F2218" i="43"/>
  <c r="B2219" i="43"/>
  <c r="D2219" i="43"/>
  <c r="E2219" i="43"/>
  <c r="F2219" i="43"/>
  <c r="B2220" i="43"/>
  <c r="D2220" i="43"/>
  <c r="E2220" i="43"/>
  <c r="F2220" i="43"/>
  <c r="B2221" i="43"/>
  <c r="D2221" i="43"/>
  <c r="E2221" i="43"/>
  <c r="F2221" i="43"/>
  <c r="B2222" i="43"/>
  <c r="D2222" i="43"/>
  <c r="E2222" i="43"/>
  <c r="F2222" i="43"/>
  <c r="B2223" i="43"/>
  <c r="D2223" i="43"/>
  <c r="E2223" i="43"/>
  <c r="F2223" i="43"/>
  <c r="B2224" i="43"/>
  <c r="D2224" i="43"/>
  <c r="E2224" i="43"/>
  <c r="F2224" i="43"/>
  <c r="B2225" i="43"/>
  <c r="D2225" i="43"/>
  <c r="E2225" i="43"/>
  <c r="F2225" i="43"/>
  <c r="B2226" i="43"/>
  <c r="D2226" i="43"/>
  <c r="E2226" i="43"/>
  <c r="F2226" i="43"/>
  <c r="B2227" i="43"/>
  <c r="D2227" i="43"/>
  <c r="E2227" i="43"/>
  <c r="F2227" i="43"/>
  <c r="B2228" i="43"/>
  <c r="D2228" i="43"/>
  <c r="E2228" i="43"/>
  <c r="F2228" i="43"/>
  <c r="B2229" i="43"/>
  <c r="D2229" i="43"/>
  <c r="E2229" i="43"/>
  <c r="F2229" i="43"/>
  <c r="B2230" i="43"/>
  <c r="D2230" i="43"/>
  <c r="E2230" i="43"/>
  <c r="F2230" i="43"/>
  <c r="B2231" i="43"/>
  <c r="D2231" i="43"/>
  <c r="E2231" i="43"/>
  <c r="F2231" i="43"/>
  <c r="B2232" i="43"/>
  <c r="D2232" i="43"/>
  <c r="E2232" i="43"/>
  <c r="F2232" i="43"/>
  <c r="B2233" i="43"/>
  <c r="D2233" i="43"/>
  <c r="E2233" i="43"/>
  <c r="F2233" i="43"/>
  <c r="B2234" i="43"/>
  <c r="D2234" i="43"/>
  <c r="E2234" i="43"/>
  <c r="F2234" i="43"/>
  <c r="B2235" i="43"/>
  <c r="D2235" i="43"/>
  <c r="E2235" i="43"/>
  <c r="F2235" i="43"/>
  <c r="B2236" i="43"/>
  <c r="D2236" i="43"/>
  <c r="E2236" i="43"/>
  <c r="F2236" i="43"/>
  <c r="B2237" i="43"/>
  <c r="D2237" i="43"/>
  <c r="E2237" i="43"/>
  <c r="F2237" i="43"/>
  <c r="B2238" i="43"/>
  <c r="D2238" i="43"/>
  <c r="E2238" i="43"/>
  <c r="F2238" i="43"/>
  <c r="B2239" i="43"/>
  <c r="D2239" i="43"/>
  <c r="E2239" i="43"/>
  <c r="F2239" i="43"/>
  <c r="B2240" i="43"/>
  <c r="D2240" i="43"/>
  <c r="E2240" i="43"/>
  <c r="F2240" i="43"/>
  <c r="B2241" i="43"/>
  <c r="D2241" i="43"/>
  <c r="E2241" i="43"/>
  <c r="F2241" i="43"/>
  <c r="B2242" i="43"/>
  <c r="D2242" i="43"/>
  <c r="E2242" i="43"/>
  <c r="F2242" i="43"/>
  <c r="B2243" i="43"/>
  <c r="D2243" i="43"/>
  <c r="E2243" i="43"/>
  <c r="F2243" i="43"/>
  <c r="B2244" i="43"/>
  <c r="D2244" i="43"/>
  <c r="E2244" i="43"/>
  <c r="F2244" i="43"/>
  <c r="B2245" i="43"/>
  <c r="D2245" i="43"/>
  <c r="E2245" i="43"/>
  <c r="F2245" i="43"/>
  <c r="B2246" i="43"/>
  <c r="D2246" i="43"/>
  <c r="E2246" i="43"/>
  <c r="F2246" i="43"/>
  <c r="B2247" i="43"/>
  <c r="D2247" i="43"/>
  <c r="E2247" i="43"/>
  <c r="F2247" i="43"/>
  <c r="B2248" i="43"/>
  <c r="D2248" i="43"/>
  <c r="E2248" i="43"/>
  <c r="F2248" i="43"/>
  <c r="B2249" i="43"/>
  <c r="D2249" i="43"/>
  <c r="E2249" i="43"/>
  <c r="F2249" i="43"/>
  <c r="B2250" i="43"/>
  <c r="D2250" i="43"/>
  <c r="E2250" i="43"/>
  <c r="F2250" i="43"/>
  <c r="B2251" i="43"/>
  <c r="D2251" i="43"/>
  <c r="E2251" i="43"/>
  <c r="F2251" i="43"/>
  <c r="B2252" i="43"/>
  <c r="D2252" i="43"/>
  <c r="E2252" i="43"/>
  <c r="F2252" i="43"/>
  <c r="B2253" i="43"/>
  <c r="D2253" i="43"/>
  <c r="E2253" i="43"/>
  <c r="F2253" i="43"/>
  <c r="B2254" i="43"/>
  <c r="D2254" i="43"/>
  <c r="E2254" i="43"/>
  <c r="F2254" i="43"/>
  <c r="B2255" i="43"/>
  <c r="D2255" i="43"/>
  <c r="E2255" i="43"/>
  <c r="F2255" i="43"/>
  <c r="B2256" i="43"/>
  <c r="D2256" i="43"/>
  <c r="E2256" i="43"/>
  <c r="F2256" i="43"/>
  <c r="B2257" i="43"/>
  <c r="D2257" i="43"/>
  <c r="E2257" i="43"/>
  <c r="F2257" i="43"/>
  <c r="B2258" i="43"/>
  <c r="D2258" i="43"/>
  <c r="E2258" i="43"/>
  <c r="F2258" i="43"/>
  <c r="B2259" i="43"/>
  <c r="D2259" i="43"/>
  <c r="E2259" i="43"/>
  <c r="F2259" i="43"/>
  <c r="B2260" i="43"/>
  <c r="D2260" i="43"/>
  <c r="E2260" i="43"/>
  <c r="F2260" i="43"/>
  <c r="B2261" i="43"/>
  <c r="D2261" i="43"/>
  <c r="E2261" i="43"/>
  <c r="F2261" i="43"/>
  <c r="B2262" i="43"/>
  <c r="D2262" i="43"/>
  <c r="E2262" i="43"/>
  <c r="F2262" i="43"/>
  <c r="B2263" i="43"/>
  <c r="D2263" i="43"/>
  <c r="E2263" i="43"/>
  <c r="F2263" i="43"/>
  <c r="B2264" i="43"/>
  <c r="D2264" i="43"/>
  <c r="E2264" i="43"/>
  <c r="F2264" i="43"/>
  <c r="B2265" i="43"/>
  <c r="D2265" i="43"/>
  <c r="E2265" i="43"/>
  <c r="F2265" i="43"/>
  <c r="B2266" i="43"/>
  <c r="D2266" i="43"/>
  <c r="E2266" i="43"/>
  <c r="F2266" i="43"/>
  <c r="B2267" i="43"/>
  <c r="D2267" i="43"/>
  <c r="E2267" i="43"/>
  <c r="F2267" i="43"/>
  <c r="B2268" i="43"/>
  <c r="D2268" i="43"/>
  <c r="E2268" i="43"/>
  <c r="F2268" i="43"/>
  <c r="B2269" i="43"/>
  <c r="D2269" i="43"/>
  <c r="E2269" i="43"/>
  <c r="F2269" i="43"/>
  <c r="B2270" i="43"/>
  <c r="D2270" i="43"/>
  <c r="E2270" i="43"/>
  <c r="F2270" i="43"/>
  <c r="B2271" i="43"/>
  <c r="D2271" i="43"/>
  <c r="E2271" i="43"/>
  <c r="F2271" i="43"/>
  <c r="B2272" i="43"/>
  <c r="D2272" i="43"/>
  <c r="E2272" i="43"/>
  <c r="F2272" i="43"/>
  <c r="B2273" i="43"/>
  <c r="D2273" i="43"/>
  <c r="E2273" i="43"/>
  <c r="F2273" i="43"/>
  <c r="B2274" i="43"/>
  <c r="D2274" i="43"/>
  <c r="E2274" i="43"/>
  <c r="F2274" i="43"/>
  <c r="B2275" i="43"/>
  <c r="D2275" i="43"/>
  <c r="E2275" i="43"/>
  <c r="F2275" i="43"/>
  <c r="B2276" i="43"/>
  <c r="D2276" i="43"/>
  <c r="E2276" i="43"/>
  <c r="F2276" i="43"/>
  <c r="B2277" i="43"/>
  <c r="D2277" i="43"/>
  <c r="E2277" i="43"/>
  <c r="F2277" i="43"/>
  <c r="B2278" i="43"/>
  <c r="D2278" i="43"/>
  <c r="E2278" i="43"/>
  <c r="F2278" i="43"/>
  <c r="B2279" i="43"/>
  <c r="D2279" i="43"/>
  <c r="E2279" i="43"/>
  <c r="F2279" i="43"/>
  <c r="B2280" i="43"/>
  <c r="D2280" i="43"/>
  <c r="E2280" i="43"/>
  <c r="F2280" i="43"/>
  <c r="B2281" i="43"/>
  <c r="D2281" i="43"/>
  <c r="E2281" i="43"/>
  <c r="F2281" i="43"/>
  <c r="B2282" i="43"/>
  <c r="D2282" i="43"/>
  <c r="E2282" i="43"/>
  <c r="F2282" i="43"/>
  <c r="B2283" i="43"/>
  <c r="D2283" i="43"/>
  <c r="E2283" i="43"/>
  <c r="F2283" i="43"/>
  <c r="B2284" i="43"/>
  <c r="D2284" i="43"/>
  <c r="E2284" i="43"/>
  <c r="F2284" i="43"/>
  <c r="B2285" i="43"/>
  <c r="D2285" i="43"/>
  <c r="E2285" i="43"/>
  <c r="F2285" i="43"/>
  <c r="B2286" i="43"/>
  <c r="D2286" i="43"/>
  <c r="E2286" i="43"/>
  <c r="F2286" i="43"/>
  <c r="B2287" i="43"/>
  <c r="D2287" i="43"/>
  <c r="E2287" i="43"/>
  <c r="F2287" i="43"/>
  <c r="B2288" i="43"/>
  <c r="D2288" i="43"/>
  <c r="E2288" i="43"/>
  <c r="F2288" i="43"/>
  <c r="B2289" i="43"/>
  <c r="D2289" i="43"/>
  <c r="E2289" i="43"/>
  <c r="F2289" i="43"/>
  <c r="B2290" i="43"/>
  <c r="D2290" i="43"/>
  <c r="E2290" i="43"/>
  <c r="F2290" i="43"/>
  <c r="B2291" i="43"/>
  <c r="D2291" i="43"/>
  <c r="E2291" i="43"/>
  <c r="F2291" i="43"/>
  <c r="B2292" i="43"/>
  <c r="D2292" i="43"/>
  <c r="E2292" i="43"/>
  <c r="F2292" i="43"/>
  <c r="B2293" i="43"/>
  <c r="D2293" i="43"/>
  <c r="E2293" i="43"/>
  <c r="F2293" i="43"/>
  <c r="B2294" i="43"/>
  <c r="D2294" i="43"/>
  <c r="E2294" i="43"/>
  <c r="F2294" i="43"/>
  <c r="B2295" i="43"/>
  <c r="D2295" i="43"/>
  <c r="E2295" i="43"/>
  <c r="F2295" i="43"/>
  <c r="B2296" i="43"/>
  <c r="D2296" i="43"/>
  <c r="E2296" i="43"/>
  <c r="F2296" i="43"/>
  <c r="B2297" i="43"/>
  <c r="D2297" i="43"/>
  <c r="E2297" i="43"/>
  <c r="F2297" i="43"/>
  <c r="B2298" i="43"/>
  <c r="D2298" i="43"/>
  <c r="E2298" i="43"/>
  <c r="F2298" i="43"/>
  <c r="B2299" i="43"/>
  <c r="D2299" i="43"/>
  <c r="E2299" i="43"/>
  <c r="F2299" i="43"/>
  <c r="B2300" i="43"/>
  <c r="D2300" i="43"/>
  <c r="E2300" i="43"/>
  <c r="F2300" i="43"/>
  <c r="B2301" i="43"/>
  <c r="D2301" i="43"/>
  <c r="E2301" i="43"/>
  <c r="F2301" i="43"/>
  <c r="B2302" i="43"/>
  <c r="D2302" i="43"/>
  <c r="E2302" i="43"/>
  <c r="F2302" i="43"/>
  <c r="B2303" i="43"/>
  <c r="D2303" i="43"/>
  <c r="E2303" i="43"/>
  <c r="F2303" i="43"/>
  <c r="B2304" i="43"/>
  <c r="D2304" i="43"/>
  <c r="E2304" i="43"/>
  <c r="F2304" i="43"/>
  <c r="B2305" i="43"/>
  <c r="D2305" i="43"/>
  <c r="E2305" i="43"/>
  <c r="F2305" i="43"/>
  <c r="B2306" i="43"/>
  <c r="D2306" i="43"/>
  <c r="E2306" i="43"/>
  <c r="F2306" i="43"/>
  <c r="B2307" i="43"/>
  <c r="D2307" i="43"/>
  <c r="E2307" i="43"/>
  <c r="F2307" i="43"/>
  <c r="B2308" i="43"/>
  <c r="D2308" i="43"/>
  <c r="E2308" i="43"/>
  <c r="F2308" i="43"/>
  <c r="B2309" i="43"/>
  <c r="D2309" i="43"/>
  <c r="E2309" i="43"/>
  <c r="F2309" i="43"/>
  <c r="B2310" i="43"/>
  <c r="D2310" i="43"/>
  <c r="E2310" i="43"/>
  <c r="F2310" i="43"/>
  <c r="B2311" i="43"/>
  <c r="D2311" i="43"/>
  <c r="E2311" i="43"/>
  <c r="F2311" i="43"/>
  <c r="B2312" i="43"/>
  <c r="D2312" i="43"/>
  <c r="E2312" i="43"/>
  <c r="F2312" i="43"/>
  <c r="B2313" i="43"/>
  <c r="D2313" i="43"/>
  <c r="E2313" i="43"/>
  <c r="F2313" i="43"/>
  <c r="B2314" i="43"/>
  <c r="D2314" i="43"/>
  <c r="E2314" i="43"/>
  <c r="F2314" i="43"/>
  <c r="B2315" i="43"/>
  <c r="D2315" i="43"/>
  <c r="E2315" i="43"/>
  <c r="F2315" i="43"/>
  <c r="B2316" i="43"/>
  <c r="D2316" i="43"/>
  <c r="E2316" i="43"/>
  <c r="F2316" i="43"/>
  <c r="B2317" i="43"/>
  <c r="D2317" i="43"/>
  <c r="E2317" i="43"/>
  <c r="F2317" i="43"/>
  <c r="B2318" i="43"/>
  <c r="D2318" i="43"/>
  <c r="E2318" i="43"/>
  <c r="F2318" i="43"/>
  <c r="B2319" i="43"/>
  <c r="D2319" i="43"/>
  <c r="E2319" i="43"/>
  <c r="F2319" i="43"/>
  <c r="B2320" i="43"/>
  <c r="D2320" i="43"/>
  <c r="E2320" i="43"/>
  <c r="F2320" i="43"/>
  <c r="B2321" i="43"/>
  <c r="D2321" i="43"/>
  <c r="E2321" i="43"/>
  <c r="F2321" i="43"/>
  <c r="B2322" i="43"/>
  <c r="D2322" i="43"/>
  <c r="E2322" i="43"/>
  <c r="F2322" i="43"/>
  <c r="B2323" i="43"/>
  <c r="D2323" i="43"/>
  <c r="E2323" i="43"/>
  <c r="F2323" i="43"/>
  <c r="B2324" i="43"/>
  <c r="D2324" i="43"/>
  <c r="E2324" i="43"/>
  <c r="F2324" i="43"/>
  <c r="B2325" i="43"/>
  <c r="D2325" i="43"/>
  <c r="E2325" i="43"/>
  <c r="F2325" i="43"/>
  <c r="B2326" i="43"/>
  <c r="D2326" i="43"/>
  <c r="E2326" i="43"/>
  <c r="F2326" i="43"/>
  <c r="B2327" i="43"/>
  <c r="D2327" i="43"/>
  <c r="E2327" i="43"/>
  <c r="F2327" i="43"/>
  <c r="B2328" i="43"/>
  <c r="D2328" i="43"/>
  <c r="E2328" i="43"/>
  <c r="F2328" i="43"/>
  <c r="B2329" i="43"/>
  <c r="D2329" i="43"/>
  <c r="E2329" i="43"/>
  <c r="F2329" i="43"/>
  <c r="B2330" i="43"/>
  <c r="D2330" i="43"/>
  <c r="E2330" i="43"/>
  <c r="F2330" i="43"/>
  <c r="B2331" i="43"/>
  <c r="D2331" i="43"/>
  <c r="E2331" i="43"/>
  <c r="F2331" i="43"/>
  <c r="B2332" i="43"/>
  <c r="D2332" i="43"/>
  <c r="E2332" i="43"/>
  <c r="F2332" i="43"/>
  <c r="B2333" i="43"/>
  <c r="D2333" i="43"/>
  <c r="E2333" i="43"/>
  <c r="F2333" i="43"/>
  <c r="B2334" i="43"/>
  <c r="D2334" i="43"/>
  <c r="E2334" i="43"/>
  <c r="F2334" i="43"/>
  <c r="B2335" i="43"/>
  <c r="D2335" i="43"/>
  <c r="E2335" i="43"/>
  <c r="F2335" i="43"/>
  <c r="B2336" i="43"/>
  <c r="D2336" i="43"/>
  <c r="E2336" i="43"/>
  <c r="F2336" i="43"/>
  <c r="B2337" i="43"/>
  <c r="D2337" i="43"/>
  <c r="E2337" i="43"/>
  <c r="F2337" i="43"/>
  <c r="B2338" i="43"/>
  <c r="D2338" i="43"/>
  <c r="E2338" i="43"/>
  <c r="F2338" i="43"/>
  <c r="B2339" i="43"/>
  <c r="D2339" i="43"/>
  <c r="E2339" i="43"/>
  <c r="F2339" i="43"/>
  <c r="B2340" i="43"/>
  <c r="D2340" i="43"/>
  <c r="E2340" i="43"/>
  <c r="F2340" i="43"/>
  <c r="B2341" i="43"/>
  <c r="D2341" i="43"/>
  <c r="E2341" i="43"/>
  <c r="F2341" i="43"/>
  <c r="B2342" i="43"/>
  <c r="D2342" i="43"/>
  <c r="E2342" i="43"/>
  <c r="F2342" i="43"/>
  <c r="B2343" i="43"/>
  <c r="D2343" i="43"/>
  <c r="E2343" i="43"/>
  <c r="F2343" i="43"/>
  <c r="B2344" i="43"/>
  <c r="D2344" i="43"/>
  <c r="E2344" i="43"/>
  <c r="F2344" i="43"/>
  <c r="B2345" i="43"/>
  <c r="D2345" i="43"/>
  <c r="E2345" i="43"/>
  <c r="F2345" i="43"/>
  <c r="B2346" i="43"/>
  <c r="D2346" i="43"/>
  <c r="E2346" i="43"/>
  <c r="F2346" i="43"/>
  <c r="B2347" i="43"/>
  <c r="D2347" i="43"/>
  <c r="E2347" i="43"/>
  <c r="F2347" i="43"/>
  <c r="B2348" i="43"/>
  <c r="D2348" i="43"/>
  <c r="E2348" i="43"/>
  <c r="F2348" i="43"/>
  <c r="B2349" i="43"/>
  <c r="D2349" i="43"/>
  <c r="E2349" i="43"/>
  <c r="F2349" i="43"/>
  <c r="B2350" i="43"/>
  <c r="D2350" i="43"/>
  <c r="E2350" i="43"/>
  <c r="F2350" i="43"/>
  <c r="B2351" i="43"/>
  <c r="D2351" i="43"/>
  <c r="E2351" i="43"/>
  <c r="F2351" i="43"/>
  <c r="B2352" i="43"/>
  <c r="D2352" i="43"/>
  <c r="E2352" i="43"/>
  <c r="F2352" i="43"/>
  <c r="B2353" i="43"/>
  <c r="D2353" i="43"/>
  <c r="E2353" i="43"/>
  <c r="F2353" i="43"/>
  <c r="B2354" i="43"/>
  <c r="D2354" i="43"/>
  <c r="E2354" i="43"/>
  <c r="F2354" i="43"/>
  <c r="B2355" i="43"/>
  <c r="D2355" i="43"/>
  <c r="E2355" i="43"/>
  <c r="F2355" i="43"/>
  <c r="B2356" i="43"/>
  <c r="D2356" i="43"/>
  <c r="E2356" i="43"/>
  <c r="F2356" i="43"/>
  <c r="B2357" i="43"/>
  <c r="D2357" i="43"/>
  <c r="E2357" i="43"/>
  <c r="F2357" i="43"/>
  <c r="B2358" i="43"/>
  <c r="D2358" i="43"/>
  <c r="E2358" i="43"/>
  <c r="F2358" i="43"/>
  <c r="B2359" i="43"/>
  <c r="D2359" i="43"/>
  <c r="E2359" i="43"/>
  <c r="F2359" i="43"/>
  <c r="B2360" i="43"/>
  <c r="D2360" i="43"/>
  <c r="E2360" i="43"/>
  <c r="F2360" i="43"/>
  <c r="B2361" i="43"/>
  <c r="D2361" i="43"/>
  <c r="E2361" i="43"/>
  <c r="F2361" i="43"/>
  <c r="B2362" i="43"/>
  <c r="D2362" i="43"/>
  <c r="E2362" i="43"/>
  <c r="F2362" i="43"/>
  <c r="B2363" i="43"/>
  <c r="D2363" i="43"/>
  <c r="E2363" i="43"/>
  <c r="F2363" i="43"/>
  <c r="B2364" i="43"/>
  <c r="D2364" i="43"/>
  <c r="E2364" i="43"/>
  <c r="F2364" i="43"/>
  <c r="B2365" i="43"/>
  <c r="D2365" i="43"/>
  <c r="E2365" i="43"/>
  <c r="F2365" i="43"/>
  <c r="B2366" i="43"/>
  <c r="D2366" i="43"/>
  <c r="E2366" i="43"/>
  <c r="F2366" i="43"/>
  <c r="B2367" i="43"/>
  <c r="D2367" i="43"/>
  <c r="E2367" i="43"/>
  <c r="F2367" i="43"/>
  <c r="B2368" i="43"/>
  <c r="D2368" i="43"/>
  <c r="E2368" i="43"/>
  <c r="F2368" i="43"/>
  <c r="B2369" i="43"/>
  <c r="D2369" i="43"/>
  <c r="E2369" i="43"/>
  <c r="F2369" i="43"/>
  <c r="B2370" i="43"/>
  <c r="D2370" i="43"/>
  <c r="E2370" i="43"/>
  <c r="F2370" i="43"/>
  <c r="B2371" i="43"/>
  <c r="D2371" i="43"/>
  <c r="E2371" i="43"/>
  <c r="F2371" i="43"/>
  <c r="B2372" i="43"/>
  <c r="D2372" i="43"/>
  <c r="E2372" i="43"/>
  <c r="F2372" i="43"/>
  <c r="B2373" i="43"/>
  <c r="D2373" i="43"/>
  <c r="E2373" i="43"/>
  <c r="F2373" i="43"/>
  <c r="B2374" i="43"/>
  <c r="D2374" i="43"/>
  <c r="E2374" i="43"/>
  <c r="F2374" i="43"/>
  <c r="B2375" i="43"/>
  <c r="D2375" i="43"/>
  <c r="E2375" i="43"/>
  <c r="F2375" i="43"/>
  <c r="B2376" i="43"/>
  <c r="D2376" i="43"/>
  <c r="E2376" i="43"/>
  <c r="F2376" i="43"/>
  <c r="B2377" i="43"/>
  <c r="D2377" i="43"/>
  <c r="E2377" i="43"/>
  <c r="F2377" i="43"/>
  <c r="B2378" i="43"/>
  <c r="D2378" i="43"/>
  <c r="E2378" i="43"/>
  <c r="F2378" i="43"/>
  <c r="B2379" i="43"/>
  <c r="D2379" i="43"/>
  <c r="E2379" i="43"/>
  <c r="F2379" i="43"/>
  <c r="B2380" i="43"/>
  <c r="D2380" i="43"/>
  <c r="E2380" i="43"/>
  <c r="F2380" i="43"/>
  <c r="B2381" i="43"/>
  <c r="D2381" i="43"/>
  <c r="E2381" i="43"/>
  <c r="F2381" i="43"/>
  <c r="B2382" i="43"/>
  <c r="D2382" i="43"/>
  <c r="E2382" i="43"/>
  <c r="F2382" i="43"/>
  <c r="B2383" i="43"/>
  <c r="D2383" i="43"/>
  <c r="E2383" i="43"/>
  <c r="F2383" i="43"/>
  <c r="B2384" i="43"/>
  <c r="D2384" i="43"/>
  <c r="E2384" i="43"/>
  <c r="F2384" i="43"/>
  <c r="B2385" i="43"/>
  <c r="D2385" i="43"/>
  <c r="E2385" i="43"/>
  <c r="F2385" i="43"/>
  <c r="B2386" i="43"/>
  <c r="D2386" i="43"/>
  <c r="E2386" i="43"/>
  <c r="F2386" i="43"/>
  <c r="B2387" i="43"/>
  <c r="D2387" i="43"/>
  <c r="E2387" i="43"/>
  <c r="F2387" i="43"/>
  <c r="B2388" i="43"/>
  <c r="D2388" i="43"/>
  <c r="E2388" i="43"/>
  <c r="F2388" i="43"/>
  <c r="B2389" i="43"/>
  <c r="D2389" i="43"/>
  <c r="E2389" i="43"/>
  <c r="F2389" i="43"/>
  <c r="B2390" i="43"/>
  <c r="D2390" i="43"/>
  <c r="E2390" i="43"/>
  <c r="F2390" i="43"/>
  <c r="B2391" i="43"/>
  <c r="D2391" i="43"/>
  <c r="E2391" i="43"/>
  <c r="F2391" i="43"/>
  <c r="B2392" i="43"/>
  <c r="D2392" i="43"/>
  <c r="E2392" i="43"/>
  <c r="F2392" i="43"/>
  <c r="B2393" i="43"/>
  <c r="D2393" i="43"/>
  <c r="E2393" i="43"/>
  <c r="F2393" i="43"/>
  <c r="B2394" i="43"/>
  <c r="D2394" i="43"/>
  <c r="E2394" i="43"/>
  <c r="F2394" i="43"/>
  <c r="B2395" i="43"/>
  <c r="D2395" i="43"/>
  <c r="E2395" i="43"/>
  <c r="F2395" i="43"/>
  <c r="B2396" i="43"/>
  <c r="D2396" i="43"/>
  <c r="E2396" i="43"/>
  <c r="F2396" i="43"/>
  <c r="B2397" i="43"/>
  <c r="D2397" i="43"/>
  <c r="E2397" i="43"/>
  <c r="F2397" i="43"/>
  <c r="B2398" i="43"/>
  <c r="D2398" i="43"/>
  <c r="E2398" i="43"/>
  <c r="F2398" i="43"/>
  <c r="B2399" i="43"/>
  <c r="D2399" i="43"/>
  <c r="E2399" i="43"/>
  <c r="F2399" i="43"/>
  <c r="B2400" i="43"/>
  <c r="D2400" i="43"/>
  <c r="E2400" i="43"/>
  <c r="F2400" i="43"/>
  <c r="B2401" i="43"/>
  <c r="D2401" i="43"/>
  <c r="E2401" i="43"/>
  <c r="F2401" i="43"/>
  <c r="B2402" i="43"/>
  <c r="D2402" i="43"/>
  <c r="E2402" i="43"/>
  <c r="F2402" i="43"/>
  <c r="B1368" i="43"/>
  <c r="D1368" i="43"/>
  <c r="E1368" i="43"/>
  <c r="F1368" i="43"/>
  <c r="B1369" i="43"/>
  <c r="D1369" i="43"/>
  <c r="E1369" i="43"/>
  <c r="F1369" i="43"/>
  <c r="B1370" i="43"/>
  <c r="D1370" i="43"/>
  <c r="E1370" i="43"/>
  <c r="F1370" i="43"/>
  <c r="B1371" i="43"/>
  <c r="D1371" i="43"/>
  <c r="E1371" i="43"/>
  <c r="F1371" i="43"/>
  <c r="B1372" i="43"/>
  <c r="D1372" i="43"/>
  <c r="E1372" i="43"/>
  <c r="F1372" i="43"/>
  <c r="B1373" i="43"/>
  <c r="D1373" i="43"/>
  <c r="E1373" i="43"/>
  <c r="F1373" i="43"/>
  <c r="B1374" i="43"/>
  <c r="D1374" i="43"/>
  <c r="E1374" i="43"/>
  <c r="F1374" i="43"/>
  <c r="B1375" i="43"/>
  <c r="D1375" i="43"/>
  <c r="E1375" i="43"/>
  <c r="F1375" i="43"/>
  <c r="B1376" i="43"/>
  <c r="D1376" i="43"/>
  <c r="E1376" i="43"/>
  <c r="F1376" i="43"/>
  <c r="B1377" i="43"/>
  <c r="D1377" i="43"/>
  <c r="E1377" i="43"/>
  <c r="F1377" i="43"/>
  <c r="B1378" i="43"/>
  <c r="D1378" i="43"/>
  <c r="E1378" i="43"/>
  <c r="F1378" i="43"/>
  <c r="B1379" i="43"/>
  <c r="D1379" i="43"/>
  <c r="E1379" i="43"/>
  <c r="F1379" i="43"/>
  <c r="B1380" i="43"/>
  <c r="D1380" i="43"/>
  <c r="E1380" i="43"/>
  <c r="F1380" i="43"/>
  <c r="B1381" i="43"/>
  <c r="D1381" i="43"/>
  <c r="E1381" i="43"/>
  <c r="F1381" i="43"/>
  <c r="B1382" i="43"/>
  <c r="D1382" i="43"/>
  <c r="E1382" i="43"/>
  <c r="F1382" i="43"/>
  <c r="B1383" i="43"/>
  <c r="D1383" i="43"/>
  <c r="E1383" i="43"/>
  <c r="F1383" i="43"/>
  <c r="B1384" i="43"/>
  <c r="D1384" i="43"/>
  <c r="E1384" i="43"/>
  <c r="F1384" i="43"/>
  <c r="B1385" i="43"/>
  <c r="D1385" i="43"/>
  <c r="E1385" i="43"/>
  <c r="F1385" i="43"/>
  <c r="B1386" i="43"/>
  <c r="D1386" i="43"/>
  <c r="E1386" i="43"/>
  <c r="F1386" i="43"/>
  <c r="B1387" i="43"/>
  <c r="D1387" i="43"/>
  <c r="E1387" i="43"/>
  <c r="F1387" i="43"/>
  <c r="B1388" i="43"/>
  <c r="D1388" i="43"/>
  <c r="E1388" i="43"/>
  <c r="F1388" i="43"/>
  <c r="B1389" i="43"/>
  <c r="D1389" i="43"/>
  <c r="E1389" i="43"/>
  <c r="F1389" i="43"/>
  <c r="B1390" i="43"/>
  <c r="D1390" i="43"/>
  <c r="E1390" i="43"/>
  <c r="F1390" i="43"/>
  <c r="B1391" i="43"/>
  <c r="D1391" i="43"/>
  <c r="E1391" i="43"/>
  <c r="F1391" i="43"/>
  <c r="B1392" i="43"/>
  <c r="D1392" i="43"/>
  <c r="E1392" i="43"/>
  <c r="F1392" i="43"/>
  <c r="B1393" i="43"/>
  <c r="D1393" i="43"/>
  <c r="E1393" i="43"/>
  <c r="F1393" i="43"/>
  <c r="B1394" i="43"/>
  <c r="D1394" i="43"/>
  <c r="E1394" i="43"/>
  <c r="F1394" i="43"/>
  <c r="B1395" i="43"/>
  <c r="D1395" i="43"/>
  <c r="E1395" i="43"/>
  <c r="F1395" i="43"/>
  <c r="B1396" i="43"/>
  <c r="D1396" i="43"/>
  <c r="E1396" i="43"/>
  <c r="F1396" i="43"/>
  <c r="B1397" i="43"/>
  <c r="D1397" i="43"/>
  <c r="E1397" i="43"/>
  <c r="F1397" i="43"/>
  <c r="B1398" i="43"/>
  <c r="D1398" i="43"/>
  <c r="E1398" i="43"/>
  <c r="F1398" i="43"/>
  <c r="B1399" i="43"/>
  <c r="D1399" i="43"/>
  <c r="E1399" i="43"/>
  <c r="F1399" i="43"/>
  <c r="B1400" i="43"/>
  <c r="D1400" i="43"/>
  <c r="E1400" i="43"/>
  <c r="F1400" i="43"/>
  <c r="B1401" i="43"/>
  <c r="D1401" i="43"/>
  <c r="E1401" i="43"/>
  <c r="F1401" i="43"/>
  <c r="B1402" i="43"/>
  <c r="D1402" i="43"/>
  <c r="E1402" i="43"/>
  <c r="F1402" i="43"/>
  <c r="B1403" i="43"/>
  <c r="D1403" i="43"/>
  <c r="E1403" i="43"/>
  <c r="F1403" i="43"/>
  <c r="B1404" i="43"/>
  <c r="D1404" i="43"/>
  <c r="E1404" i="43"/>
  <c r="F1404" i="43"/>
  <c r="B1405" i="43"/>
  <c r="D1405" i="43"/>
  <c r="E1405" i="43"/>
  <c r="F1405" i="43"/>
  <c r="B1406" i="43"/>
  <c r="D1406" i="43"/>
  <c r="E1406" i="43"/>
  <c r="F1406" i="43"/>
  <c r="B1407" i="43"/>
  <c r="D1407" i="43"/>
  <c r="E1407" i="43"/>
  <c r="F1407" i="43"/>
  <c r="B1408" i="43"/>
  <c r="D1408" i="43"/>
  <c r="E1408" i="43"/>
  <c r="F1408" i="43"/>
  <c r="B1409" i="43"/>
  <c r="D1409" i="43"/>
  <c r="E1409" i="43"/>
  <c r="F1409" i="43"/>
  <c r="B1410" i="43"/>
  <c r="D1410" i="43"/>
  <c r="E1410" i="43"/>
  <c r="F1410" i="43"/>
  <c r="B1411" i="43"/>
  <c r="D1411" i="43"/>
  <c r="E1411" i="43"/>
  <c r="F1411" i="43"/>
  <c r="B1412" i="43"/>
  <c r="D1412" i="43"/>
  <c r="E1412" i="43"/>
  <c r="F1412" i="43"/>
  <c r="B1413" i="43"/>
  <c r="D1413" i="43"/>
  <c r="E1413" i="43"/>
  <c r="F1413" i="43"/>
  <c r="B1414" i="43"/>
  <c r="D1414" i="43"/>
  <c r="E1414" i="43"/>
  <c r="F1414" i="43"/>
  <c r="B1415" i="43"/>
  <c r="D1415" i="43"/>
  <c r="E1415" i="43"/>
  <c r="F1415" i="43"/>
  <c r="B1416" i="43"/>
  <c r="D1416" i="43"/>
  <c r="E1416" i="43"/>
  <c r="F1416" i="43"/>
  <c r="B1417" i="43"/>
  <c r="D1417" i="43"/>
  <c r="E1417" i="43"/>
  <c r="F1417" i="43"/>
  <c r="B1418" i="43"/>
  <c r="D1418" i="43"/>
  <c r="E1418" i="43"/>
  <c r="F1418" i="43"/>
  <c r="B1419" i="43"/>
  <c r="D1419" i="43"/>
  <c r="E1419" i="43"/>
  <c r="F1419" i="43"/>
  <c r="B1420" i="43"/>
  <c r="D1420" i="43"/>
  <c r="E1420" i="43"/>
  <c r="F1420" i="43"/>
  <c r="B1421" i="43"/>
  <c r="D1421" i="43"/>
  <c r="E1421" i="43"/>
  <c r="F1421" i="43"/>
  <c r="B1422" i="43"/>
  <c r="D1422" i="43"/>
  <c r="E1422" i="43"/>
  <c r="F1422" i="43"/>
  <c r="B1423" i="43"/>
  <c r="D1423" i="43"/>
  <c r="E1423" i="43"/>
  <c r="F1423" i="43"/>
  <c r="B1424" i="43"/>
  <c r="D1424" i="43"/>
  <c r="E1424" i="43"/>
  <c r="F1424" i="43"/>
  <c r="B1425" i="43"/>
  <c r="D1425" i="43"/>
  <c r="E1425" i="43"/>
  <c r="F1425" i="43"/>
  <c r="B1426" i="43"/>
  <c r="D1426" i="43"/>
  <c r="E1426" i="43"/>
  <c r="F1426" i="43"/>
  <c r="B1427" i="43"/>
  <c r="D1427" i="43"/>
  <c r="E1427" i="43"/>
  <c r="F1427" i="43"/>
  <c r="B1428" i="43"/>
  <c r="D1428" i="43"/>
  <c r="E1428" i="43"/>
  <c r="F1428" i="43"/>
  <c r="B1429" i="43"/>
  <c r="D1429" i="43"/>
  <c r="E1429" i="43"/>
  <c r="F1429" i="43"/>
  <c r="B1430" i="43"/>
  <c r="D1430" i="43"/>
  <c r="E1430" i="43"/>
  <c r="F1430" i="43"/>
  <c r="B1431" i="43"/>
  <c r="D1431" i="43"/>
  <c r="E1431" i="43"/>
  <c r="F1431" i="43"/>
  <c r="B1432" i="43"/>
  <c r="D1432" i="43"/>
  <c r="E1432" i="43"/>
  <c r="F1432" i="43"/>
  <c r="B1433" i="43"/>
  <c r="D1433" i="43"/>
  <c r="E1433" i="43"/>
  <c r="F1433" i="43"/>
  <c r="B1434" i="43"/>
  <c r="D1434" i="43"/>
  <c r="E1434" i="43"/>
  <c r="F1434" i="43"/>
  <c r="B1435" i="43"/>
  <c r="D1435" i="43"/>
  <c r="E1435" i="43"/>
  <c r="F1435" i="43"/>
  <c r="B1436" i="43"/>
  <c r="D1436" i="43"/>
  <c r="E1436" i="43"/>
  <c r="F1436" i="43"/>
  <c r="B1437" i="43"/>
  <c r="D1437" i="43"/>
  <c r="E1437" i="43"/>
  <c r="F1437" i="43"/>
  <c r="B1438" i="43"/>
  <c r="D1438" i="43"/>
  <c r="E1438" i="43"/>
  <c r="F1438" i="43"/>
  <c r="B1439" i="43"/>
  <c r="D1439" i="43"/>
  <c r="E1439" i="43"/>
  <c r="F1439" i="43"/>
  <c r="B1440" i="43"/>
  <c r="D1440" i="43"/>
  <c r="E1440" i="43"/>
  <c r="F1440" i="43"/>
  <c r="B1441" i="43"/>
  <c r="D1441" i="43"/>
  <c r="E1441" i="43"/>
  <c r="F1441" i="43"/>
  <c r="B1442" i="43"/>
  <c r="D1442" i="43"/>
  <c r="E1442" i="43"/>
  <c r="F1442" i="43"/>
  <c r="B1443" i="43"/>
  <c r="D1443" i="43"/>
  <c r="E1443" i="43"/>
  <c r="F1443" i="43"/>
  <c r="B1444" i="43"/>
  <c r="D1444" i="43"/>
  <c r="E1444" i="43"/>
  <c r="F1444" i="43"/>
  <c r="B1445" i="43"/>
  <c r="D1445" i="43"/>
  <c r="E1445" i="43"/>
  <c r="F1445" i="43"/>
  <c r="B1446" i="43"/>
  <c r="D1446" i="43"/>
  <c r="E1446" i="43"/>
  <c r="F1446" i="43"/>
  <c r="B1447" i="43"/>
  <c r="D1447" i="43"/>
  <c r="E1447" i="43"/>
  <c r="F1447" i="43"/>
  <c r="B1448" i="43"/>
  <c r="D1448" i="43"/>
  <c r="E1448" i="43"/>
  <c r="F1448" i="43"/>
  <c r="B1449" i="43"/>
  <c r="D1449" i="43"/>
  <c r="E1449" i="43"/>
  <c r="F1449" i="43"/>
  <c r="B1450" i="43"/>
  <c r="D1450" i="43"/>
  <c r="E1450" i="43"/>
  <c r="F1450" i="43"/>
  <c r="B1451" i="43"/>
  <c r="D1451" i="43"/>
  <c r="E1451" i="43"/>
  <c r="F1451" i="43"/>
  <c r="B1452" i="43"/>
  <c r="D1452" i="43"/>
  <c r="E1452" i="43"/>
  <c r="F1452" i="43"/>
  <c r="B1453" i="43"/>
  <c r="D1453" i="43"/>
  <c r="E1453" i="43"/>
  <c r="F1453" i="43"/>
  <c r="B1454" i="43"/>
  <c r="D1454" i="43"/>
  <c r="E1454" i="43"/>
  <c r="F1454" i="43"/>
  <c r="B1455" i="43"/>
  <c r="D1455" i="43"/>
  <c r="E1455" i="43"/>
  <c r="F1455" i="43"/>
  <c r="B1456" i="43"/>
  <c r="D1456" i="43"/>
  <c r="E1456" i="43"/>
  <c r="F1456" i="43"/>
  <c r="B1457" i="43"/>
  <c r="D1457" i="43"/>
  <c r="E1457" i="43"/>
  <c r="F1457" i="43"/>
  <c r="B1458" i="43"/>
  <c r="D1458" i="43"/>
  <c r="E1458" i="43"/>
  <c r="F1458" i="43"/>
  <c r="B1459" i="43"/>
  <c r="D1459" i="43"/>
  <c r="E1459" i="43"/>
  <c r="F1459" i="43"/>
  <c r="B1460" i="43"/>
  <c r="D1460" i="43"/>
  <c r="E1460" i="43"/>
  <c r="F1460" i="43"/>
  <c r="B1461" i="43"/>
  <c r="D1461" i="43"/>
  <c r="E1461" i="43"/>
  <c r="F1461" i="43"/>
  <c r="B1462" i="43"/>
  <c r="D1462" i="43"/>
  <c r="E1462" i="43"/>
  <c r="F1462" i="43"/>
  <c r="B1463" i="43"/>
  <c r="D1463" i="43"/>
  <c r="E1463" i="43"/>
  <c r="F1463" i="43"/>
  <c r="B1464" i="43"/>
  <c r="D1464" i="43"/>
  <c r="E1464" i="43"/>
  <c r="F1464" i="43"/>
  <c r="B1465" i="43"/>
  <c r="D1465" i="43"/>
  <c r="E1465" i="43"/>
  <c r="F1465" i="43"/>
  <c r="B1466" i="43"/>
  <c r="D1466" i="43"/>
  <c r="E1466" i="43"/>
  <c r="F1466" i="43"/>
  <c r="B1467" i="43"/>
  <c r="D1467" i="43"/>
  <c r="E1467" i="43"/>
  <c r="F1467" i="43"/>
  <c r="B1468" i="43"/>
  <c r="D1468" i="43"/>
  <c r="E1468" i="43"/>
  <c r="F1468" i="43"/>
  <c r="B1469" i="43"/>
  <c r="D1469" i="43"/>
  <c r="E1469" i="43"/>
  <c r="F1469" i="43"/>
  <c r="B1470" i="43"/>
  <c r="D1470" i="43"/>
  <c r="E1470" i="43"/>
  <c r="F1470" i="43"/>
  <c r="B1471" i="43"/>
  <c r="D1471" i="43"/>
  <c r="E1471" i="43"/>
  <c r="F1471" i="43"/>
  <c r="B1472" i="43"/>
  <c r="D1472" i="43"/>
  <c r="E1472" i="43"/>
  <c r="F1472" i="43"/>
  <c r="B1473" i="43"/>
  <c r="D1473" i="43"/>
  <c r="E1473" i="43"/>
  <c r="F1473" i="43"/>
  <c r="B1474" i="43"/>
  <c r="D1474" i="43"/>
  <c r="E1474" i="43"/>
  <c r="F1474" i="43"/>
  <c r="B1475" i="43"/>
  <c r="D1475" i="43"/>
  <c r="E1475" i="43"/>
  <c r="F1475" i="43"/>
  <c r="B1476" i="43"/>
  <c r="D1476" i="43"/>
  <c r="E1476" i="43"/>
  <c r="F1476" i="43"/>
  <c r="B1477" i="43"/>
  <c r="D1477" i="43"/>
  <c r="E1477" i="43"/>
  <c r="F1477" i="43"/>
  <c r="B1478" i="43"/>
  <c r="D1478" i="43"/>
  <c r="E1478" i="43"/>
  <c r="F1478" i="43"/>
  <c r="B1479" i="43"/>
  <c r="D1479" i="43"/>
  <c r="E1479" i="43"/>
  <c r="F1479" i="43"/>
  <c r="B1480" i="43"/>
  <c r="D1480" i="43"/>
  <c r="E1480" i="43"/>
  <c r="F1480" i="43"/>
  <c r="B1481" i="43"/>
  <c r="D1481" i="43"/>
  <c r="E1481" i="43"/>
  <c r="F1481" i="43"/>
  <c r="B1482" i="43"/>
  <c r="D1482" i="43"/>
  <c r="E1482" i="43"/>
  <c r="F1482" i="43"/>
  <c r="B1483" i="43"/>
  <c r="D1483" i="43"/>
  <c r="E1483" i="43"/>
  <c r="F1483" i="43"/>
  <c r="B1484" i="43"/>
  <c r="D1484" i="43"/>
  <c r="E1484" i="43"/>
  <c r="F1484" i="43"/>
  <c r="B1485" i="43"/>
  <c r="D1485" i="43"/>
  <c r="E1485" i="43"/>
  <c r="F1485" i="43"/>
  <c r="B1486" i="43"/>
  <c r="D1486" i="43"/>
  <c r="E1486" i="43"/>
  <c r="F1486" i="43"/>
  <c r="B1487" i="43"/>
  <c r="D1487" i="43"/>
  <c r="E1487" i="43"/>
  <c r="F1487" i="43"/>
  <c r="B1488" i="43"/>
  <c r="D1488" i="43"/>
  <c r="E1488" i="43"/>
  <c r="F1488" i="43"/>
  <c r="B1489" i="43"/>
  <c r="D1489" i="43"/>
  <c r="E1489" i="43"/>
  <c r="F1489" i="43"/>
  <c r="B1490" i="43"/>
  <c r="D1490" i="43"/>
  <c r="E1490" i="43"/>
  <c r="F1490" i="43"/>
  <c r="B1491" i="43"/>
  <c r="D1491" i="43"/>
  <c r="E1491" i="43"/>
  <c r="F1491" i="43"/>
  <c r="B1492" i="43"/>
  <c r="D1492" i="43"/>
  <c r="E1492" i="43"/>
  <c r="F1492" i="43"/>
  <c r="B1493" i="43"/>
  <c r="D1493" i="43"/>
  <c r="E1493" i="43"/>
  <c r="F1493" i="43"/>
  <c r="B1494" i="43"/>
  <c r="D1494" i="43"/>
  <c r="E1494" i="43"/>
  <c r="F1494" i="43"/>
  <c r="B1495" i="43"/>
  <c r="D1495" i="43"/>
  <c r="E1495" i="43"/>
  <c r="F1495" i="43"/>
  <c r="B1496" i="43"/>
  <c r="D1496" i="43"/>
  <c r="E1496" i="43"/>
  <c r="F1496" i="43"/>
  <c r="B1497" i="43"/>
  <c r="D1497" i="43"/>
  <c r="E1497" i="43"/>
  <c r="F1497" i="43"/>
  <c r="B1498" i="43"/>
  <c r="D1498" i="43"/>
  <c r="E1498" i="43"/>
  <c r="F1498" i="43"/>
  <c r="B1499" i="43"/>
  <c r="D1499" i="43"/>
  <c r="E1499" i="43"/>
  <c r="F1499" i="43"/>
  <c r="B1500" i="43"/>
  <c r="D1500" i="43"/>
  <c r="E1500" i="43"/>
  <c r="F1500" i="43"/>
  <c r="B1501" i="43"/>
  <c r="D1501" i="43"/>
  <c r="E1501" i="43"/>
  <c r="F1501" i="43"/>
  <c r="B1502" i="43"/>
  <c r="D1502" i="43"/>
  <c r="E1502" i="43"/>
  <c r="F1502" i="43"/>
  <c r="B1503" i="43"/>
  <c r="D1503" i="43"/>
  <c r="E1503" i="43"/>
  <c r="F1503" i="43"/>
  <c r="B1504" i="43"/>
  <c r="D1504" i="43"/>
  <c r="E1504" i="43"/>
  <c r="F1504" i="43"/>
  <c r="B1505" i="43"/>
  <c r="D1505" i="43"/>
  <c r="E1505" i="43"/>
  <c r="F1505" i="43"/>
  <c r="B1506" i="43"/>
  <c r="D1506" i="43"/>
  <c r="E1506" i="43"/>
  <c r="F1506" i="43"/>
  <c r="B1507" i="43"/>
  <c r="D1507" i="43"/>
  <c r="E1507" i="43"/>
  <c r="F1507" i="43"/>
  <c r="B1508" i="43"/>
  <c r="D1508" i="43"/>
  <c r="E1508" i="43"/>
  <c r="F1508" i="43"/>
  <c r="B1509" i="43"/>
  <c r="D1509" i="43"/>
  <c r="E1509" i="43"/>
  <c r="F1509" i="43"/>
  <c r="B1510" i="43"/>
  <c r="D1510" i="43"/>
  <c r="E1510" i="43"/>
  <c r="F1510" i="43"/>
  <c r="B1511" i="43"/>
  <c r="D1511" i="43"/>
  <c r="E1511" i="43"/>
  <c r="F1511" i="43"/>
  <c r="B1512" i="43"/>
  <c r="D1512" i="43"/>
  <c r="E1512" i="43"/>
  <c r="F1512" i="43"/>
  <c r="B1513" i="43"/>
  <c r="D1513" i="43"/>
  <c r="E1513" i="43"/>
  <c r="F1513" i="43"/>
  <c r="B1514" i="43"/>
  <c r="D1514" i="43"/>
  <c r="E1514" i="43"/>
  <c r="F1514" i="43"/>
  <c r="B1515" i="43"/>
  <c r="D1515" i="43"/>
  <c r="E1515" i="43"/>
  <c r="F1515" i="43"/>
  <c r="B1516" i="43"/>
  <c r="D1516" i="43"/>
  <c r="E1516" i="43"/>
  <c r="F1516" i="43"/>
  <c r="B1517" i="43"/>
  <c r="D1517" i="43"/>
  <c r="E1517" i="43"/>
  <c r="F1517" i="43"/>
  <c r="B1518" i="43"/>
  <c r="D1518" i="43"/>
  <c r="E1518" i="43"/>
  <c r="F1518" i="43"/>
  <c r="B1519" i="43"/>
  <c r="D1519" i="43"/>
  <c r="E1519" i="43"/>
  <c r="F1519" i="43"/>
  <c r="B1520" i="43"/>
  <c r="D1520" i="43"/>
  <c r="E1520" i="43"/>
  <c r="F1520" i="43"/>
  <c r="B1521" i="43"/>
  <c r="D1521" i="43"/>
  <c r="E1521" i="43"/>
  <c r="F1521" i="43"/>
  <c r="B1522" i="43"/>
  <c r="D1522" i="43"/>
  <c r="E1522" i="43"/>
  <c r="F1522" i="43"/>
  <c r="B1523" i="43"/>
  <c r="D1523" i="43"/>
  <c r="E1523" i="43"/>
  <c r="F1523" i="43"/>
  <c r="B1524" i="43"/>
  <c r="D1524" i="43"/>
  <c r="E1524" i="43"/>
  <c r="F1524" i="43"/>
  <c r="B1525" i="43"/>
  <c r="D1525" i="43"/>
  <c r="E1525" i="43"/>
  <c r="F1525" i="43"/>
  <c r="B1526" i="43"/>
  <c r="D1526" i="43"/>
  <c r="E1526" i="43"/>
  <c r="F1526" i="43"/>
  <c r="B1527" i="43"/>
  <c r="D1527" i="43"/>
  <c r="E1527" i="43"/>
  <c r="F1527" i="43"/>
  <c r="B1528" i="43"/>
  <c r="D1528" i="43"/>
  <c r="E1528" i="43"/>
  <c r="F1528" i="43"/>
  <c r="B1529" i="43"/>
  <c r="D1529" i="43"/>
  <c r="E1529" i="43"/>
  <c r="F1529" i="43"/>
  <c r="B1530" i="43"/>
  <c r="D1530" i="43"/>
  <c r="E1530" i="43"/>
  <c r="F1530" i="43"/>
  <c r="B1531" i="43"/>
  <c r="D1531" i="43"/>
  <c r="E1531" i="43"/>
  <c r="F1531" i="43"/>
  <c r="B1532" i="43"/>
  <c r="D1532" i="43"/>
  <c r="E1532" i="43"/>
  <c r="F1532" i="43"/>
  <c r="B1533" i="43"/>
  <c r="D1533" i="43"/>
  <c r="E1533" i="43"/>
  <c r="F1533" i="43"/>
  <c r="B1534" i="43"/>
  <c r="D1534" i="43"/>
  <c r="E1534" i="43"/>
  <c r="F1534" i="43"/>
  <c r="B1535" i="43"/>
  <c r="D1535" i="43"/>
  <c r="E1535" i="43"/>
  <c r="F1535" i="43"/>
  <c r="B1536" i="43"/>
  <c r="D1536" i="43"/>
  <c r="E1536" i="43"/>
  <c r="F1536" i="43"/>
  <c r="B1537" i="43"/>
  <c r="D1537" i="43"/>
  <c r="E1537" i="43"/>
  <c r="F1537" i="43"/>
  <c r="B1538" i="43"/>
  <c r="D1538" i="43"/>
  <c r="E1538" i="43"/>
  <c r="F1538" i="43"/>
  <c r="B1539" i="43"/>
  <c r="D1539" i="43"/>
  <c r="E1539" i="43"/>
  <c r="F1539" i="43"/>
  <c r="B1540" i="43"/>
  <c r="D1540" i="43"/>
  <c r="E1540" i="43"/>
  <c r="F1540" i="43"/>
  <c r="B1541" i="43"/>
  <c r="D1541" i="43"/>
  <c r="E1541" i="43"/>
  <c r="F1541" i="43"/>
  <c r="B1542" i="43"/>
  <c r="D1542" i="43"/>
  <c r="E1542" i="43"/>
  <c r="F1542" i="43"/>
  <c r="B1543" i="43"/>
  <c r="D1543" i="43"/>
  <c r="E1543" i="43"/>
  <c r="F1543" i="43"/>
  <c r="B1544" i="43"/>
  <c r="D1544" i="43"/>
  <c r="E1544" i="43"/>
  <c r="F1544" i="43"/>
  <c r="B1545" i="43"/>
  <c r="D1545" i="43"/>
  <c r="E1545" i="43"/>
  <c r="F1545" i="43"/>
  <c r="B1546" i="43"/>
  <c r="D1546" i="43"/>
  <c r="E1546" i="43"/>
  <c r="F1546" i="43"/>
  <c r="B1547" i="43"/>
  <c r="D1547" i="43"/>
  <c r="E1547" i="43"/>
  <c r="F1547" i="43"/>
  <c r="B1548" i="43"/>
  <c r="D1548" i="43"/>
  <c r="E1548" i="43"/>
  <c r="F1548" i="43"/>
  <c r="B1549" i="43"/>
  <c r="D1549" i="43"/>
  <c r="E1549" i="43"/>
  <c r="F1549" i="43"/>
  <c r="B1550" i="43"/>
  <c r="D1550" i="43"/>
  <c r="E1550" i="43"/>
  <c r="F1550" i="43"/>
  <c r="B1551" i="43"/>
  <c r="D1551" i="43"/>
  <c r="E1551" i="43"/>
  <c r="F1551" i="43"/>
  <c r="B1552" i="43"/>
  <c r="D1552" i="43"/>
  <c r="E1552" i="43"/>
  <c r="F1552" i="43"/>
  <c r="B1553" i="43"/>
  <c r="D1553" i="43"/>
  <c r="E1553" i="43"/>
  <c r="F1553" i="43"/>
  <c r="B1554" i="43"/>
  <c r="D1554" i="43"/>
  <c r="E1554" i="43"/>
  <c r="F1554" i="43"/>
  <c r="B1555" i="43"/>
  <c r="D1555" i="43"/>
  <c r="E1555" i="43"/>
  <c r="F1555" i="43"/>
  <c r="B1556" i="43"/>
  <c r="D1556" i="43"/>
  <c r="E1556" i="43"/>
  <c r="F1556" i="43"/>
  <c r="B1557" i="43"/>
  <c r="D1557" i="43"/>
  <c r="E1557" i="43"/>
  <c r="F1557" i="43"/>
  <c r="B1558" i="43"/>
  <c r="D1558" i="43"/>
  <c r="E1558" i="43"/>
  <c r="F1558" i="43"/>
  <c r="B1559" i="43"/>
  <c r="D1559" i="43"/>
  <c r="E1559" i="43"/>
  <c r="F1559" i="43"/>
  <c r="B1560" i="43"/>
  <c r="D1560" i="43"/>
  <c r="E1560" i="43"/>
  <c r="F1560" i="43"/>
  <c r="B1561" i="43"/>
  <c r="D1561" i="43"/>
  <c r="E1561" i="43"/>
  <c r="F1561" i="43"/>
  <c r="B1562" i="43"/>
  <c r="D1562" i="43"/>
  <c r="E1562" i="43"/>
  <c r="F1562" i="43"/>
  <c r="B1563" i="43"/>
  <c r="D1563" i="43"/>
  <c r="E1563" i="43"/>
  <c r="F1563" i="43"/>
  <c r="B1564" i="43"/>
  <c r="D1564" i="43"/>
  <c r="E1564" i="43"/>
  <c r="F1564" i="43"/>
  <c r="B1565" i="43"/>
  <c r="D1565" i="43"/>
  <c r="E1565" i="43"/>
  <c r="F1565" i="43"/>
  <c r="B1566" i="43"/>
  <c r="D1566" i="43"/>
  <c r="E1566" i="43"/>
  <c r="F1566" i="43"/>
  <c r="B1567" i="43"/>
  <c r="D1567" i="43"/>
  <c r="E1567" i="43"/>
  <c r="F1567" i="43"/>
  <c r="B1568" i="43"/>
  <c r="D1568" i="43"/>
  <c r="E1568" i="43"/>
  <c r="F1568" i="43"/>
  <c r="B1569" i="43"/>
  <c r="D1569" i="43"/>
  <c r="E1569" i="43"/>
  <c r="F1569" i="43"/>
  <c r="B1570" i="43"/>
  <c r="D1570" i="43"/>
  <c r="E1570" i="43"/>
  <c r="F1570" i="43"/>
  <c r="B1571" i="43"/>
  <c r="D1571" i="43"/>
  <c r="E1571" i="43"/>
  <c r="F1571" i="43"/>
  <c r="B1572" i="43"/>
  <c r="D1572" i="43"/>
  <c r="E1572" i="43"/>
  <c r="F1572" i="43"/>
  <c r="B1573" i="43"/>
  <c r="D1573" i="43"/>
  <c r="E1573" i="43"/>
  <c r="F1573" i="43"/>
  <c r="B1574" i="43"/>
  <c r="D1574" i="43"/>
  <c r="E1574" i="43"/>
  <c r="F1574" i="43"/>
  <c r="B1575" i="43"/>
  <c r="D1575" i="43"/>
  <c r="E1575" i="43"/>
  <c r="F1575" i="43"/>
  <c r="B1576" i="43"/>
  <c r="D1576" i="43"/>
  <c r="E1576" i="43"/>
  <c r="F1576" i="43"/>
  <c r="B1577" i="43"/>
  <c r="D1577" i="43"/>
  <c r="E1577" i="43"/>
  <c r="F1577" i="43"/>
  <c r="B1578" i="43"/>
  <c r="D1578" i="43"/>
  <c r="E1578" i="43"/>
  <c r="F1578" i="43"/>
  <c r="B1579" i="43"/>
  <c r="D1579" i="43"/>
  <c r="E1579" i="43"/>
  <c r="F1579" i="43"/>
  <c r="B1580" i="43"/>
  <c r="D1580" i="43"/>
  <c r="E1580" i="43"/>
  <c r="F1580" i="43"/>
  <c r="B1581" i="43"/>
  <c r="D1581" i="43"/>
  <c r="E1581" i="43"/>
  <c r="F1581" i="43"/>
  <c r="B1582" i="43"/>
  <c r="D1582" i="43"/>
  <c r="E1582" i="43"/>
  <c r="F1582" i="43"/>
  <c r="B1583" i="43"/>
  <c r="D1583" i="43"/>
  <c r="E1583" i="43"/>
  <c r="F1583" i="43"/>
  <c r="B1584" i="43"/>
  <c r="D1584" i="43"/>
  <c r="E1584" i="43"/>
  <c r="F1584" i="43"/>
  <c r="B1585" i="43"/>
  <c r="D1585" i="43"/>
  <c r="E1585" i="43"/>
  <c r="F1585" i="43"/>
  <c r="B1586" i="43"/>
  <c r="D1586" i="43"/>
  <c r="E1586" i="43"/>
  <c r="F1586" i="43"/>
  <c r="B1587" i="43"/>
  <c r="D1587" i="43"/>
  <c r="E1587" i="43"/>
  <c r="F1587" i="43"/>
  <c r="B1588" i="43"/>
  <c r="D1588" i="43"/>
  <c r="E1588" i="43"/>
  <c r="F1588" i="43"/>
  <c r="B1589" i="43"/>
  <c r="D1589" i="43"/>
  <c r="E1589" i="43"/>
  <c r="F1589" i="43"/>
  <c r="B1590" i="43"/>
  <c r="D1590" i="43"/>
  <c r="E1590" i="43"/>
  <c r="F1590" i="43"/>
  <c r="B1591" i="43"/>
  <c r="D1591" i="43"/>
  <c r="E1591" i="43"/>
  <c r="F1591" i="43"/>
  <c r="B1592" i="43"/>
  <c r="D1592" i="43"/>
  <c r="E1592" i="43"/>
  <c r="F1592" i="43"/>
  <c r="B1593" i="43"/>
  <c r="D1593" i="43"/>
  <c r="E1593" i="43"/>
  <c r="F1593" i="43"/>
  <c r="B1594" i="43"/>
  <c r="D1594" i="43"/>
  <c r="E1594" i="43"/>
  <c r="F1594" i="43"/>
  <c r="B1595" i="43"/>
  <c r="D1595" i="43"/>
  <c r="E1595" i="43"/>
  <c r="F1595" i="43"/>
  <c r="B1596" i="43"/>
  <c r="D1596" i="43"/>
  <c r="E1596" i="43"/>
  <c r="F1596" i="43"/>
  <c r="B1597" i="43"/>
  <c r="D1597" i="43"/>
  <c r="E1597" i="43"/>
  <c r="F1597" i="43"/>
  <c r="B1598" i="43"/>
  <c r="D1598" i="43"/>
  <c r="E1598" i="43"/>
  <c r="F1598" i="43"/>
  <c r="B1599" i="43"/>
  <c r="D1599" i="43"/>
  <c r="E1599" i="43"/>
  <c r="F1599" i="43"/>
  <c r="B1600" i="43"/>
  <c r="D1600" i="43"/>
  <c r="E1600" i="43"/>
  <c r="F1600" i="43"/>
  <c r="B1601" i="43"/>
  <c r="D1601" i="43"/>
  <c r="E1601" i="43"/>
  <c r="F1601" i="43"/>
  <c r="B1602" i="43"/>
  <c r="D1602" i="43"/>
  <c r="E1602" i="43"/>
  <c r="F1602" i="43"/>
  <c r="B1603" i="43"/>
  <c r="D1603" i="43"/>
  <c r="E1603" i="43"/>
  <c r="F1603" i="43"/>
  <c r="B1604" i="43"/>
  <c r="D1604" i="43"/>
  <c r="E1604" i="43"/>
  <c r="F1604" i="43"/>
  <c r="B1605" i="43"/>
  <c r="D1605" i="43"/>
  <c r="E1605" i="43"/>
  <c r="F1605" i="43"/>
  <c r="B1606" i="43"/>
  <c r="D1606" i="43"/>
  <c r="E1606" i="43"/>
  <c r="F1606" i="43"/>
  <c r="B1607" i="43"/>
  <c r="D1607" i="43"/>
  <c r="E1607" i="43"/>
  <c r="F1607" i="43"/>
  <c r="B1608" i="43"/>
  <c r="D1608" i="43"/>
  <c r="E1608" i="43"/>
  <c r="F1608" i="43"/>
  <c r="B1609" i="43"/>
  <c r="D1609" i="43"/>
  <c r="E1609" i="43"/>
  <c r="F1609" i="43"/>
  <c r="B1610" i="43"/>
  <c r="D1610" i="43"/>
  <c r="E1610" i="43"/>
  <c r="F1610" i="43"/>
  <c r="B1611" i="43"/>
  <c r="D1611" i="43"/>
  <c r="E1611" i="43"/>
  <c r="F1611" i="43"/>
  <c r="B1612" i="43"/>
  <c r="D1612" i="43"/>
  <c r="E1612" i="43"/>
  <c r="F1612" i="43"/>
  <c r="B1613" i="43"/>
  <c r="D1613" i="43"/>
  <c r="E1613" i="43"/>
  <c r="F1613" i="43"/>
  <c r="B1614" i="43"/>
  <c r="D1614" i="43"/>
  <c r="E1614" i="43"/>
  <c r="F1614" i="43"/>
  <c r="B1615" i="43"/>
  <c r="D1615" i="43"/>
  <c r="E1615" i="43"/>
  <c r="F1615" i="43"/>
  <c r="B1616" i="43"/>
  <c r="D1616" i="43"/>
  <c r="E1616" i="43"/>
  <c r="F1616" i="43"/>
  <c r="B1617" i="43"/>
  <c r="D1617" i="43"/>
  <c r="E1617" i="43"/>
  <c r="F1617" i="43"/>
  <c r="B1618" i="43"/>
  <c r="D1618" i="43"/>
  <c r="E1618" i="43"/>
  <c r="F1618" i="43"/>
  <c r="B1619" i="43"/>
  <c r="D1619" i="43"/>
  <c r="E1619" i="43"/>
  <c r="F1619" i="43"/>
  <c r="B1620" i="43"/>
  <c r="D1620" i="43"/>
  <c r="E1620" i="43"/>
  <c r="F1620" i="43"/>
  <c r="B1621" i="43"/>
  <c r="D1621" i="43"/>
  <c r="E1621" i="43"/>
  <c r="F1621" i="43"/>
  <c r="B1622" i="43"/>
  <c r="D1622" i="43"/>
  <c r="E1622" i="43"/>
  <c r="F1622" i="43"/>
  <c r="B1623" i="43"/>
  <c r="D1623" i="43"/>
  <c r="E1623" i="43"/>
  <c r="F1623" i="43"/>
  <c r="B1624" i="43"/>
  <c r="D1624" i="43"/>
  <c r="E1624" i="43"/>
  <c r="F1624" i="43"/>
  <c r="B1625" i="43"/>
  <c r="D1625" i="43"/>
  <c r="E1625" i="43"/>
  <c r="F1625" i="43"/>
  <c r="B1626" i="43"/>
  <c r="D1626" i="43"/>
  <c r="E1626" i="43"/>
  <c r="F1626" i="43"/>
  <c r="B1627" i="43"/>
  <c r="D1627" i="43"/>
  <c r="E1627" i="43"/>
  <c r="F1627" i="43"/>
  <c r="B1628" i="43"/>
  <c r="D1628" i="43"/>
  <c r="E1628" i="43"/>
  <c r="F1628" i="43"/>
  <c r="B1629" i="43"/>
  <c r="D1629" i="43"/>
  <c r="E1629" i="43"/>
  <c r="F1629" i="43"/>
  <c r="B1630" i="43"/>
  <c r="D1630" i="43"/>
  <c r="E1630" i="43"/>
  <c r="F1630" i="43"/>
  <c r="B1631" i="43"/>
  <c r="D1631" i="43"/>
  <c r="E1631" i="43"/>
  <c r="F1631" i="43"/>
  <c r="B1632" i="43"/>
  <c r="D1632" i="43"/>
  <c r="E1632" i="43"/>
  <c r="F1632" i="43"/>
  <c r="B1633" i="43"/>
  <c r="D1633" i="43"/>
  <c r="E1633" i="43"/>
  <c r="F1633" i="43"/>
  <c r="B1634" i="43"/>
  <c r="D1634" i="43"/>
  <c r="E1634" i="43"/>
  <c r="F1634" i="43"/>
  <c r="B1635" i="43"/>
  <c r="D1635" i="43"/>
  <c r="E1635" i="43"/>
  <c r="F1635" i="43"/>
  <c r="B1636" i="43"/>
  <c r="D1636" i="43"/>
  <c r="E1636" i="43"/>
  <c r="F1636" i="43"/>
  <c r="B1637" i="43"/>
  <c r="D1637" i="43"/>
  <c r="E1637" i="43"/>
  <c r="F1637" i="43"/>
  <c r="B1638" i="43"/>
  <c r="D1638" i="43"/>
  <c r="E1638" i="43"/>
  <c r="F1638" i="43"/>
  <c r="B1639" i="43"/>
  <c r="D1639" i="43"/>
  <c r="E1639" i="43"/>
  <c r="F1639" i="43"/>
  <c r="B1640" i="43"/>
  <c r="D1640" i="43"/>
  <c r="E1640" i="43"/>
  <c r="F1640" i="43"/>
  <c r="B1641" i="43"/>
  <c r="D1641" i="43"/>
  <c r="E1641" i="43"/>
  <c r="F1641" i="43"/>
  <c r="B1642" i="43"/>
  <c r="D1642" i="43"/>
  <c r="E1642" i="43"/>
  <c r="F1642" i="43"/>
  <c r="B1643" i="43"/>
  <c r="D1643" i="43"/>
  <c r="E1643" i="43"/>
  <c r="F1643" i="43"/>
  <c r="B1644" i="43"/>
  <c r="D1644" i="43"/>
  <c r="E1644" i="43"/>
  <c r="F1644" i="43"/>
  <c r="B1645" i="43"/>
  <c r="D1645" i="43"/>
  <c r="E1645" i="43"/>
  <c r="F1645" i="43"/>
  <c r="B1646" i="43"/>
  <c r="D1646" i="43"/>
  <c r="E1646" i="43"/>
  <c r="F1646" i="43"/>
  <c r="B1647" i="43"/>
  <c r="D1647" i="43"/>
  <c r="E1647" i="43"/>
  <c r="F1647" i="43"/>
  <c r="B1648" i="43"/>
  <c r="D1648" i="43"/>
  <c r="E1648" i="43"/>
  <c r="F1648" i="43"/>
  <c r="B1649" i="43"/>
  <c r="D1649" i="43"/>
  <c r="E1649" i="43"/>
  <c r="F1649" i="43"/>
  <c r="B1650" i="43"/>
  <c r="D1650" i="43"/>
  <c r="E1650" i="43"/>
  <c r="F1650" i="43"/>
  <c r="B1651" i="43"/>
  <c r="D1651" i="43"/>
  <c r="E1651" i="43"/>
  <c r="F1651" i="43"/>
  <c r="B1652" i="43"/>
  <c r="D1652" i="43"/>
  <c r="E1652" i="43"/>
  <c r="F1652" i="43"/>
  <c r="B1653" i="43"/>
  <c r="D1653" i="43"/>
  <c r="E1653" i="43"/>
  <c r="F1653" i="43"/>
  <c r="B1654" i="43"/>
  <c r="D1654" i="43"/>
  <c r="E1654" i="43"/>
  <c r="F1654" i="43"/>
  <c r="B1655" i="43"/>
  <c r="D1655" i="43"/>
  <c r="E1655" i="43"/>
  <c r="F1655" i="43"/>
  <c r="B1656" i="43"/>
  <c r="D1656" i="43"/>
  <c r="E1656" i="43"/>
  <c r="F1656" i="43"/>
  <c r="B1657" i="43"/>
  <c r="D1657" i="43"/>
  <c r="E1657" i="43"/>
  <c r="F1657" i="43"/>
  <c r="B1658" i="43"/>
  <c r="D1658" i="43"/>
  <c r="E1658" i="43"/>
  <c r="F1658" i="43"/>
  <c r="B1659" i="43"/>
  <c r="D1659" i="43"/>
  <c r="E1659" i="43"/>
  <c r="F1659" i="43"/>
  <c r="B1660" i="43"/>
  <c r="D1660" i="43"/>
  <c r="E1660" i="43"/>
  <c r="F1660" i="43"/>
  <c r="B1661" i="43"/>
  <c r="D1661" i="43"/>
  <c r="E1661" i="43"/>
  <c r="F1661" i="43"/>
  <c r="B1662" i="43"/>
  <c r="D1662" i="43"/>
  <c r="E1662" i="43"/>
  <c r="F1662" i="43"/>
  <c r="B1663" i="43"/>
  <c r="D1663" i="43"/>
  <c r="E1663" i="43"/>
  <c r="F1663" i="43"/>
  <c r="B1664" i="43"/>
  <c r="D1664" i="43"/>
  <c r="E1664" i="43"/>
  <c r="F1664" i="43"/>
  <c r="B1665" i="43"/>
  <c r="D1665" i="43"/>
  <c r="E1665" i="43"/>
  <c r="F1665" i="43"/>
  <c r="B1666" i="43"/>
  <c r="D1666" i="43"/>
  <c r="E1666" i="43"/>
  <c r="F1666" i="43"/>
  <c r="B1667" i="43"/>
  <c r="D1667" i="43"/>
  <c r="E1667" i="43"/>
  <c r="F1667" i="43"/>
  <c r="B1668" i="43"/>
  <c r="D1668" i="43"/>
  <c r="E1668" i="43"/>
  <c r="F1668" i="43"/>
  <c r="B1669" i="43"/>
  <c r="D1669" i="43"/>
  <c r="E1669" i="43"/>
  <c r="F1669" i="43"/>
  <c r="B1670" i="43"/>
  <c r="D1670" i="43"/>
  <c r="E1670" i="43"/>
  <c r="F1670" i="43"/>
  <c r="B1671" i="43"/>
  <c r="D1671" i="43"/>
  <c r="E1671" i="43"/>
  <c r="F1671" i="43"/>
  <c r="B1672" i="43"/>
  <c r="D1672" i="43"/>
  <c r="E1672" i="43"/>
  <c r="F1672" i="43"/>
  <c r="B1673" i="43"/>
  <c r="D1673" i="43"/>
  <c r="E1673" i="43"/>
  <c r="F1673" i="43"/>
  <c r="B1674" i="43"/>
  <c r="D1674" i="43"/>
  <c r="E1674" i="43"/>
  <c r="F1674" i="43"/>
  <c r="B1675" i="43"/>
  <c r="D1675" i="43"/>
  <c r="E1675" i="43"/>
  <c r="F1675" i="43"/>
  <c r="B1676" i="43"/>
  <c r="D1676" i="43"/>
  <c r="E1676" i="43"/>
  <c r="F1676" i="43"/>
  <c r="B1677" i="43"/>
  <c r="D1677" i="43"/>
  <c r="E1677" i="43"/>
  <c r="F1677" i="43"/>
  <c r="B1678" i="43"/>
  <c r="D1678" i="43"/>
  <c r="E1678" i="43"/>
  <c r="F1678" i="43"/>
  <c r="B1679" i="43"/>
  <c r="D1679" i="43"/>
  <c r="E1679" i="43"/>
  <c r="F1679" i="43"/>
  <c r="B1680" i="43"/>
  <c r="D1680" i="43"/>
  <c r="E1680" i="43"/>
  <c r="F1680" i="43"/>
  <c r="B1681" i="43"/>
  <c r="D1681" i="43"/>
  <c r="E1681" i="43"/>
  <c r="F1681" i="43"/>
  <c r="B1682" i="43"/>
  <c r="D1682" i="43"/>
  <c r="E1682" i="43"/>
  <c r="F1682" i="43"/>
  <c r="B1683" i="43"/>
  <c r="D1683" i="43"/>
  <c r="E1683" i="43"/>
  <c r="F1683" i="43"/>
  <c r="B1684" i="43"/>
  <c r="D1684" i="43"/>
  <c r="E1684" i="43"/>
  <c r="F1684" i="43"/>
  <c r="B1685" i="43"/>
  <c r="D1685" i="43"/>
  <c r="E1685" i="43"/>
  <c r="F1685" i="43"/>
  <c r="B1686" i="43"/>
  <c r="D1686" i="43"/>
  <c r="E1686" i="43"/>
  <c r="F1686" i="43"/>
  <c r="B1687" i="43"/>
  <c r="D1687" i="43"/>
  <c r="E1687" i="43"/>
  <c r="F1687" i="43"/>
  <c r="B1688" i="43"/>
  <c r="D1688" i="43"/>
  <c r="E1688" i="43"/>
  <c r="F1688" i="43"/>
  <c r="B1689" i="43"/>
  <c r="D1689" i="43"/>
  <c r="E1689" i="43"/>
  <c r="F1689" i="43"/>
  <c r="B1690" i="43"/>
  <c r="D1690" i="43"/>
  <c r="E1690" i="43"/>
  <c r="F1690" i="43"/>
  <c r="B1691" i="43"/>
  <c r="D1691" i="43"/>
  <c r="E1691" i="43"/>
  <c r="F1691" i="43"/>
  <c r="B1692" i="43"/>
  <c r="D1692" i="43"/>
  <c r="E1692" i="43"/>
  <c r="F1692" i="43"/>
  <c r="B1693" i="43"/>
  <c r="D1693" i="43"/>
  <c r="E1693" i="43"/>
  <c r="F1693" i="43"/>
  <c r="B1694" i="43"/>
  <c r="D1694" i="43"/>
  <c r="E1694" i="43"/>
  <c r="F1694" i="43"/>
  <c r="B1695" i="43"/>
  <c r="D1695" i="43"/>
  <c r="E1695" i="43"/>
  <c r="F1695" i="43"/>
  <c r="B1696" i="43"/>
  <c r="D1696" i="43"/>
  <c r="E1696" i="43"/>
  <c r="F1696" i="43"/>
  <c r="B1697" i="43"/>
  <c r="D1697" i="43"/>
  <c r="E1697" i="43"/>
  <c r="F1697" i="43"/>
  <c r="B1698" i="43"/>
  <c r="D1698" i="43"/>
  <c r="E1698" i="43"/>
  <c r="F1698" i="43"/>
  <c r="B1699" i="43"/>
  <c r="D1699" i="43"/>
  <c r="E1699" i="43"/>
  <c r="F1699" i="43"/>
  <c r="B1700" i="43"/>
  <c r="D1700" i="43"/>
  <c r="E1700" i="43"/>
  <c r="F1700" i="43"/>
  <c r="B1701" i="43"/>
  <c r="D1701" i="43"/>
  <c r="E1701" i="43"/>
  <c r="F1701" i="43"/>
  <c r="B1702" i="43"/>
  <c r="D1702" i="43"/>
  <c r="E1702" i="43"/>
  <c r="F1702" i="43"/>
  <c r="B1703" i="43"/>
  <c r="D1703" i="43"/>
  <c r="E1703" i="43"/>
  <c r="F1703" i="43"/>
  <c r="B1704" i="43"/>
  <c r="D1704" i="43"/>
  <c r="E1704" i="43"/>
  <c r="F1704" i="43"/>
  <c r="B1705" i="43"/>
  <c r="D1705" i="43"/>
  <c r="E1705" i="43"/>
  <c r="F1705" i="43"/>
  <c r="B1706" i="43"/>
  <c r="D1706" i="43"/>
  <c r="E1706" i="43"/>
  <c r="F1706" i="43"/>
  <c r="B1068" i="43"/>
  <c r="D1068" i="43"/>
  <c r="E1068" i="43"/>
  <c r="F1068" i="43"/>
  <c r="B1069" i="43"/>
  <c r="D1069" i="43"/>
  <c r="E1069" i="43"/>
  <c r="F1069" i="43"/>
  <c r="B1070" i="43"/>
  <c r="D1070" i="43"/>
  <c r="E1070" i="43"/>
  <c r="F1070" i="43"/>
  <c r="B1071" i="43"/>
  <c r="D1071" i="43"/>
  <c r="E1071" i="43"/>
  <c r="F1071" i="43"/>
  <c r="B1072" i="43"/>
  <c r="D1072" i="43"/>
  <c r="E1072" i="43"/>
  <c r="F1072" i="43"/>
  <c r="B1073" i="43"/>
  <c r="D1073" i="43"/>
  <c r="E1073" i="43"/>
  <c r="F1073" i="43"/>
  <c r="B1074" i="43"/>
  <c r="D1074" i="43"/>
  <c r="E1074" i="43"/>
  <c r="F1074" i="43"/>
  <c r="B1075" i="43"/>
  <c r="D1075" i="43"/>
  <c r="E1075" i="43"/>
  <c r="F1075" i="43"/>
  <c r="B1076" i="43"/>
  <c r="D1076" i="43"/>
  <c r="E1076" i="43"/>
  <c r="F1076" i="43"/>
  <c r="B1077" i="43"/>
  <c r="D1077" i="43"/>
  <c r="E1077" i="43"/>
  <c r="F1077" i="43"/>
  <c r="B1078" i="43"/>
  <c r="D1078" i="43"/>
  <c r="E1078" i="43"/>
  <c r="F1078" i="43"/>
  <c r="B1079" i="43"/>
  <c r="D1079" i="43"/>
  <c r="E1079" i="43"/>
  <c r="F1079" i="43"/>
  <c r="B1080" i="43"/>
  <c r="D1080" i="43"/>
  <c r="E1080" i="43"/>
  <c r="F1080" i="43"/>
  <c r="B1081" i="43"/>
  <c r="D1081" i="43"/>
  <c r="E1081" i="43"/>
  <c r="F1081" i="43"/>
  <c r="B1082" i="43"/>
  <c r="D1082" i="43"/>
  <c r="E1082" i="43"/>
  <c r="F1082" i="43"/>
  <c r="B1083" i="43"/>
  <c r="D1083" i="43"/>
  <c r="E1083" i="43"/>
  <c r="F1083" i="43"/>
  <c r="B1084" i="43"/>
  <c r="D1084" i="43"/>
  <c r="E1084" i="43"/>
  <c r="F1084" i="43"/>
  <c r="B1085" i="43"/>
  <c r="D1085" i="43"/>
  <c r="E1085" i="43"/>
  <c r="F1085" i="43"/>
  <c r="B1086" i="43"/>
  <c r="D1086" i="43"/>
  <c r="E1086" i="43"/>
  <c r="F1086" i="43"/>
  <c r="B1087" i="43"/>
  <c r="D1087" i="43"/>
  <c r="E1087" i="43"/>
  <c r="F1087" i="43"/>
  <c r="B1088" i="43"/>
  <c r="D1088" i="43"/>
  <c r="E1088" i="43"/>
  <c r="F1088" i="43"/>
  <c r="B1089" i="43"/>
  <c r="D1089" i="43"/>
  <c r="E1089" i="43"/>
  <c r="F1089" i="43"/>
  <c r="B1090" i="43"/>
  <c r="D1090" i="43"/>
  <c r="E1090" i="43"/>
  <c r="F1090" i="43"/>
  <c r="B1091" i="43"/>
  <c r="D1091" i="43"/>
  <c r="E1091" i="43"/>
  <c r="F1091" i="43"/>
  <c r="B1092" i="43"/>
  <c r="D1092" i="43"/>
  <c r="E1092" i="43"/>
  <c r="F1092" i="43"/>
  <c r="B1093" i="43"/>
  <c r="D1093" i="43"/>
  <c r="E1093" i="43"/>
  <c r="F1093" i="43"/>
  <c r="B1094" i="43"/>
  <c r="D1094" i="43"/>
  <c r="E1094" i="43"/>
  <c r="F1094" i="43"/>
  <c r="B1095" i="43"/>
  <c r="D1095" i="43"/>
  <c r="E1095" i="43"/>
  <c r="F1095" i="43"/>
  <c r="B1096" i="43"/>
  <c r="D1096" i="43"/>
  <c r="E1096" i="43"/>
  <c r="F1096" i="43"/>
  <c r="B1097" i="43"/>
  <c r="D1097" i="43"/>
  <c r="E1097" i="43"/>
  <c r="F1097" i="43"/>
  <c r="B1098" i="43"/>
  <c r="D1098" i="43"/>
  <c r="E1098" i="43"/>
  <c r="F1098" i="43"/>
  <c r="B1099" i="43"/>
  <c r="D1099" i="43"/>
  <c r="E1099" i="43"/>
  <c r="F1099" i="43"/>
  <c r="B1100" i="43"/>
  <c r="D1100" i="43"/>
  <c r="E1100" i="43"/>
  <c r="F1100" i="43"/>
  <c r="B1101" i="43"/>
  <c r="D1101" i="43"/>
  <c r="E1101" i="43"/>
  <c r="F1101" i="43"/>
  <c r="B1102" i="43"/>
  <c r="D1102" i="43"/>
  <c r="E1102" i="43"/>
  <c r="F1102" i="43"/>
  <c r="B1103" i="43"/>
  <c r="D1103" i="43"/>
  <c r="E1103" i="43"/>
  <c r="F1103" i="43"/>
  <c r="B1104" i="43"/>
  <c r="D1104" i="43"/>
  <c r="E1104" i="43"/>
  <c r="F1104" i="43"/>
  <c r="B1105" i="43"/>
  <c r="D1105" i="43"/>
  <c r="E1105" i="43"/>
  <c r="F1105" i="43"/>
  <c r="B1106" i="43"/>
  <c r="D1106" i="43"/>
  <c r="E1106" i="43"/>
  <c r="F1106" i="43"/>
  <c r="B1107" i="43"/>
  <c r="D1107" i="43"/>
  <c r="E1107" i="43"/>
  <c r="F1107" i="43"/>
  <c r="B1108" i="43"/>
  <c r="D1108" i="43"/>
  <c r="E1108" i="43"/>
  <c r="F1108" i="43"/>
  <c r="B1109" i="43"/>
  <c r="D1109" i="43"/>
  <c r="E1109" i="43"/>
  <c r="F1109" i="43"/>
  <c r="B1110" i="43"/>
  <c r="D1110" i="43"/>
  <c r="E1110" i="43"/>
  <c r="F1110" i="43"/>
  <c r="B1111" i="43"/>
  <c r="D1111" i="43"/>
  <c r="E1111" i="43"/>
  <c r="F1111" i="43"/>
  <c r="B1112" i="43"/>
  <c r="D1112" i="43"/>
  <c r="E1112" i="43"/>
  <c r="F1112" i="43"/>
  <c r="B1113" i="43"/>
  <c r="D1113" i="43"/>
  <c r="E1113" i="43"/>
  <c r="F1113" i="43"/>
  <c r="B1114" i="43"/>
  <c r="D1114" i="43"/>
  <c r="E1114" i="43"/>
  <c r="F1114" i="43"/>
  <c r="B1115" i="43"/>
  <c r="D1115" i="43"/>
  <c r="E1115" i="43"/>
  <c r="F1115" i="43"/>
  <c r="B1116" i="43"/>
  <c r="D1116" i="43"/>
  <c r="E1116" i="43"/>
  <c r="F1116" i="43"/>
  <c r="B1117" i="43"/>
  <c r="D1117" i="43"/>
  <c r="E1117" i="43"/>
  <c r="F1117" i="43"/>
  <c r="B1118" i="43"/>
  <c r="D1118" i="43"/>
  <c r="E1118" i="43"/>
  <c r="F1118" i="43"/>
  <c r="B1119" i="43"/>
  <c r="D1119" i="43"/>
  <c r="E1119" i="43"/>
  <c r="F1119" i="43"/>
  <c r="B1120" i="43"/>
  <c r="D1120" i="43"/>
  <c r="E1120" i="43"/>
  <c r="F1120" i="43"/>
  <c r="B1121" i="43"/>
  <c r="D1121" i="43"/>
  <c r="E1121" i="43"/>
  <c r="F1121" i="43"/>
  <c r="B1122" i="43"/>
  <c r="D1122" i="43"/>
  <c r="E1122" i="43"/>
  <c r="F1122" i="43"/>
  <c r="B1123" i="43"/>
  <c r="D1123" i="43"/>
  <c r="E1123" i="43"/>
  <c r="F1123" i="43"/>
  <c r="B1124" i="43"/>
  <c r="D1124" i="43"/>
  <c r="E1124" i="43"/>
  <c r="F1124" i="43"/>
  <c r="B1125" i="43"/>
  <c r="D1125" i="43"/>
  <c r="E1125" i="43"/>
  <c r="F1125" i="43"/>
  <c r="B1126" i="43"/>
  <c r="D1126" i="43"/>
  <c r="E1126" i="43"/>
  <c r="F1126" i="43"/>
  <c r="B1127" i="43"/>
  <c r="D1127" i="43"/>
  <c r="E1127" i="43"/>
  <c r="F1127" i="43"/>
  <c r="B1128" i="43"/>
  <c r="D1128" i="43"/>
  <c r="E1128" i="43"/>
  <c r="F1128" i="43"/>
  <c r="B1129" i="43"/>
  <c r="D1129" i="43"/>
  <c r="E1129" i="43"/>
  <c r="F1129" i="43"/>
  <c r="B1130" i="43"/>
  <c r="D1130" i="43"/>
  <c r="E1130" i="43"/>
  <c r="F1130" i="43"/>
  <c r="B1131" i="43"/>
  <c r="D1131" i="43"/>
  <c r="E1131" i="43"/>
  <c r="F1131" i="43"/>
  <c r="B1132" i="43"/>
  <c r="D1132" i="43"/>
  <c r="E1132" i="43"/>
  <c r="F1132" i="43"/>
  <c r="B1133" i="43"/>
  <c r="D1133" i="43"/>
  <c r="E1133" i="43"/>
  <c r="F1133" i="43"/>
  <c r="B1134" i="43"/>
  <c r="D1134" i="43"/>
  <c r="E1134" i="43"/>
  <c r="F1134" i="43"/>
  <c r="B1135" i="43"/>
  <c r="D1135" i="43"/>
  <c r="E1135" i="43"/>
  <c r="F1135" i="43"/>
  <c r="B1136" i="43"/>
  <c r="D1136" i="43"/>
  <c r="E1136" i="43"/>
  <c r="F1136" i="43"/>
  <c r="B1137" i="43"/>
  <c r="D1137" i="43"/>
  <c r="E1137" i="43"/>
  <c r="F1137" i="43"/>
  <c r="B1138" i="43"/>
  <c r="D1138" i="43"/>
  <c r="E1138" i="43"/>
  <c r="F1138" i="43"/>
  <c r="B1139" i="43"/>
  <c r="D1139" i="43"/>
  <c r="E1139" i="43"/>
  <c r="F1139" i="43"/>
  <c r="B1140" i="43"/>
  <c r="D1140" i="43"/>
  <c r="E1140" i="43"/>
  <c r="F1140" i="43"/>
  <c r="B1141" i="43"/>
  <c r="D1141" i="43"/>
  <c r="E1141" i="43"/>
  <c r="F1141" i="43"/>
  <c r="B1142" i="43"/>
  <c r="D1142" i="43"/>
  <c r="E1142" i="43"/>
  <c r="F1142" i="43"/>
  <c r="B1143" i="43"/>
  <c r="D1143" i="43"/>
  <c r="E1143" i="43"/>
  <c r="F1143" i="43"/>
  <c r="B1144" i="43"/>
  <c r="D1144" i="43"/>
  <c r="E1144" i="43"/>
  <c r="F1144" i="43"/>
  <c r="B1145" i="43"/>
  <c r="D1145" i="43"/>
  <c r="E1145" i="43"/>
  <c r="F1145" i="43"/>
  <c r="B1146" i="43"/>
  <c r="D1146" i="43"/>
  <c r="E1146" i="43"/>
  <c r="F1146" i="43"/>
  <c r="B1147" i="43"/>
  <c r="D1147" i="43"/>
  <c r="E1147" i="43"/>
  <c r="F1147" i="43"/>
  <c r="B1148" i="43"/>
  <c r="D1148" i="43"/>
  <c r="E1148" i="43"/>
  <c r="F1148" i="43"/>
  <c r="B1149" i="43"/>
  <c r="D1149" i="43"/>
  <c r="E1149" i="43"/>
  <c r="F1149" i="43"/>
  <c r="B1150" i="43"/>
  <c r="D1150" i="43"/>
  <c r="E1150" i="43"/>
  <c r="F1150" i="43"/>
  <c r="B1151" i="43"/>
  <c r="D1151" i="43"/>
  <c r="E1151" i="43"/>
  <c r="F1151" i="43"/>
  <c r="B1152" i="43"/>
  <c r="D1152" i="43"/>
  <c r="E1152" i="43"/>
  <c r="F1152" i="43"/>
  <c r="B1153" i="43"/>
  <c r="D1153" i="43"/>
  <c r="E1153" i="43"/>
  <c r="F1153" i="43"/>
  <c r="B1154" i="43"/>
  <c r="D1154" i="43"/>
  <c r="E1154" i="43"/>
  <c r="F1154" i="43"/>
  <c r="B1155" i="43"/>
  <c r="D1155" i="43"/>
  <c r="E1155" i="43"/>
  <c r="F1155" i="43"/>
  <c r="B1156" i="43"/>
  <c r="D1156" i="43"/>
  <c r="E1156" i="43"/>
  <c r="F1156" i="43"/>
  <c r="B1157" i="43"/>
  <c r="D1157" i="43"/>
  <c r="E1157" i="43"/>
  <c r="F1157" i="43"/>
  <c r="B1158" i="43"/>
  <c r="D1158" i="43"/>
  <c r="E1158" i="43"/>
  <c r="F1158" i="43"/>
  <c r="B1159" i="43"/>
  <c r="D1159" i="43"/>
  <c r="E1159" i="43"/>
  <c r="F1159" i="43"/>
  <c r="B1160" i="43"/>
  <c r="D1160" i="43"/>
  <c r="E1160" i="43"/>
  <c r="F1160" i="43"/>
  <c r="B1161" i="43"/>
  <c r="D1161" i="43"/>
  <c r="E1161" i="43"/>
  <c r="F1161" i="43"/>
  <c r="B1162" i="43"/>
  <c r="D1162" i="43"/>
  <c r="E1162" i="43"/>
  <c r="F1162" i="43"/>
  <c r="B1163" i="43"/>
  <c r="D1163" i="43"/>
  <c r="E1163" i="43"/>
  <c r="F1163" i="43"/>
  <c r="B1164" i="43"/>
  <c r="D1164" i="43"/>
  <c r="E1164" i="43"/>
  <c r="F1164" i="43"/>
  <c r="B1165" i="43"/>
  <c r="D1165" i="43"/>
  <c r="E1165" i="43"/>
  <c r="F1165" i="43"/>
  <c r="B1166" i="43"/>
  <c r="D1166" i="43"/>
  <c r="E1166" i="43"/>
  <c r="F1166" i="43"/>
  <c r="B1167" i="43"/>
  <c r="D1167" i="43"/>
  <c r="E1167" i="43"/>
  <c r="F1167" i="43"/>
  <c r="B1168" i="43"/>
  <c r="D1168" i="43"/>
  <c r="E1168" i="43"/>
  <c r="F1168" i="43"/>
  <c r="B1169" i="43"/>
  <c r="D1169" i="43"/>
  <c r="E1169" i="43"/>
  <c r="F1169" i="43"/>
  <c r="B1170" i="43"/>
  <c r="D1170" i="43"/>
  <c r="E1170" i="43"/>
  <c r="F1170" i="43"/>
  <c r="B1171" i="43"/>
  <c r="D1171" i="43"/>
  <c r="E1171" i="43"/>
  <c r="F1171" i="43"/>
  <c r="B1172" i="43"/>
  <c r="D1172" i="43"/>
  <c r="E1172" i="43"/>
  <c r="F1172" i="43"/>
  <c r="B1173" i="43"/>
  <c r="D1173" i="43"/>
  <c r="E1173" i="43"/>
  <c r="F1173" i="43"/>
  <c r="B1174" i="43"/>
  <c r="D1174" i="43"/>
  <c r="E1174" i="43"/>
  <c r="F1174" i="43"/>
  <c r="B1175" i="43"/>
  <c r="D1175" i="43"/>
  <c r="E1175" i="43"/>
  <c r="F1175" i="43"/>
  <c r="B1176" i="43"/>
  <c r="D1176" i="43"/>
  <c r="E1176" i="43"/>
  <c r="F1176" i="43"/>
  <c r="B1177" i="43"/>
  <c r="D1177" i="43"/>
  <c r="E1177" i="43"/>
  <c r="F1177" i="43"/>
  <c r="B1178" i="43"/>
  <c r="D1178" i="43"/>
  <c r="E1178" i="43"/>
  <c r="F1178" i="43"/>
  <c r="B1179" i="43"/>
  <c r="D1179" i="43"/>
  <c r="E1179" i="43"/>
  <c r="F1179" i="43"/>
  <c r="B1180" i="43"/>
  <c r="D1180" i="43"/>
  <c r="E1180" i="43"/>
  <c r="F1180" i="43"/>
  <c r="B1181" i="43"/>
  <c r="D1181" i="43"/>
  <c r="E1181" i="43"/>
  <c r="F1181" i="43"/>
  <c r="B1182" i="43"/>
  <c r="D1182" i="43"/>
  <c r="E1182" i="43"/>
  <c r="F1182" i="43"/>
  <c r="B1183" i="43"/>
  <c r="D1183" i="43"/>
  <c r="E1183" i="43"/>
  <c r="F1183" i="43"/>
  <c r="B1184" i="43"/>
  <c r="D1184" i="43"/>
  <c r="E1184" i="43"/>
  <c r="F1184" i="43"/>
  <c r="B1185" i="43"/>
  <c r="D1185" i="43"/>
  <c r="E1185" i="43"/>
  <c r="F1185" i="43"/>
  <c r="B1186" i="43"/>
  <c r="D1186" i="43"/>
  <c r="E1186" i="43"/>
  <c r="F1186" i="43"/>
  <c r="B1187" i="43"/>
  <c r="D1187" i="43"/>
  <c r="E1187" i="43"/>
  <c r="F1187" i="43"/>
  <c r="B1188" i="43"/>
  <c r="D1188" i="43"/>
  <c r="E1188" i="43"/>
  <c r="F1188" i="43"/>
  <c r="B1189" i="43"/>
  <c r="D1189" i="43"/>
  <c r="E1189" i="43"/>
  <c r="F1189" i="43"/>
  <c r="B1190" i="43"/>
  <c r="D1190" i="43"/>
  <c r="E1190" i="43"/>
  <c r="F1190" i="43"/>
  <c r="B1191" i="43"/>
  <c r="D1191" i="43"/>
  <c r="E1191" i="43"/>
  <c r="F1191" i="43"/>
  <c r="B1192" i="43"/>
  <c r="D1192" i="43"/>
  <c r="E1192" i="43"/>
  <c r="F1192" i="43"/>
  <c r="B1193" i="43"/>
  <c r="D1193" i="43"/>
  <c r="E1193" i="43"/>
  <c r="F1193" i="43"/>
  <c r="B1194" i="43"/>
  <c r="D1194" i="43"/>
  <c r="E1194" i="43"/>
  <c r="F1194" i="43"/>
  <c r="B1195" i="43"/>
  <c r="D1195" i="43"/>
  <c r="E1195" i="43"/>
  <c r="F1195" i="43"/>
  <c r="B1196" i="43"/>
  <c r="D1196" i="43"/>
  <c r="E1196" i="43"/>
  <c r="F1196" i="43"/>
  <c r="B1197" i="43"/>
  <c r="D1197" i="43"/>
  <c r="E1197" i="43"/>
  <c r="F1197" i="43"/>
  <c r="B1198" i="43"/>
  <c r="D1198" i="43"/>
  <c r="E1198" i="43"/>
  <c r="F1198" i="43"/>
  <c r="B1199" i="43"/>
  <c r="D1199" i="43"/>
  <c r="E1199" i="43"/>
  <c r="F1199" i="43"/>
  <c r="B1200" i="43"/>
  <c r="D1200" i="43"/>
  <c r="E1200" i="43"/>
  <c r="F1200" i="43"/>
  <c r="B1201" i="43"/>
  <c r="D1201" i="43"/>
  <c r="E1201" i="43"/>
  <c r="F1201" i="43"/>
  <c r="B1202" i="43"/>
  <c r="D1202" i="43"/>
  <c r="E1202" i="43"/>
  <c r="F1202" i="43"/>
  <c r="B1203" i="43"/>
  <c r="D1203" i="43"/>
  <c r="E1203" i="43"/>
  <c r="F1203" i="43"/>
  <c r="B1204" i="43"/>
  <c r="D1204" i="43"/>
  <c r="E1204" i="43"/>
  <c r="F1204" i="43"/>
  <c r="B1205" i="43"/>
  <c r="D1205" i="43"/>
  <c r="E1205" i="43"/>
  <c r="F1205" i="43"/>
  <c r="B1206" i="43"/>
  <c r="D1206" i="43"/>
  <c r="E1206" i="43"/>
  <c r="F1206" i="43"/>
  <c r="B1207" i="43"/>
  <c r="D1207" i="43"/>
  <c r="E1207" i="43"/>
  <c r="F1207" i="43"/>
  <c r="B1208" i="43"/>
  <c r="D1208" i="43"/>
  <c r="E1208" i="43"/>
  <c r="F1208" i="43"/>
  <c r="B1209" i="43"/>
  <c r="D1209" i="43"/>
  <c r="E1209" i="43"/>
  <c r="F1209" i="43"/>
  <c r="B1210" i="43"/>
  <c r="D1210" i="43"/>
  <c r="E1210" i="43"/>
  <c r="F1210" i="43"/>
  <c r="B1211" i="43"/>
  <c r="D1211" i="43"/>
  <c r="E1211" i="43"/>
  <c r="F1211" i="43"/>
  <c r="B1212" i="43"/>
  <c r="D1212" i="43"/>
  <c r="E1212" i="43"/>
  <c r="F1212" i="43"/>
  <c r="B1213" i="43"/>
  <c r="D1213" i="43"/>
  <c r="E1213" i="43"/>
  <c r="F1213" i="43"/>
  <c r="B1214" i="43"/>
  <c r="D1214" i="43"/>
  <c r="E1214" i="43"/>
  <c r="F1214" i="43"/>
  <c r="B1215" i="43"/>
  <c r="D1215" i="43"/>
  <c r="E1215" i="43"/>
  <c r="F1215" i="43"/>
  <c r="B1216" i="43"/>
  <c r="D1216" i="43"/>
  <c r="E1216" i="43"/>
  <c r="F1216" i="43"/>
  <c r="B1217" i="43"/>
  <c r="D1217" i="43"/>
  <c r="E1217" i="43"/>
  <c r="F1217" i="43"/>
  <c r="B1218" i="43"/>
  <c r="D1218" i="43"/>
  <c r="E1218" i="43"/>
  <c r="F1218" i="43"/>
  <c r="B1219" i="43"/>
  <c r="D1219" i="43"/>
  <c r="E1219" i="43"/>
  <c r="F1219" i="43"/>
  <c r="B1220" i="43"/>
  <c r="D1220" i="43"/>
  <c r="E1220" i="43"/>
  <c r="F1220" i="43"/>
  <c r="B1221" i="43"/>
  <c r="D1221" i="43"/>
  <c r="E1221" i="43"/>
  <c r="F1221" i="43"/>
  <c r="B1222" i="43"/>
  <c r="D1222" i="43"/>
  <c r="E1222" i="43"/>
  <c r="F1222" i="43"/>
  <c r="B1223" i="43"/>
  <c r="D1223" i="43"/>
  <c r="E1223" i="43"/>
  <c r="F1223" i="43"/>
  <c r="B1224" i="43"/>
  <c r="D1224" i="43"/>
  <c r="E1224" i="43"/>
  <c r="F1224" i="43"/>
  <c r="B1225" i="43"/>
  <c r="D1225" i="43"/>
  <c r="E1225" i="43"/>
  <c r="F1225" i="43"/>
  <c r="B1226" i="43"/>
  <c r="D1226" i="43"/>
  <c r="E1226" i="43"/>
  <c r="F1226" i="43"/>
  <c r="B1227" i="43"/>
  <c r="D1227" i="43"/>
  <c r="E1227" i="43"/>
  <c r="F1227" i="43"/>
  <c r="B1228" i="43"/>
  <c r="D1228" i="43"/>
  <c r="E1228" i="43"/>
  <c r="F1228" i="43"/>
  <c r="B1229" i="43"/>
  <c r="D1229" i="43"/>
  <c r="E1229" i="43"/>
  <c r="F1229" i="43"/>
  <c r="B1230" i="43"/>
  <c r="D1230" i="43"/>
  <c r="E1230" i="43"/>
  <c r="F1230" i="43"/>
  <c r="B1231" i="43"/>
  <c r="D1231" i="43"/>
  <c r="E1231" i="43"/>
  <c r="F1231" i="43"/>
  <c r="B1232" i="43"/>
  <c r="D1232" i="43"/>
  <c r="E1232" i="43"/>
  <c r="F1232" i="43"/>
  <c r="B1233" i="43"/>
  <c r="D1233" i="43"/>
  <c r="E1233" i="43"/>
  <c r="F1233" i="43"/>
  <c r="B1234" i="43"/>
  <c r="D1234" i="43"/>
  <c r="E1234" i="43"/>
  <c r="F1234" i="43"/>
  <c r="B1235" i="43"/>
  <c r="D1235" i="43"/>
  <c r="E1235" i="43"/>
  <c r="F1235" i="43"/>
  <c r="B1236" i="43"/>
  <c r="D1236" i="43"/>
  <c r="E1236" i="43"/>
  <c r="F1236" i="43"/>
  <c r="B1237" i="43"/>
  <c r="D1237" i="43"/>
  <c r="E1237" i="43"/>
  <c r="F1237" i="43"/>
  <c r="B1238" i="43"/>
  <c r="D1238" i="43"/>
  <c r="E1238" i="43"/>
  <c r="F1238" i="43"/>
  <c r="B1239" i="43"/>
  <c r="D1239" i="43"/>
  <c r="E1239" i="43"/>
  <c r="F1239" i="43"/>
  <c r="B1240" i="43"/>
  <c r="D1240" i="43"/>
  <c r="E1240" i="43"/>
  <c r="F1240" i="43"/>
  <c r="B1241" i="43"/>
  <c r="D1241" i="43"/>
  <c r="E1241" i="43"/>
  <c r="F1241" i="43"/>
  <c r="B1242" i="43"/>
  <c r="D1242" i="43"/>
  <c r="E1242" i="43"/>
  <c r="F1242" i="43"/>
  <c r="B1243" i="43"/>
  <c r="D1243" i="43"/>
  <c r="E1243" i="43"/>
  <c r="F1243" i="43"/>
  <c r="B1244" i="43"/>
  <c r="D1244" i="43"/>
  <c r="E1244" i="43"/>
  <c r="F1244" i="43"/>
  <c r="B1245" i="43"/>
  <c r="D1245" i="43"/>
  <c r="E1245" i="43"/>
  <c r="F1245" i="43"/>
  <c r="B1246" i="43"/>
  <c r="D1246" i="43"/>
  <c r="E1246" i="43"/>
  <c r="F1246" i="43"/>
  <c r="B1247" i="43"/>
  <c r="D1247" i="43"/>
  <c r="E1247" i="43"/>
  <c r="F1247" i="43"/>
  <c r="B1248" i="43"/>
  <c r="D1248" i="43"/>
  <c r="E1248" i="43"/>
  <c r="F1248" i="43"/>
  <c r="B1249" i="43"/>
  <c r="D1249" i="43"/>
  <c r="E1249" i="43"/>
  <c r="F1249" i="43"/>
  <c r="B1250" i="43"/>
  <c r="D1250" i="43"/>
  <c r="E1250" i="43"/>
  <c r="F1250" i="43"/>
  <c r="B1251" i="43"/>
  <c r="D1251" i="43"/>
  <c r="E1251" i="43"/>
  <c r="F1251" i="43"/>
  <c r="B1252" i="43"/>
  <c r="D1252" i="43"/>
  <c r="E1252" i="43"/>
  <c r="F1252" i="43"/>
  <c r="B1253" i="43"/>
  <c r="D1253" i="43"/>
  <c r="E1253" i="43"/>
  <c r="F1253" i="43"/>
  <c r="B1254" i="43"/>
  <c r="D1254" i="43"/>
  <c r="E1254" i="43"/>
  <c r="F1254" i="43"/>
  <c r="B1255" i="43"/>
  <c r="D1255" i="43"/>
  <c r="E1255" i="43"/>
  <c r="F1255" i="43"/>
  <c r="B1256" i="43"/>
  <c r="D1256" i="43"/>
  <c r="E1256" i="43"/>
  <c r="F1256" i="43"/>
  <c r="B1257" i="43"/>
  <c r="D1257" i="43"/>
  <c r="E1257" i="43"/>
  <c r="F1257" i="43"/>
  <c r="B1258" i="43"/>
  <c r="D1258" i="43"/>
  <c r="E1258" i="43"/>
  <c r="F1258" i="43"/>
  <c r="B1259" i="43"/>
  <c r="D1259" i="43"/>
  <c r="E1259" i="43"/>
  <c r="F1259" i="43"/>
  <c r="B1260" i="43"/>
  <c r="D1260" i="43"/>
  <c r="E1260" i="43"/>
  <c r="F1260" i="43"/>
  <c r="B1261" i="43"/>
  <c r="D1261" i="43"/>
  <c r="E1261" i="43"/>
  <c r="F1261" i="43"/>
  <c r="B1262" i="43"/>
  <c r="D1262" i="43"/>
  <c r="E1262" i="43"/>
  <c r="F1262" i="43"/>
  <c r="B1263" i="43"/>
  <c r="D1263" i="43"/>
  <c r="E1263" i="43"/>
  <c r="F1263" i="43"/>
  <c r="B1264" i="43"/>
  <c r="D1264" i="43"/>
  <c r="E1264" i="43"/>
  <c r="F1264" i="43"/>
  <c r="B1265" i="43"/>
  <c r="D1265" i="43"/>
  <c r="E1265" i="43"/>
  <c r="F1265" i="43"/>
  <c r="B1266" i="43"/>
  <c r="D1266" i="43"/>
  <c r="E1266" i="43"/>
  <c r="F1266" i="43"/>
  <c r="B1267" i="43"/>
  <c r="D1267" i="43"/>
  <c r="E1267" i="43"/>
  <c r="F1267" i="43"/>
  <c r="B1268" i="43"/>
  <c r="D1268" i="43"/>
  <c r="E1268" i="43"/>
  <c r="F1268" i="43"/>
  <c r="B1269" i="43"/>
  <c r="D1269" i="43"/>
  <c r="E1269" i="43"/>
  <c r="F1269" i="43"/>
  <c r="B1270" i="43"/>
  <c r="D1270" i="43"/>
  <c r="E1270" i="43"/>
  <c r="F1270" i="43"/>
  <c r="B1271" i="43"/>
  <c r="D1271" i="43"/>
  <c r="E1271" i="43"/>
  <c r="F1271" i="43"/>
  <c r="B1272" i="43"/>
  <c r="D1272" i="43"/>
  <c r="E1272" i="43"/>
  <c r="F1272" i="43"/>
  <c r="B1273" i="43"/>
  <c r="D1273" i="43"/>
  <c r="E1273" i="43"/>
  <c r="F1273" i="43"/>
  <c r="B1274" i="43"/>
  <c r="D1274" i="43"/>
  <c r="E1274" i="43"/>
  <c r="F1274" i="43"/>
  <c r="B1275" i="43"/>
  <c r="D1275" i="43"/>
  <c r="E1275" i="43"/>
  <c r="F1275" i="43"/>
  <c r="B1276" i="43"/>
  <c r="D1276" i="43"/>
  <c r="E1276" i="43"/>
  <c r="F1276" i="43"/>
  <c r="B1277" i="43"/>
  <c r="D1277" i="43"/>
  <c r="E1277" i="43"/>
  <c r="F1277" i="43"/>
  <c r="B1278" i="43"/>
  <c r="D1278" i="43"/>
  <c r="E1278" i="43"/>
  <c r="F1278" i="43"/>
  <c r="B1279" i="43"/>
  <c r="D1279" i="43"/>
  <c r="E1279" i="43"/>
  <c r="F1279" i="43"/>
  <c r="B1280" i="43"/>
  <c r="D1280" i="43"/>
  <c r="E1280" i="43"/>
  <c r="F1280" i="43"/>
  <c r="B1281" i="43"/>
  <c r="D1281" i="43"/>
  <c r="E1281" i="43"/>
  <c r="F1281" i="43"/>
  <c r="B1282" i="43"/>
  <c r="D1282" i="43"/>
  <c r="E1282" i="43"/>
  <c r="F1282" i="43"/>
  <c r="B1283" i="43"/>
  <c r="D1283" i="43"/>
  <c r="E1283" i="43"/>
  <c r="F1283" i="43"/>
  <c r="B1284" i="43"/>
  <c r="D1284" i="43"/>
  <c r="E1284" i="43"/>
  <c r="F1284" i="43"/>
  <c r="B1285" i="43"/>
  <c r="D1285" i="43"/>
  <c r="E1285" i="43"/>
  <c r="F1285" i="43"/>
  <c r="B1286" i="43"/>
  <c r="D1286" i="43"/>
  <c r="E1286" i="43"/>
  <c r="F1286" i="43"/>
  <c r="B1287" i="43"/>
  <c r="D1287" i="43"/>
  <c r="E1287" i="43"/>
  <c r="F1287" i="43"/>
  <c r="B1288" i="43"/>
  <c r="D1288" i="43"/>
  <c r="E1288" i="43"/>
  <c r="F1288" i="43"/>
  <c r="B1289" i="43"/>
  <c r="D1289" i="43"/>
  <c r="E1289" i="43"/>
  <c r="F1289" i="43"/>
  <c r="B1290" i="43"/>
  <c r="D1290" i="43"/>
  <c r="E1290" i="43"/>
  <c r="F1290" i="43"/>
  <c r="B1291" i="43"/>
  <c r="D1291" i="43"/>
  <c r="E1291" i="43"/>
  <c r="F1291" i="43"/>
  <c r="B1292" i="43"/>
  <c r="D1292" i="43"/>
  <c r="E1292" i="43"/>
  <c r="F1292" i="43"/>
  <c r="B1293" i="43"/>
  <c r="D1293" i="43"/>
  <c r="E1293" i="43"/>
  <c r="F1293" i="43"/>
  <c r="B1294" i="43"/>
  <c r="D1294" i="43"/>
  <c r="E1294" i="43"/>
  <c r="F1294" i="43"/>
  <c r="B1295" i="43"/>
  <c r="D1295" i="43"/>
  <c r="E1295" i="43"/>
  <c r="F1295" i="43"/>
  <c r="B1296" i="43"/>
  <c r="D1296" i="43"/>
  <c r="E1296" i="43"/>
  <c r="F1296" i="43"/>
  <c r="B1297" i="43"/>
  <c r="D1297" i="43"/>
  <c r="E1297" i="43"/>
  <c r="F1297" i="43"/>
  <c r="B1298" i="43"/>
  <c r="D1298" i="43"/>
  <c r="E1298" i="43"/>
  <c r="F1298" i="43"/>
  <c r="B1299" i="43"/>
  <c r="D1299" i="43"/>
  <c r="E1299" i="43"/>
  <c r="F1299" i="43"/>
  <c r="B1300" i="43"/>
  <c r="D1300" i="43"/>
  <c r="E1300" i="43"/>
  <c r="F1300" i="43"/>
  <c r="B1301" i="43"/>
  <c r="D1301" i="43"/>
  <c r="E1301" i="43"/>
  <c r="F1301" i="43"/>
  <c r="B1302" i="43"/>
  <c r="D1302" i="43"/>
  <c r="E1302" i="43"/>
  <c r="F1302" i="43"/>
  <c r="B1303" i="43"/>
  <c r="D1303" i="43"/>
  <c r="E1303" i="43"/>
  <c r="F1303" i="43"/>
  <c r="B1304" i="43"/>
  <c r="D1304" i="43"/>
  <c r="E1304" i="43"/>
  <c r="F1304" i="43"/>
  <c r="B1305" i="43"/>
  <c r="D1305" i="43"/>
  <c r="E1305" i="43"/>
  <c r="F1305" i="43"/>
  <c r="B1306" i="43"/>
  <c r="D1306" i="43"/>
  <c r="E1306" i="43"/>
  <c r="F1306" i="43"/>
  <c r="B1307" i="43"/>
  <c r="D1307" i="43"/>
  <c r="E1307" i="43"/>
  <c r="F1307" i="43"/>
  <c r="B1308" i="43"/>
  <c r="D1308" i="43"/>
  <c r="E1308" i="43"/>
  <c r="F1308" i="43"/>
  <c r="B1309" i="43"/>
  <c r="D1309" i="43"/>
  <c r="E1309" i="43"/>
  <c r="F1309" i="43"/>
  <c r="B1310" i="43"/>
  <c r="D1310" i="43"/>
  <c r="E1310" i="43"/>
  <c r="F1310" i="43"/>
  <c r="B1311" i="43"/>
  <c r="D1311" i="43"/>
  <c r="E1311" i="43"/>
  <c r="F1311" i="43"/>
  <c r="B1312" i="43"/>
  <c r="D1312" i="43"/>
  <c r="E1312" i="43"/>
  <c r="F1312" i="43"/>
  <c r="B1313" i="43"/>
  <c r="D1313" i="43"/>
  <c r="E1313" i="43"/>
  <c r="F1313" i="43"/>
  <c r="B1314" i="43"/>
  <c r="D1314" i="43"/>
  <c r="E1314" i="43"/>
  <c r="F1314" i="43"/>
  <c r="B1315" i="43"/>
  <c r="D1315" i="43"/>
  <c r="E1315" i="43"/>
  <c r="F1315" i="43"/>
  <c r="B1316" i="43"/>
  <c r="D1316" i="43"/>
  <c r="E1316" i="43"/>
  <c r="F1316" i="43"/>
  <c r="B1317" i="43"/>
  <c r="D1317" i="43"/>
  <c r="E1317" i="43"/>
  <c r="F1317" i="43"/>
  <c r="B1318" i="43"/>
  <c r="D1318" i="43"/>
  <c r="E1318" i="43"/>
  <c r="F1318" i="43"/>
  <c r="B1319" i="43"/>
  <c r="D1319" i="43"/>
  <c r="E1319" i="43"/>
  <c r="F1319" i="43"/>
  <c r="B1320" i="43"/>
  <c r="D1320" i="43"/>
  <c r="E1320" i="43"/>
  <c r="F1320" i="43"/>
  <c r="B1321" i="43"/>
  <c r="D1321" i="43"/>
  <c r="E1321" i="43"/>
  <c r="F1321" i="43"/>
  <c r="B1322" i="43"/>
  <c r="D1322" i="43"/>
  <c r="E1322" i="43"/>
  <c r="F1322" i="43"/>
  <c r="B1323" i="43"/>
  <c r="D1323" i="43"/>
  <c r="E1323" i="43"/>
  <c r="F1323" i="43"/>
  <c r="B1324" i="43"/>
  <c r="D1324" i="43"/>
  <c r="E1324" i="43"/>
  <c r="F1324" i="43"/>
  <c r="B1325" i="43"/>
  <c r="D1325" i="43"/>
  <c r="E1325" i="43"/>
  <c r="F1325" i="43"/>
  <c r="B1326" i="43"/>
  <c r="D1326" i="43"/>
  <c r="E1326" i="43"/>
  <c r="F1326" i="43"/>
  <c r="B1327" i="43"/>
  <c r="D1327" i="43"/>
  <c r="E1327" i="43"/>
  <c r="F1327" i="43"/>
  <c r="B1328" i="43"/>
  <c r="D1328" i="43"/>
  <c r="E1328" i="43"/>
  <c r="F1328" i="43"/>
  <c r="B1329" i="43"/>
  <c r="D1329" i="43"/>
  <c r="E1329" i="43"/>
  <c r="F1329" i="43"/>
  <c r="B1330" i="43"/>
  <c r="D1330" i="43"/>
  <c r="E1330" i="43"/>
  <c r="F1330" i="43"/>
  <c r="B1331" i="43"/>
  <c r="D1331" i="43"/>
  <c r="E1331" i="43"/>
  <c r="F1331" i="43"/>
  <c r="B1332" i="43"/>
  <c r="D1332" i="43"/>
  <c r="E1332" i="43"/>
  <c r="F1332" i="43"/>
  <c r="B1333" i="43"/>
  <c r="D1333" i="43"/>
  <c r="E1333" i="43"/>
  <c r="F1333" i="43"/>
  <c r="B1334" i="43"/>
  <c r="D1334" i="43"/>
  <c r="E1334" i="43"/>
  <c r="F1334" i="43"/>
  <c r="B1335" i="43"/>
  <c r="D1335" i="43"/>
  <c r="E1335" i="43"/>
  <c r="F1335" i="43"/>
  <c r="B1336" i="43"/>
  <c r="D1336" i="43"/>
  <c r="E1336" i="43"/>
  <c r="F1336" i="43"/>
  <c r="B1337" i="43"/>
  <c r="D1337" i="43"/>
  <c r="E1337" i="43"/>
  <c r="F1337" i="43"/>
  <c r="B1338" i="43"/>
  <c r="D1338" i="43"/>
  <c r="E1338" i="43"/>
  <c r="F1338" i="43"/>
  <c r="B1339" i="43"/>
  <c r="D1339" i="43"/>
  <c r="E1339" i="43"/>
  <c r="F1339" i="43"/>
  <c r="B1340" i="43"/>
  <c r="D1340" i="43"/>
  <c r="E1340" i="43"/>
  <c r="F1340" i="43"/>
  <c r="B1341" i="43"/>
  <c r="D1341" i="43"/>
  <c r="E1341" i="43"/>
  <c r="F1341" i="43"/>
  <c r="B1342" i="43"/>
  <c r="D1342" i="43"/>
  <c r="E1342" i="43"/>
  <c r="F1342" i="43"/>
  <c r="B1343" i="43"/>
  <c r="D1343" i="43"/>
  <c r="E1343" i="43"/>
  <c r="F1343" i="43"/>
  <c r="B1344" i="43"/>
  <c r="D1344" i="43"/>
  <c r="E1344" i="43"/>
  <c r="F1344" i="43"/>
  <c r="B1345" i="43"/>
  <c r="D1345" i="43"/>
  <c r="E1345" i="43"/>
  <c r="F1345" i="43"/>
  <c r="B1346" i="43"/>
  <c r="D1346" i="43"/>
  <c r="E1346" i="43"/>
  <c r="F1346" i="43"/>
  <c r="B1347" i="43"/>
  <c r="D1347" i="43"/>
  <c r="E1347" i="43"/>
  <c r="F1347" i="43"/>
  <c r="B1348" i="43"/>
  <c r="D1348" i="43"/>
  <c r="E1348" i="43"/>
  <c r="F1348" i="43"/>
  <c r="B1349" i="43"/>
  <c r="D1349" i="43"/>
  <c r="E1349" i="43"/>
  <c r="F1349" i="43"/>
  <c r="B1350" i="43"/>
  <c r="D1350" i="43"/>
  <c r="E1350" i="43"/>
  <c r="F1350" i="43"/>
  <c r="B1351" i="43"/>
  <c r="D1351" i="43"/>
  <c r="E1351" i="43"/>
  <c r="F1351" i="43"/>
  <c r="B1352" i="43"/>
  <c r="D1352" i="43"/>
  <c r="E1352" i="43"/>
  <c r="F1352" i="43"/>
  <c r="B1353" i="43"/>
  <c r="D1353" i="43"/>
  <c r="E1353" i="43"/>
  <c r="F1353" i="43"/>
  <c r="B1354" i="43"/>
  <c r="D1354" i="43"/>
  <c r="E1354" i="43"/>
  <c r="F1354" i="43"/>
  <c r="B1355" i="43"/>
  <c r="D1355" i="43"/>
  <c r="E1355" i="43"/>
  <c r="F1355" i="43"/>
  <c r="B1356" i="43"/>
  <c r="D1356" i="43"/>
  <c r="E1356" i="43"/>
  <c r="F1356" i="43"/>
  <c r="B1357" i="43"/>
  <c r="D1357" i="43"/>
  <c r="E1357" i="43"/>
  <c r="F1357" i="43"/>
  <c r="B1358" i="43"/>
  <c r="D1358" i="43"/>
  <c r="E1358" i="43"/>
  <c r="F1358" i="43"/>
  <c r="B1359" i="43"/>
  <c r="D1359" i="43"/>
  <c r="E1359" i="43"/>
  <c r="F1359" i="43"/>
  <c r="B1360" i="43"/>
  <c r="D1360" i="43"/>
  <c r="E1360" i="43"/>
  <c r="F1360" i="43"/>
  <c r="B1361" i="43"/>
  <c r="D1361" i="43"/>
  <c r="E1361" i="43"/>
  <c r="F1361" i="43"/>
  <c r="B1362" i="43"/>
  <c r="D1362" i="43"/>
  <c r="E1362" i="43"/>
  <c r="F1362" i="43"/>
  <c r="B1363" i="43"/>
  <c r="D1363" i="43"/>
  <c r="E1363" i="43"/>
  <c r="F1363" i="43"/>
  <c r="B1364" i="43"/>
  <c r="D1364" i="43"/>
  <c r="E1364" i="43"/>
  <c r="F1364" i="43"/>
  <c r="B1365" i="43"/>
  <c r="D1365" i="43"/>
  <c r="E1365" i="43"/>
  <c r="F1365" i="43"/>
  <c r="B1366" i="43"/>
  <c r="D1366" i="43"/>
  <c r="E1366" i="43"/>
  <c r="F1366" i="43"/>
  <c r="B1367" i="43"/>
  <c r="D1367" i="43"/>
  <c r="E1367" i="43"/>
  <c r="F1367" i="43"/>
  <c r="B254" i="43"/>
  <c r="D254" i="43"/>
  <c r="E254" i="43"/>
  <c r="F254" i="43"/>
  <c r="B255" i="43"/>
  <c r="D255" i="43"/>
  <c r="E255" i="43"/>
  <c r="F255" i="43"/>
  <c r="B256" i="43"/>
  <c r="D256" i="43"/>
  <c r="E256" i="43"/>
  <c r="F256" i="43"/>
  <c r="B257" i="43"/>
  <c r="D257" i="43"/>
  <c r="E257" i="43"/>
  <c r="F257" i="43"/>
  <c r="B258" i="43"/>
  <c r="D258" i="43"/>
  <c r="E258" i="43"/>
  <c r="F258" i="43"/>
  <c r="B259" i="43"/>
  <c r="D259" i="43"/>
  <c r="E259" i="43"/>
  <c r="F259" i="43"/>
  <c r="B260" i="43"/>
  <c r="D260" i="43"/>
  <c r="E260" i="43"/>
  <c r="F260" i="43"/>
  <c r="B261" i="43"/>
  <c r="D261" i="43"/>
  <c r="E261" i="43"/>
  <c r="F261" i="43"/>
  <c r="B262" i="43"/>
  <c r="D262" i="43"/>
  <c r="E262" i="43"/>
  <c r="F262" i="43"/>
  <c r="B263" i="43"/>
  <c r="D263" i="43"/>
  <c r="E263" i="43"/>
  <c r="F263" i="43"/>
  <c r="B264" i="43"/>
  <c r="D264" i="43"/>
  <c r="E264" i="43"/>
  <c r="F264" i="43"/>
  <c r="B265" i="43"/>
  <c r="D265" i="43"/>
  <c r="E265" i="43"/>
  <c r="F265" i="43"/>
  <c r="B266" i="43"/>
  <c r="D266" i="43"/>
  <c r="E266" i="43"/>
  <c r="F266" i="43"/>
  <c r="B267" i="43"/>
  <c r="D267" i="43"/>
  <c r="E267" i="43"/>
  <c r="F267" i="43"/>
  <c r="B268" i="43"/>
  <c r="D268" i="43"/>
  <c r="E268" i="43"/>
  <c r="F268" i="43"/>
  <c r="B269" i="43"/>
  <c r="D269" i="43"/>
  <c r="E269" i="43"/>
  <c r="F269" i="43"/>
  <c r="B270" i="43"/>
  <c r="D270" i="43"/>
  <c r="E270" i="43"/>
  <c r="F270" i="43"/>
  <c r="B271" i="43"/>
  <c r="D271" i="43"/>
  <c r="E271" i="43"/>
  <c r="F271" i="43"/>
  <c r="B272" i="43"/>
  <c r="D272" i="43"/>
  <c r="E272" i="43"/>
  <c r="F272" i="43"/>
  <c r="B273" i="43"/>
  <c r="D273" i="43"/>
  <c r="E273" i="43"/>
  <c r="F273" i="43"/>
  <c r="B274" i="43"/>
  <c r="D274" i="43"/>
  <c r="E274" i="43"/>
  <c r="F274" i="43"/>
  <c r="B275" i="43"/>
  <c r="D275" i="43"/>
  <c r="E275" i="43"/>
  <c r="F275" i="43"/>
  <c r="B276" i="43"/>
  <c r="D276" i="43"/>
  <c r="E276" i="43"/>
  <c r="F276" i="43"/>
  <c r="B277" i="43"/>
  <c r="D277" i="43"/>
  <c r="E277" i="43"/>
  <c r="F277" i="43"/>
  <c r="B278" i="43"/>
  <c r="D278" i="43"/>
  <c r="E278" i="43"/>
  <c r="F278" i="43"/>
  <c r="B279" i="43"/>
  <c r="D279" i="43"/>
  <c r="E279" i="43"/>
  <c r="F279" i="43"/>
  <c r="B280" i="43"/>
  <c r="D280" i="43"/>
  <c r="E280" i="43"/>
  <c r="F280" i="43"/>
  <c r="B281" i="43"/>
  <c r="D281" i="43"/>
  <c r="E281" i="43"/>
  <c r="F281" i="43"/>
  <c r="B282" i="43"/>
  <c r="D282" i="43"/>
  <c r="E282" i="43"/>
  <c r="F282" i="43"/>
  <c r="B283" i="43"/>
  <c r="D283" i="43"/>
  <c r="E283" i="43"/>
  <c r="F283" i="43"/>
  <c r="B284" i="43"/>
  <c r="D284" i="43"/>
  <c r="E284" i="43"/>
  <c r="F284" i="43"/>
  <c r="B285" i="43"/>
  <c r="D285" i="43"/>
  <c r="E285" i="43"/>
  <c r="F285" i="43"/>
  <c r="B286" i="43"/>
  <c r="D286" i="43"/>
  <c r="E286" i="43"/>
  <c r="F286" i="43"/>
  <c r="B287" i="43"/>
  <c r="D287" i="43"/>
  <c r="E287" i="43"/>
  <c r="F287" i="43"/>
  <c r="B288" i="43"/>
  <c r="D288" i="43"/>
  <c r="E288" i="43"/>
  <c r="F288" i="43"/>
  <c r="B289" i="43"/>
  <c r="D289" i="43"/>
  <c r="E289" i="43"/>
  <c r="F289" i="43"/>
  <c r="B290" i="43"/>
  <c r="D290" i="43"/>
  <c r="E290" i="43"/>
  <c r="F290" i="43"/>
  <c r="B291" i="43"/>
  <c r="D291" i="43"/>
  <c r="E291" i="43"/>
  <c r="F291" i="43"/>
  <c r="B292" i="43"/>
  <c r="D292" i="43"/>
  <c r="E292" i="43"/>
  <c r="F292" i="43"/>
  <c r="B293" i="43"/>
  <c r="D293" i="43"/>
  <c r="E293" i="43"/>
  <c r="F293" i="43"/>
  <c r="B294" i="43"/>
  <c r="D294" i="43"/>
  <c r="E294" i="43"/>
  <c r="F294" i="43"/>
  <c r="B295" i="43"/>
  <c r="D295" i="43"/>
  <c r="E295" i="43"/>
  <c r="F295" i="43"/>
  <c r="B296" i="43"/>
  <c r="D296" i="43"/>
  <c r="E296" i="43"/>
  <c r="F296" i="43"/>
  <c r="B297" i="43"/>
  <c r="D297" i="43"/>
  <c r="E297" i="43"/>
  <c r="F297" i="43"/>
  <c r="B298" i="43"/>
  <c r="D298" i="43"/>
  <c r="E298" i="43"/>
  <c r="F298" i="43"/>
  <c r="B299" i="43"/>
  <c r="D299" i="43"/>
  <c r="E299" i="43"/>
  <c r="F299" i="43"/>
  <c r="B300" i="43"/>
  <c r="D300" i="43"/>
  <c r="E300" i="43"/>
  <c r="F300" i="43"/>
  <c r="B301" i="43"/>
  <c r="D301" i="43"/>
  <c r="E301" i="43"/>
  <c r="F301" i="43"/>
  <c r="B302" i="43"/>
  <c r="D302" i="43"/>
  <c r="E302" i="43"/>
  <c r="F302" i="43"/>
  <c r="B303" i="43"/>
  <c r="D303" i="43"/>
  <c r="E303" i="43"/>
  <c r="F303" i="43"/>
  <c r="B304" i="43"/>
  <c r="D304" i="43"/>
  <c r="E304" i="43"/>
  <c r="F304" i="43"/>
  <c r="B305" i="43"/>
  <c r="D305" i="43"/>
  <c r="E305" i="43"/>
  <c r="F305" i="43"/>
  <c r="B306" i="43"/>
  <c r="D306" i="43"/>
  <c r="E306" i="43"/>
  <c r="F306" i="43"/>
  <c r="B307" i="43"/>
  <c r="D307" i="43"/>
  <c r="E307" i="43"/>
  <c r="F307" i="43"/>
  <c r="B308" i="43"/>
  <c r="D308" i="43"/>
  <c r="E308" i="43"/>
  <c r="F308" i="43"/>
  <c r="B309" i="43"/>
  <c r="D309" i="43"/>
  <c r="E309" i="43"/>
  <c r="F309" i="43"/>
  <c r="B310" i="43"/>
  <c r="D310" i="43"/>
  <c r="E310" i="43"/>
  <c r="F310" i="43"/>
  <c r="B311" i="43"/>
  <c r="D311" i="43"/>
  <c r="E311" i="43"/>
  <c r="F311" i="43"/>
  <c r="B312" i="43"/>
  <c r="D312" i="43"/>
  <c r="E312" i="43"/>
  <c r="F312" i="43"/>
  <c r="B313" i="43"/>
  <c r="D313" i="43"/>
  <c r="E313" i="43"/>
  <c r="F313" i="43"/>
  <c r="B314" i="43"/>
  <c r="D314" i="43"/>
  <c r="E314" i="43"/>
  <c r="F314" i="43"/>
  <c r="B315" i="43"/>
  <c r="D315" i="43"/>
  <c r="E315" i="43"/>
  <c r="F315" i="43"/>
  <c r="B316" i="43"/>
  <c r="D316" i="43"/>
  <c r="E316" i="43"/>
  <c r="F316" i="43"/>
  <c r="B317" i="43"/>
  <c r="D317" i="43"/>
  <c r="E317" i="43"/>
  <c r="F317" i="43"/>
  <c r="B318" i="43"/>
  <c r="D318" i="43"/>
  <c r="E318" i="43"/>
  <c r="F318" i="43"/>
  <c r="B319" i="43"/>
  <c r="D319" i="43"/>
  <c r="E319" i="43"/>
  <c r="F319" i="43"/>
  <c r="B320" i="43"/>
  <c r="D320" i="43"/>
  <c r="E320" i="43"/>
  <c r="F320" i="43"/>
  <c r="B321" i="43"/>
  <c r="D321" i="43"/>
  <c r="E321" i="43"/>
  <c r="F321" i="43"/>
  <c r="B322" i="43"/>
  <c r="D322" i="43"/>
  <c r="E322" i="43"/>
  <c r="F322" i="43"/>
  <c r="B323" i="43"/>
  <c r="D323" i="43"/>
  <c r="E323" i="43"/>
  <c r="F323" i="43"/>
  <c r="B324" i="43"/>
  <c r="D324" i="43"/>
  <c r="E324" i="43"/>
  <c r="F324" i="43"/>
  <c r="B325" i="43"/>
  <c r="D325" i="43"/>
  <c r="E325" i="43"/>
  <c r="F325" i="43"/>
  <c r="B326" i="43"/>
  <c r="D326" i="43"/>
  <c r="E326" i="43"/>
  <c r="F326" i="43"/>
  <c r="B327" i="43"/>
  <c r="D327" i="43"/>
  <c r="E327" i="43"/>
  <c r="F327" i="43"/>
  <c r="B328" i="43"/>
  <c r="D328" i="43"/>
  <c r="E328" i="43"/>
  <c r="F328" i="43"/>
  <c r="B329" i="43"/>
  <c r="D329" i="43"/>
  <c r="E329" i="43"/>
  <c r="F329" i="43"/>
  <c r="B330" i="43"/>
  <c r="D330" i="43"/>
  <c r="E330" i="43"/>
  <c r="F330" i="43"/>
  <c r="B331" i="43"/>
  <c r="D331" i="43"/>
  <c r="E331" i="43"/>
  <c r="F331" i="43"/>
  <c r="B332" i="43"/>
  <c r="D332" i="43"/>
  <c r="E332" i="43"/>
  <c r="F332" i="43"/>
  <c r="B333" i="43"/>
  <c r="D333" i="43"/>
  <c r="E333" i="43"/>
  <c r="F333" i="43"/>
  <c r="B334" i="43"/>
  <c r="D334" i="43"/>
  <c r="E334" i="43"/>
  <c r="F334" i="43"/>
  <c r="B335" i="43"/>
  <c r="D335" i="43"/>
  <c r="E335" i="43"/>
  <c r="F335" i="43"/>
  <c r="B336" i="43"/>
  <c r="D336" i="43"/>
  <c r="E336" i="43"/>
  <c r="F336" i="43"/>
  <c r="B337" i="43"/>
  <c r="D337" i="43"/>
  <c r="E337" i="43"/>
  <c r="F337" i="43"/>
  <c r="B338" i="43"/>
  <c r="D338" i="43"/>
  <c r="E338" i="43"/>
  <c r="F338" i="43"/>
  <c r="B339" i="43"/>
  <c r="D339" i="43"/>
  <c r="E339" i="43"/>
  <c r="F339" i="43"/>
  <c r="B340" i="43"/>
  <c r="D340" i="43"/>
  <c r="E340" i="43"/>
  <c r="F340" i="43"/>
  <c r="B341" i="43"/>
  <c r="D341" i="43"/>
  <c r="E341" i="43"/>
  <c r="F341" i="43"/>
  <c r="B342" i="43"/>
  <c r="D342" i="43"/>
  <c r="E342" i="43"/>
  <c r="F342" i="43"/>
  <c r="B343" i="43"/>
  <c r="D343" i="43"/>
  <c r="E343" i="43"/>
  <c r="F343" i="43"/>
  <c r="B344" i="43"/>
  <c r="D344" i="43"/>
  <c r="E344" i="43"/>
  <c r="F344" i="43"/>
  <c r="B345" i="43"/>
  <c r="D345" i="43"/>
  <c r="E345" i="43"/>
  <c r="F345" i="43"/>
  <c r="B346" i="43"/>
  <c r="D346" i="43"/>
  <c r="E346" i="43"/>
  <c r="F346" i="43"/>
  <c r="B347" i="43"/>
  <c r="D347" i="43"/>
  <c r="E347" i="43"/>
  <c r="F347" i="43"/>
  <c r="B348" i="43"/>
  <c r="D348" i="43"/>
  <c r="E348" i="43"/>
  <c r="F348" i="43"/>
  <c r="B349" i="43"/>
  <c r="D349" i="43"/>
  <c r="E349" i="43"/>
  <c r="F349" i="43"/>
  <c r="B350" i="43"/>
  <c r="D350" i="43"/>
  <c r="E350" i="43"/>
  <c r="F350" i="43"/>
  <c r="B351" i="43"/>
  <c r="D351" i="43"/>
  <c r="E351" i="43"/>
  <c r="F351" i="43"/>
  <c r="B352" i="43"/>
  <c r="D352" i="43"/>
  <c r="E352" i="43"/>
  <c r="F352" i="43"/>
  <c r="B353" i="43"/>
  <c r="D353" i="43"/>
  <c r="E353" i="43"/>
  <c r="F353" i="43"/>
  <c r="B354" i="43"/>
  <c r="D354" i="43"/>
  <c r="E354" i="43"/>
  <c r="F354" i="43"/>
  <c r="B355" i="43"/>
  <c r="D355" i="43"/>
  <c r="E355" i="43"/>
  <c r="F355" i="43"/>
  <c r="B356" i="43"/>
  <c r="D356" i="43"/>
  <c r="E356" i="43"/>
  <c r="F356" i="43"/>
  <c r="B357" i="43"/>
  <c r="D357" i="43"/>
  <c r="E357" i="43"/>
  <c r="F357" i="43"/>
  <c r="B358" i="43"/>
  <c r="D358" i="43"/>
  <c r="E358" i="43"/>
  <c r="F358" i="43"/>
  <c r="B359" i="43"/>
  <c r="D359" i="43"/>
  <c r="E359" i="43"/>
  <c r="F359" i="43"/>
  <c r="B360" i="43"/>
  <c r="D360" i="43"/>
  <c r="E360" i="43"/>
  <c r="F360" i="43"/>
  <c r="B361" i="43"/>
  <c r="D361" i="43"/>
  <c r="E361" i="43"/>
  <c r="F361" i="43"/>
  <c r="B362" i="43"/>
  <c r="D362" i="43"/>
  <c r="E362" i="43"/>
  <c r="F362" i="43"/>
  <c r="B363" i="43"/>
  <c r="D363" i="43"/>
  <c r="E363" i="43"/>
  <c r="F363" i="43"/>
  <c r="B364" i="43"/>
  <c r="D364" i="43"/>
  <c r="E364" i="43"/>
  <c r="F364" i="43"/>
  <c r="B365" i="43"/>
  <c r="D365" i="43"/>
  <c r="E365" i="43"/>
  <c r="F365" i="43"/>
  <c r="B366" i="43"/>
  <c r="D366" i="43"/>
  <c r="E366" i="43"/>
  <c r="F366" i="43"/>
  <c r="B367" i="43"/>
  <c r="D367" i="43"/>
  <c r="E367" i="43"/>
  <c r="F367" i="43"/>
  <c r="B368" i="43"/>
  <c r="D368" i="43"/>
  <c r="E368" i="43"/>
  <c r="F368" i="43"/>
  <c r="B369" i="43"/>
  <c r="D369" i="43"/>
  <c r="E369" i="43"/>
  <c r="F369" i="43"/>
  <c r="B370" i="43"/>
  <c r="D370" i="43"/>
  <c r="E370" i="43"/>
  <c r="F370" i="43"/>
  <c r="B371" i="43"/>
  <c r="D371" i="43"/>
  <c r="E371" i="43"/>
  <c r="F371" i="43"/>
  <c r="B372" i="43"/>
  <c r="D372" i="43"/>
  <c r="E372" i="43"/>
  <c r="F372" i="43"/>
  <c r="B373" i="43"/>
  <c r="D373" i="43"/>
  <c r="E373" i="43"/>
  <c r="F373" i="43"/>
  <c r="B374" i="43"/>
  <c r="D374" i="43"/>
  <c r="E374" i="43"/>
  <c r="F374" i="43"/>
  <c r="B375" i="43"/>
  <c r="D375" i="43"/>
  <c r="E375" i="43"/>
  <c r="F375" i="43"/>
  <c r="B376" i="43"/>
  <c r="D376" i="43"/>
  <c r="E376" i="43"/>
  <c r="F376" i="43"/>
  <c r="B377" i="43"/>
  <c r="D377" i="43"/>
  <c r="E377" i="43"/>
  <c r="F377" i="43"/>
  <c r="B378" i="43"/>
  <c r="D378" i="43"/>
  <c r="E378" i="43"/>
  <c r="F378" i="43"/>
  <c r="B379" i="43"/>
  <c r="D379" i="43"/>
  <c r="E379" i="43"/>
  <c r="F379" i="43"/>
  <c r="B380" i="43"/>
  <c r="D380" i="43"/>
  <c r="E380" i="43"/>
  <c r="F380" i="43"/>
  <c r="B381" i="43"/>
  <c r="D381" i="43"/>
  <c r="E381" i="43"/>
  <c r="F381" i="43"/>
  <c r="B382" i="43"/>
  <c r="D382" i="43"/>
  <c r="E382" i="43"/>
  <c r="F382" i="43"/>
  <c r="B383" i="43"/>
  <c r="D383" i="43"/>
  <c r="E383" i="43"/>
  <c r="F383" i="43"/>
  <c r="B384" i="43"/>
  <c r="D384" i="43"/>
  <c r="E384" i="43"/>
  <c r="F384" i="43"/>
  <c r="B385" i="43"/>
  <c r="D385" i="43"/>
  <c r="E385" i="43"/>
  <c r="F385" i="43"/>
  <c r="B386" i="43"/>
  <c r="D386" i="43"/>
  <c r="E386" i="43"/>
  <c r="F386" i="43"/>
  <c r="B387" i="43"/>
  <c r="D387" i="43"/>
  <c r="E387" i="43"/>
  <c r="F387" i="43"/>
  <c r="B388" i="43"/>
  <c r="D388" i="43"/>
  <c r="E388" i="43"/>
  <c r="F388" i="43"/>
  <c r="B389" i="43"/>
  <c r="D389" i="43"/>
  <c r="E389" i="43"/>
  <c r="F389" i="43"/>
  <c r="B390" i="43"/>
  <c r="D390" i="43"/>
  <c r="E390" i="43"/>
  <c r="F390" i="43"/>
  <c r="B391" i="43"/>
  <c r="D391" i="43"/>
  <c r="E391" i="43"/>
  <c r="F391" i="43"/>
  <c r="B392" i="43"/>
  <c r="D392" i="43"/>
  <c r="E392" i="43"/>
  <c r="F392" i="43"/>
  <c r="B393" i="43"/>
  <c r="D393" i="43"/>
  <c r="E393" i="43"/>
  <c r="F393" i="43"/>
  <c r="B394" i="43"/>
  <c r="D394" i="43"/>
  <c r="E394" i="43"/>
  <c r="F394" i="43"/>
  <c r="B395" i="43"/>
  <c r="D395" i="43"/>
  <c r="E395" i="43"/>
  <c r="F395" i="43"/>
  <c r="B396" i="43"/>
  <c r="D396" i="43"/>
  <c r="E396" i="43"/>
  <c r="F396" i="43"/>
  <c r="B397" i="43"/>
  <c r="D397" i="43"/>
  <c r="E397" i="43"/>
  <c r="F397" i="43"/>
  <c r="B398" i="43"/>
  <c r="D398" i="43"/>
  <c r="E398" i="43"/>
  <c r="F398" i="43"/>
  <c r="B399" i="43"/>
  <c r="D399" i="43"/>
  <c r="E399" i="43"/>
  <c r="F399" i="43"/>
  <c r="B400" i="43"/>
  <c r="D400" i="43"/>
  <c r="E400" i="43"/>
  <c r="F400" i="43"/>
  <c r="B401" i="43"/>
  <c r="D401" i="43"/>
  <c r="E401" i="43"/>
  <c r="F401" i="43"/>
  <c r="B402" i="43"/>
  <c r="D402" i="43"/>
  <c r="E402" i="43"/>
  <c r="F402" i="43"/>
  <c r="B403" i="43"/>
  <c r="D403" i="43"/>
  <c r="E403" i="43"/>
  <c r="F403" i="43"/>
  <c r="B404" i="43"/>
  <c r="D404" i="43"/>
  <c r="E404" i="43"/>
  <c r="F404" i="43"/>
  <c r="B405" i="43"/>
  <c r="D405" i="43"/>
  <c r="E405" i="43"/>
  <c r="F405" i="43"/>
  <c r="B406" i="43"/>
  <c r="D406" i="43"/>
  <c r="E406" i="43"/>
  <c r="F406" i="43"/>
  <c r="B407" i="43"/>
  <c r="D407" i="43"/>
  <c r="E407" i="43"/>
  <c r="F407" i="43"/>
  <c r="B408" i="43"/>
  <c r="D408" i="43"/>
  <c r="E408" i="43"/>
  <c r="F408" i="43"/>
  <c r="B409" i="43"/>
  <c r="D409" i="43"/>
  <c r="E409" i="43"/>
  <c r="F409" i="43"/>
  <c r="B410" i="43"/>
  <c r="D410" i="43"/>
  <c r="E410" i="43"/>
  <c r="F410" i="43"/>
  <c r="B411" i="43"/>
  <c r="D411" i="43"/>
  <c r="E411" i="43"/>
  <c r="F411" i="43"/>
  <c r="B412" i="43"/>
  <c r="D412" i="43"/>
  <c r="E412" i="43"/>
  <c r="F412" i="43"/>
  <c r="B413" i="43"/>
  <c r="D413" i="43"/>
  <c r="E413" i="43"/>
  <c r="F413" i="43"/>
  <c r="B414" i="43"/>
  <c r="D414" i="43"/>
  <c r="E414" i="43"/>
  <c r="F414" i="43"/>
  <c r="B415" i="43"/>
  <c r="D415" i="43"/>
  <c r="E415" i="43"/>
  <c r="F415" i="43"/>
  <c r="B416" i="43"/>
  <c r="D416" i="43"/>
  <c r="E416" i="43"/>
  <c r="F416" i="43"/>
  <c r="B417" i="43"/>
  <c r="D417" i="43"/>
  <c r="E417" i="43"/>
  <c r="F417" i="43"/>
  <c r="B418" i="43"/>
  <c r="D418" i="43"/>
  <c r="E418" i="43"/>
  <c r="F418" i="43"/>
  <c r="B419" i="43"/>
  <c r="D419" i="43"/>
  <c r="E419" i="43"/>
  <c r="F419" i="43"/>
  <c r="B420" i="43"/>
  <c r="D420" i="43"/>
  <c r="E420" i="43"/>
  <c r="F420" i="43"/>
  <c r="B421" i="43"/>
  <c r="D421" i="43"/>
  <c r="E421" i="43"/>
  <c r="F421" i="43"/>
  <c r="B422" i="43"/>
  <c r="D422" i="43"/>
  <c r="E422" i="43"/>
  <c r="F422" i="43"/>
  <c r="B423" i="43"/>
  <c r="D423" i="43"/>
  <c r="E423" i="43"/>
  <c r="F423" i="43"/>
  <c r="B424" i="43"/>
  <c r="D424" i="43"/>
  <c r="E424" i="43"/>
  <c r="F424" i="43"/>
  <c r="B425" i="43"/>
  <c r="D425" i="43"/>
  <c r="E425" i="43"/>
  <c r="F425" i="43"/>
  <c r="B426" i="43"/>
  <c r="D426" i="43"/>
  <c r="E426" i="43"/>
  <c r="F426" i="43"/>
  <c r="B427" i="43"/>
  <c r="D427" i="43"/>
  <c r="E427" i="43"/>
  <c r="F427" i="43"/>
  <c r="B428" i="43"/>
  <c r="D428" i="43"/>
  <c r="E428" i="43"/>
  <c r="F428" i="43"/>
  <c r="B429" i="43"/>
  <c r="D429" i="43"/>
  <c r="E429" i="43"/>
  <c r="F429" i="43"/>
  <c r="B430" i="43"/>
  <c r="D430" i="43"/>
  <c r="E430" i="43"/>
  <c r="F430" i="43"/>
  <c r="B431" i="43"/>
  <c r="D431" i="43"/>
  <c r="E431" i="43"/>
  <c r="F431" i="43"/>
  <c r="B432" i="43"/>
  <c r="D432" i="43"/>
  <c r="E432" i="43"/>
  <c r="F432" i="43"/>
  <c r="B433" i="43"/>
  <c r="D433" i="43"/>
  <c r="E433" i="43"/>
  <c r="F433" i="43"/>
  <c r="B434" i="43"/>
  <c r="D434" i="43"/>
  <c r="E434" i="43"/>
  <c r="F434" i="43"/>
  <c r="B435" i="43"/>
  <c r="D435" i="43"/>
  <c r="E435" i="43"/>
  <c r="F435" i="43"/>
  <c r="B436" i="43"/>
  <c r="D436" i="43"/>
  <c r="E436" i="43"/>
  <c r="F436" i="43"/>
  <c r="B437" i="43"/>
  <c r="D437" i="43"/>
  <c r="E437" i="43"/>
  <c r="F437" i="43"/>
  <c r="B438" i="43"/>
  <c r="D438" i="43"/>
  <c r="E438" i="43"/>
  <c r="F438" i="43"/>
  <c r="B439" i="43"/>
  <c r="D439" i="43"/>
  <c r="E439" i="43"/>
  <c r="F439" i="43"/>
  <c r="B440" i="43"/>
  <c r="D440" i="43"/>
  <c r="E440" i="43"/>
  <c r="F440" i="43"/>
  <c r="B441" i="43"/>
  <c r="D441" i="43"/>
  <c r="E441" i="43"/>
  <c r="F441" i="43"/>
  <c r="B442" i="43"/>
  <c r="D442" i="43"/>
  <c r="E442" i="43"/>
  <c r="F442" i="43"/>
  <c r="B443" i="43"/>
  <c r="D443" i="43"/>
  <c r="E443" i="43"/>
  <c r="F443" i="43"/>
  <c r="B444" i="43"/>
  <c r="D444" i="43"/>
  <c r="E444" i="43"/>
  <c r="F444" i="43"/>
  <c r="B445" i="43"/>
  <c r="D445" i="43"/>
  <c r="E445" i="43"/>
  <c r="F445" i="43"/>
  <c r="B446" i="43"/>
  <c r="D446" i="43"/>
  <c r="E446" i="43"/>
  <c r="F446" i="43"/>
  <c r="B447" i="43"/>
  <c r="D447" i="43"/>
  <c r="E447" i="43"/>
  <c r="F447" i="43"/>
  <c r="B448" i="43"/>
  <c r="D448" i="43"/>
  <c r="E448" i="43"/>
  <c r="F448" i="43"/>
  <c r="B449" i="43"/>
  <c r="D449" i="43"/>
  <c r="E449" i="43"/>
  <c r="F449" i="43"/>
  <c r="B450" i="43"/>
  <c r="D450" i="43"/>
  <c r="E450" i="43"/>
  <c r="F450" i="43"/>
  <c r="B451" i="43"/>
  <c r="D451" i="43"/>
  <c r="E451" i="43"/>
  <c r="F451" i="43"/>
  <c r="B452" i="43"/>
  <c r="D452" i="43"/>
  <c r="E452" i="43"/>
  <c r="F452" i="43"/>
  <c r="B453" i="43"/>
  <c r="D453" i="43"/>
  <c r="E453" i="43"/>
  <c r="F453" i="43"/>
  <c r="B454" i="43"/>
  <c r="D454" i="43"/>
  <c r="E454" i="43"/>
  <c r="F454" i="43"/>
  <c r="B455" i="43"/>
  <c r="D455" i="43"/>
  <c r="E455" i="43"/>
  <c r="F455" i="43"/>
  <c r="B456" i="43"/>
  <c r="D456" i="43"/>
  <c r="E456" i="43"/>
  <c r="F456" i="43"/>
  <c r="B457" i="43"/>
  <c r="D457" i="43"/>
  <c r="E457" i="43"/>
  <c r="F457" i="43"/>
  <c r="B458" i="43"/>
  <c r="D458" i="43"/>
  <c r="E458" i="43"/>
  <c r="F458" i="43"/>
  <c r="B459" i="43"/>
  <c r="D459" i="43"/>
  <c r="E459" i="43"/>
  <c r="F459" i="43"/>
  <c r="B460" i="43"/>
  <c r="D460" i="43"/>
  <c r="E460" i="43"/>
  <c r="F460" i="43"/>
  <c r="B461" i="43"/>
  <c r="D461" i="43"/>
  <c r="E461" i="43"/>
  <c r="F461" i="43"/>
  <c r="B462" i="43"/>
  <c r="D462" i="43"/>
  <c r="E462" i="43"/>
  <c r="F462" i="43"/>
  <c r="B463" i="43"/>
  <c r="D463" i="43"/>
  <c r="E463" i="43"/>
  <c r="F463" i="43"/>
  <c r="B464" i="43"/>
  <c r="D464" i="43"/>
  <c r="E464" i="43"/>
  <c r="F464" i="43"/>
  <c r="B465" i="43"/>
  <c r="D465" i="43"/>
  <c r="E465" i="43"/>
  <c r="F465" i="43"/>
  <c r="B466" i="43"/>
  <c r="D466" i="43"/>
  <c r="E466" i="43"/>
  <c r="F466" i="43"/>
  <c r="B467" i="43"/>
  <c r="D467" i="43"/>
  <c r="E467" i="43"/>
  <c r="F467" i="43"/>
  <c r="B468" i="43"/>
  <c r="D468" i="43"/>
  <c r="E468" i="43"/>
  <c r="F468" i="43"/>
  <c r="B469" i="43"/>
  <c r="D469" i="43"/>
  <c r="E469" i="43"/>
  <c r="F469" i="43"/>
  <c r="B470" i="43"/>
  <c r="D470" i="43"/>
  <c r="E470" i="43"/>
  <c r="F470" i="43"/>
  <c r="B471" i="43"/>
  <c r="D471" i="43"/>
  <c r="E471" i="43"/>
  <c r="F471" i="43"/>
  <c r="B472" i="43"/>
  <c r="D472" i="43"/>
  <c r="E472" i="43"/>
  <c r="F472" i="43"/>
  <c r="B473" i="43"/>
  <c r="D473" i="43"/>
  <c r="E473" i="43"/>
  <c r="F473" i="43"/>
  <c r="B474" i="43"/>
  <c r="D474" i="43"/>
  <c r="E474" i="43"/>
  <c r="F474" i="43"/>
  <c r="B475" i="43"/>
  <c r="D475" i="43"/>
  <c r="E475" i="43"/>
  <c r="F475" i="43"/>
  <c r="B476" i="43"/>
  <c r="D476" i="43"/>
  <c r="E476" i="43"/>
  <c r="F476" i="43"/>
  <c r="B477" i="43"/>
  <c r="D477" i="43"/>
  <c r="E477" i="43"/>
  <c r="F477" i="43"/>
  <c r="B478" i="43"/>
  <c r="D478" i="43"/>
  <c r="E478" i="43"/>
  <c r="F478" i="43"/>
  <c r="B479" i="43"/>
  <c r="D479" i="43"/>
  <c r="E479" i="43"/>
  <c r="F479" i="43"/>
  <c r="B480" i="43"/>
  <c r="D480" i="43"/>
  <c r="E480" i="43"/>
  <c r="F480" i="43"/>
  <c r="B481" i="43"/>
  <c r="D481" i="43"/>
  <c r="E481" i="43"/>
  <c r="F481" i="43"/>
  <c r="B482" i="43"/>
  <c r="D482" i="43"/>
  <c r="E482" i="43"/>
  <c r="F482" i="43"/>
  <c r="B483" i="43"/>
  <c r="D483" i="43"/>
  <c r="E483" i="43"/>
  <c r="F483" i="43"/>
  <c r="B484" i="43"/>
  <c r="D484" i="43"/>
  <c r="E484" i="43"/>
  <c r="F484" i="43"/>
  <c r="B485" i="43"/>
  <c r="D485" i="43"/>
  <c r="E485" i="43"/>
  <c r="F485" i="43"/>
  <c r="B486" i="43"/>
  <c r="D486" i="43"/>
  <c r="E486" i="43"/>
  <c r="F486" i="43"/>
  <c r="B487" i="43"/>
  <c r="D487" i="43"/>
  <c r="E487" i="43"/>
  <c r="F487" i="43"/>
  <c r="B488" i="43"/>
  <c r="D488" i="43"/>
  <c r="E488" i="43"/>
  <c r="F488" i="43"/>
  <c r="B489" i="43"/>
  <c r="D489" i="43"/>
  <c r="E489" i="43"/>
  <c r="F489" i="43"/>
  <c r="B490" i="43"/>
  <c r="D490" i="43"/>
  <c r="E490" i="43"/>
  <c r="F490" i="43"/>
  <c r="B491" i="43"/>
  <c r="D491" i="43"/>
  <c r="E491" i="43"/>
  <c r="F491" i="43"/>
  <c r="B492" i="43"/>
  <c r="D492" i="43"/>
  <c r="E492" i="43"/>
  <c r="F492" i="43"/>
  <c r="B493" i="43"/>
  <c r="D493" i="43"/>
  <c r="E493" i="43"/>
  <c r="F493" i="43"/>
  <c r="B494" i="43"/>
  <c r="D494" i="43"/>
  <c r="E494" i="43"/>
  <c r="F494" i="43"/>
  <c r="B495" i="43"/>
  <c r="D495" i="43"/>
  <c r="E495" i="43"/>
  <c r="F495" i="43"/>
  <c r="B496" i="43"/>
  <c r="D496" i="43"/>
  <c r="E496" i="43"/>
  <c r="F496" i="43"/>
  <c r="B497" i="43"/>
  <c r="D497" i="43"/>
  <c r="E497" i="43"/>
  <c r="F497" i="43"/>
  <c r="B498" i="43"/>
  <c r="D498" i="43"/>
  <c r="E498" i="43"/>
  <c r="F498" i="43"/>
  <c r="B499" i="43"/>
  <c r="D499" i="43"/>
  <c r="E499" i="43"/>
  <c r="F499" i="43"/>
  <c r="B500" i="43"/>
  <c r="D500" i="43"/>
  <c r="E500" i="43"/>
  <c r="F500" i="43"/>
  <c r="B501" i="43"/>
  <c r="D501" i="43"/>
  <c r="E501" i="43"/>
  <c r="F501" i="43"/>
  <c r="B502" i="43"/>
  <c r="D502" i="43"/>
  <c r="E502" i="43"/>
  <c r="F502" i="43"/>
  <c r="B503" i="43"/>
  <c r="D503" i="43"/>
  <c r="E503" i="43"/>
  <c r="F503" i="43"/>
  <c r="B504" i="43"/>
  <c r="D504" i="43"/>
  <c r="E504" i="43"/>
  <c r="F504" i="43"/>
  <c r="B505" i="43"/>
  <c r="D505" i="43"/>
  <c r="E505" i="43"/>
  <c r="F505" i="43"/>
  <c r="B506" i="43"/>
  <c r="D506" i="43"/>
  <c r="E506" i="43"/>
  <c r="F506" i="43"/>
  <c r="B507" i="43"/>
  <c r="D507" i="43"/>
  <c r="E507" i="43"/>
  <c r="F507" i="43"/>
  <c r="B508" i="43"/>
  <c r="D508" i="43"/>
  <c r="E508" i="43"/>
  <c r="F508" i="43"/>
  <c r="B509" i="43"/>
  <c r="D509" i="43"/>
  <c r="E509" i="43"/>
  <c r="F509" i="43"/>
  <c r="B510" i="43"/>
  <c r="D510" i="43"/>
  <c r="E510" i="43"/>
  <c r="F510" i="43"/>
  <c r="B511" i="43"/>
  <c r="D511" i="43"/>
  <c r="E511" i="43"/>
  <c r="F511" i="43"/>
  <c r="B512" i="43"/>
  <c r="D512" i="43"/>
  <c r="E512" i="43"/>
  <c r="F512" i="43"/>
  <c r="B513" i="43"/>
  <c r="D513" i="43"/>
  <c r="E513" i="43"/>
  <c r="F513" i="43"/>
  <c r="B514" i="43"/>
  <c r="D514" i="43"/>
  <c r="E514" i="43"/>
  <c r="F514" i="43"/>
  <c r="B515" i="43"/>
  <c r="D515" i="43"/>
  <c r="E515" i="43"/>
  <c r="F515" i="43"/>
  <c r="B516" i="43"/>
  <c r="D516" i="43"/>
  <c r="E516" i="43"/>
  <c r="F516" i="43"/>
  <c r="B517" i="43"/>
  <c r="D517" i="43"/>
  <c r="E517" i="43"/>
  <c r="F517" i="43"/>
  <c r="B518" i="43"/>
  <c r="D518" i="43"/>
  <c r="E518" i="43"/>
  <c r="F518" i="43"/>
  <c r="B519" i="43"/>
  <c r="D519" i="43"/>
  <c r="E519" i="43"/>
  <c r="F519" i="43"/>
  <c r="B520" i="43"/>
  <c r="D520" i="43"/>
  <c r="E520" i="43"/>
  <c r="F520" i="43"/>
  <c r="B521" i="43"/>
  <c r="D521" i="43"/>
  <c r="E521" i="43"/>
  <c r="F521" i="43"/>
  <c r="B522" i="43"/>
  <c r="D522" i="43"/>
  <c r="E522" i="43"/>
  <c r="F522" i="43"/>
  <c r="B523" i="43"/>
  <c r="D523" i="43"/>
  <c r="E523" i="43"/>
  <c r="F523" i="43"/>
  <c r="B524" i="43"/>
  <c r="D524" i="43"/>
  <c r="E524" i="43"/>
  <c r="F524" i="43"/>
  <c r="B525" i="43"/>
  <c r="D525" i="43"/>
  <c r="E525" i="43"/>
  <c r="F525" i="43"/>
  <c r="B526" i="43"/>
  <c r="D526" i="43"/>
  <c r="E526" i="43"/>
  <c r="F526" i="43"/>
  <c r="B527" i="43"/>
  <c r="D527" i="43"/>
  <c r="E527" i="43"/>
  <c r="F527" i="43"/>
  <c r="B528" i="43"/>
  <c r="D528" i="43"/>
  <c r="E528" i="43"/>
  <c r="F528" i="43"/>
  <c r="B529" i="43"/>
  <c r="D529" i="43"/>
  <c r="E529" i="43"/>
  <c r="F529" i="43"/>
  <c r="B530" i="43"/>
  <c r="D530" i="43"/>
  <c r="E530" i="43"/>
  <c r="F530" i="43"/>
  <c r="B531" i="43"/>
  <c r="D531" i="43"/>
  <c r="E531" i="43"/>
  <c r="F531" i="43"/>
  <c r="B532" i="43"/>
  <c r="D532" i="43"/>
  <c r="E532" i="43"/>
  <c r="F532" i="43"/>
  <c r="B533" i="43"/>
  <c r="D533" i="43"/>
  <c r="E533" i="43"/>
  <c r="F533" i="43"/>
  <c r="B534" i="43"/>
  <c r="D534" i="43"/>
  <c r="E534" i="43"/>
  <c r="F534" i="43"/>
  <c r="B535" i="43"/>
  <c r="D535" i="43"/>
  <c r="E535" i="43"/>
  <c r="F535" i="43"/>
  <c r="B536" i="43"/>
  <c r="D536" i="43"/>
  <c r="E536" i="43"/>
  <c r="F536" i="43"/>
  <c r="B537" i="43"/>
  <c r="D537" i="43"/>
  <c r="E537" i="43"/>
  <c r="F537" i="43"/>
  <c r="B538" i="43"/>
  <c r="D538" i="43"/>
  <c r="E538" i="43"/>
  <c r="F538" i="43"/>
  <c r="B539" i="43"/>
  <c r="D539" i="43"/>
  <c r="E539" i="43"/>
  <c r="F539" i="43"/>
  <c r="B540" i="43"/>
  <c r="D540" i="43"/>
  <c r="E540" i="43"/>
  <c r="F540" i="43"/>
  <c r="B541" i="43"/>
  <c r="D541" i="43"/>
  <c r="E541" i="43"/>
  <c r="F541" i="43"/>
  <c r="B542" i="43"/>
  <c r="D542" i="43"/>
  <c r="E542" i="43"/>
  <c r="F542" i="43"/>
  <c r="B543" i="43"/>
  <c r="D543" i="43"/>
  <c r="E543" i="43"/>
  <c r="F543" i="43"/>
  <c r="B544" i="43"/>
  <c r="D544" i="43"/>
  <c r="E544" i="43"/>
  <c r="F544" i="43"/>
  <c r="B545" i="43"/>
  <c r="D545" i="43"/>
  <c r="E545" i="43"/>
  <c r="F545" i="43"/>
  <c r="B546" i="43"/>
  <c r="D546" i="43"/>
  <c r="E546" i="43"/>
  <c r="F546" i="43"/>
  <c r="B547" i="43"/>
  <c r="D547" i="43"/>
  <c r="E547" i="43"/>
  <c r="F547" i="43"/>
  <c r="B548" i="43"/>
  <c r="D548" i="43"/>
  <c r="E548" i="43"/>
  <c r="F548" i="43"/>
  <c r="B549" i="43"/>
  <c r="D549" i="43"/>
  <c r="E549" i="43"/>
  <c r="F549" i="43"/>
  <c r="B550" i="43"/>
  <c r="D550" i="43"/>
  <c r="E550" i="43"/>
  <c r="F550" i="43"/>
  <c r="B551" i="43"/>
  <c r="D551" i="43"/>
  <c r="E551" i="43"/>
  <c r="F551" i="43"/>
  <c r="B552" i="43"/>
  <c r="D552" i="43"/>
  <c r="E552" i="43"/>
  <c r="F552" i="43"/>
  <c r="B553" i="43"/>
  <c r="D553" i="43"/>
  <c r="E553" i="43"/>
  <c r="F553" i="43"/>
  <c r="B554" i="43"/>
  <c r="D554" i="43"/>
  <c r="E554" i="43"/>
  <c r="F554" i="43"/>
  <c r="B555" i="43"/>
  <c r="D555" i="43"/>
  <c r="E555" i="43"/>
  <c r="F555" i="43"/>
  <c r="B556" i="43"/>
  <c r="D556" i="43"/>
  <c r="E556" i="43"/>
  <c r="F556" i="43"/>
  <c r="B557" i="43"/>
  <c r="D557" i="43"/>
  <c r="E557" i="43"/>
  <c r="F557" i="43"/>
  <c r="B558" i="43"/>
  <c r="D558" i="43"/>
  <c r="E558" i="43"/>
  <c r="F558" i="43"/>
  <c r="B559" i="43"/>
  <c r="D559" i="43"/>
  <c r="E559" i="43"/>
  <c r="F559" i="43"/>
  <c r="B560" i="43"/>
  <c r="D560" i="43"/>
  <c r="E560" i="43"/>
  <c r="F560" i="43"/>
  <c r="B561" i="43"/>
  <c r="D561" i="43"/>
  <c r="E561" i="43"/>
  <c r="F561" i="43"/>
  <c r="B562" i="43"/>
  <c r="D562" i="43"/>
  <c r="E562" i="43"/>
  <c r="F562" i="43"/>
  <c r="B563" i="43"/>
  <c r="D563" i="43"/>
  <c r="E563" i="43"/>
  <c r="F563" i="43"/>
  <c r="B564" i="43"/>
  <c r="D564" i="43"/>
  <c r="E564" i="43"/>
  <c r="F564" i="43"/>
  <c r="B565" i="43"/>
  <c r="D565" i="43"/>
  <c r="E565" i="43"/>
  <c r="F565" i="43"/>
  <c r="B566" i="43"/>
  <c r="D566" i="43"/>
  <c r="E566" i="43"/>
  <c r="F566" i="43"/>
  <c r="B567" i="43"/>
  <c r="D567" i="43"/>
  <c r="E567" i="43"/>
  <c r="F567" i="43"/>
  <c r="B568" i="43"/>
  <c r="D568" i="43"/>
  <c r="E568" i="43"/>
  <c r="F568" i="43"/>
  <c r="B569" i="43"/>
  <c r="D569" i="43"/>
  <c r="E569" i="43"/>
  <c r="F569" i="43"/>
  <c r="B570" i="43"/>
  <c r="D570" i="43"/>
  <c r="E570" i="43"/>
  <c r="F570" i="43"/>
  <c r="B571" i="43"/>
  <c r="D571" i="43"/>
  <c r="E571" i="43"/>
  <c r="F571" i="43"/>
  <c r="B572" i="43"/>
  <c r="D572" i="43"/>
  <c r="E572" i="43"/>
  <c r="F572" i="43"/>
  <c r="B573" i="43"/>
  <c r="D573" i="43"/>
  <c r="E573" i="43"/>
  <c r="F573" i="43"/>
  <c r="B574" i="43"/>
  <c r="D574" i="43"/>
  <c r="E574" i="43"/>
  <c r="F574" i="43"/>
  <c r="B575" i="43"/>
  <c r="D575" i="43"/>
  <c r="E575" i="43"/>
  <c r="F575" i="43"/>
  <c r="B576" i="43"/>
  <c r="D576" i="43"/>
  <c r="E576" i="43"/>
  <c r="F576" i="43"/>
  <c r="B577" i="43"/>
  <c r="D577" i="43"/>
  <c r="E577" i="43"/>
  <c r="F577" i="43"/>
  <c r="B578" i="43"/>
  <c r="D578" i="43"/>
  <c r="E578" i="43"/>
  <c r="F578" i="43"/>
  <c r="B579" i="43"/>
  <c r="D579" i="43"/>
  <c r="E579" i="43"/>
  <c r="F579" i="43"/>
  <c r="B580" i="43"/>
  <c r="D580" i="43"/>
  <c r="E580" i="43"/>
  <c r="F580" i="43"/>
  <c r="B581" i="43"/>
  <c r="D581" i="43"/>
  <c r="E581" i="43"/>
  <c r="F581" i="43"/>
  <c r="B582" i="43"/>
  <c r="D582" i="43"/>
  <c r="E582" i="43"/>
  <c r="F582" i="43"/>
  <c r="B583" i="43"/>
  <c r="D583" i="43"/>
  <c r="E583" i="43"/>
  <c r="F583" i="43"/>
  <c r="B584" i="43"/>
  <c r="D584" i="43"/>
  <c r="E584" i="43"/>
  <c r="F584" i="43"/>
  <c r="B585" i="43"/>
  <c r="D585" i="43"/>
  <c r="E585" i="43"/>
  <c r="F585" i="43"/>
  <c r="B586" i="43"/>
  <c r="D586" i="43"/>
  <c r="E586" i="43"/>
  <c r="F586" i="43"/>
  <c r="B587" i="43"/>
  <c r="D587" i="43"/>
  <c r="E587" i="43"/>
  <c r="F587" i="43"/>
  <c r="B588" i="43"/>
  <c r="D588" i="43"/>
  <c r="E588" i="43"/>
  <c r="F588" i="43"/>
  <c r="B589" i="43"/>
  <c r="D589" i="43"/>
  <c r="E589" i="43"/>
  <c r="F589" i="43"/>
  <c r="B590" i="43"/>
  <c r="D590" i="43"/>
  <c r="E590" i="43"/>
  <c r="F590" i="43"/>
  <c r="B591" i="43"/>
  <c r="D591" i="43"/>
  <c r="E591" i="43"/>
  <c r="F591" i="43"/>
  <c r="B592" i="43"/>
  <c r="D592" i="43"/>
  <c r="E592" i="43"/>
  <c r="F592" i="43"/>
  <c r="B593" i="43"/>
  <c r="D593" i="43"/>
  <c r="E593" i="43"/>
  <c r="F593" i="43"/>
  <c r="B594" i="43"/>
  <c r="D594" i="43"/>
  <c r="E594" i="43"/>
  <c r="F594" i="43"/>
  <c r="B595" i="43"/>
  <c r="D595" i="43"/>
  <c r="E595" i="43"/>
  <c r="F595" i="43"/>
  <c r="B596" i="43"/>
  <c r="D596" i="43"/>
  <c r="E596" i="43"/>
  <c r="F596" i="43"/>
  <c r="B597" i="43"/>
  <c r="D597" i="43"/>
  <c r="E597" i="43"/>
  <c r="F597" i="43"/>
  <c r="B598" i="43"/>
  <c r="D598" i="43"/>
  <c r="E598" i="43"/>
  <c r="F598" i="43"/>
  <c r="B599" i="43"/>
  <c r="D599" i="43"/>
  <c r="E599" i="43"/>
  <c r="F599" i="43"/>
  <c r="B600" i="43"/>
  <c r="D600" i="43"/>
  <c r="E600" i="43"/>
  <c r="F600" i="43"/>
  <c r="B601" i="43"/>
  <c r="D601" i="43"/>
  <c r="E601" i="43"/>
  <c r="F601" i="43"/>
  <c r="B602" i="43"/>
  <c r="D602" i="43"/>
  <c r="E602" i="43"/>
  <c r="F602" i="43"/>
  <c r="B603" i="43"/>
  <c r="D603" i="43"/>
  <c r="E603" i="43"/>
  <c r="F603" i="43"/>
  <c r="B604" i="43"/>
  <c r="D604" i="43"/>
  <c r="E604" i="43"/>
  <c r="F604" i="43"/>
  <c r="B605" i="43"/>
  <c r="D605" i="43"/>
  <c r="E605" i="43"/>
  <c r="F605" i="43"/>
  <c r="B606" i="43"/>
  <c r="D606" i="43"/>
  <c r="E606" i="43"/>
  <c r="F606" i="43"/>
  <c r="B607" i="43"/>
  <c r="D607" i="43"/>
  <c r="E607" i="43"/>
  <c r="F607" i="43"/>
  <c r="B608" i="43"/>
  <c r="D608" i="43"/>
  <c r="E608" i="43"/>
  <c r="F608" i="43"/>
  <c r="B609" i="43"/>
  <c r="D609" i="43"/>
  <c r="E609" i="43"/>
  <c r="F609" i="43"/>
  <c r="B610" i="43"/>
  <c r="D610" i="43"/>
  <c r="E610" i="43"/>
  <c r="F610" i="43"/>
  <c r="B611" i="43"/>
  <c r="D611" i="43"/>
  <c r="E611" i="43"/>
  <c r="F611" i="43"/>
  <c r="B612" i="43"/>
  <c r="D612" i="43"/>
  <c r="E612" i="43"/>
  <c r="F612" i="43"/>
  <c r="B613" i="43"/>
  <c r="D613" i="43"/>
  <c r="E613" i="43"/>
  <c r="F613" i="43"/>
  <c r="B614" i="43"/>
  <c r="D614" i="43"/>
  <c r="E614" i="43"/>
  <c r="F614" i="43"/>
  <c r="B615" i="43"/>
  <c r="D615" i="43"/>
  <c r="E615" i="43"/>
  <c r="F615" i="43"/>
  <c r="B616" i="43"/>
  <c r="D616" i="43"/>
  <c r="E616" i="43"/>
  <c r="F616" i="43"/>
  <c r="B617" i="43"/>
  <c r="D617" i="43"/>
  <c r="E617" i="43"/>
  <c r="F617" i="43"/>
  <c r="B618" i="43"/>
  <c r="D618" i="43"/>
  <c r="E618" i="43"/>
  <c r="F618" i="43"/>
  <c r="B619" i="43"/>
  <c r="D619" i="43"/>
  <c r="E619" i="43"/>
  <c r="F619" i="43"/>
  <c r="B620" i="43"/>
  <c r="D620" i="43"/>
  <c r="E620" i="43"/>
  <c r="F620" i="43"/>
  <c r="B621" i="43"/>
  <c r="D621" i="43"/>
  <c r="E621" i="43"/>
  <c r="F621" i="43"/>
  <c r="B622" i="43"/>
  <c r="D622" i="43"/>
  <c r="E622" i="43"/>
  <c r="F622" i="43"/>
  <c r="B623" i="43"/>
  <c r="D623" i="43"/>
  <c r="E623" i="43"/>
  <c r="F623" i="43"/>
  <c r="B624" i="43"/>
  <c r="D624" i="43"/>
  <c r="E624" i="43"/>
  <c r="F624" i="43"/>
  <c r="B625" i="43"/>
  <c r="D625" i="43"/>
  <c r="E625" i="43"/>
  <c r="F625" i="43"/>
  <c r="B626" i="43"/>
  <c r="D626" i="43"/>
  <c r="E626" i="43"/>
  <c r="F626" i="43"/>
  <c r="B627" i="43"/>
  <c r="D627" i="43"/>
  <c r="E627" i="43"/>
  <c r="F627" i="43"/>
  <c r="B628" i="43"/>
  <c r="D628" i="43"/>
  <c r="E628" i="43"/>
  <c r="F628" i="43"/>
  <c r="B629" i="43"/>
  <c r="D629" i="43"/>
  <c r="E629" i="43"/>
  <c r="F629" i="43"/>
  <c r="B630" i="43"/>
  <c r="D630" i="43"/>
  <c r="E630" i="43"/>
  <c r="F630" i="43"/>
  <c r="B631" i="43"/>
  <c r="D631" i="43"/>
  <c r="E631" i="43"/>
  <c r="F631" i="43"/>
  <c r="B632" i="43"/>
  <c r="D632" i="43"/>
  <c r="E632" i="43"/>
  <c r="F632" i="43"/>
  <c r="B633" i="43"/>
  <c r="D633" i="43"/>
  <c r="E633" i="43"/>
  <c r="F633" i="43"/>
  <c r="B634" i="43"/>
  <c r="D634" i="43"/>
  <c r="E634" i="43"/>
  <c r="F634" i="43"/>
  <c r="B635" i="43"/>
  <c r="D635" i="43"/>
  <c r="E635" i="43"/>
  <c r="F635" i="43"/>
  <c r="B636" i="43"/>
  <c r="D636" i="43"/>
  <c r="E636" i="43"/>
  <c r="F636" i="43"/>
  <c r="B637" i="43"/>
  <c r="D637" i="43"/>
  <c r="E637" i="43"/>
  <c r="F637" i="43"/>
  <c r="B638" i="43"/>
  <c r="D638" i="43"/>
  <c r="E638" i="43"/>
  <c r="F638" i="43"/>
  <c r="B639" i="43"/>
  <c r="D639" i="43"/>
  <c r="E639" i="43"/>
  <c r="F639" i="43"/>
  <c r="B640" i="43"/>
  <c r="D640" i="43"/>
  <c r="E640" i="43"/>
  <c r="F640" i="43"/>
  <c r="B641" i="43"/>
  <c r="D641" i="43"/>
  <c r="E641" i="43"/>
  <c r="F641" i="43"/>
  <c r="B642" i="43"/>
  <c r="D642" i="43"/>
  <c r="E642" i="43"/>
  <c r="F642" i="43"/>
  <c r="B643" i="43"/>
  <c r="D643" i="43"/>
  <c r="E643" i="43"/>
  <c r="F643" i="43"/>
  <c r="B644" i="43"/>
  <c r="D644" i="43"/>
  <c r="E644" i="43"/>
  <c r="F644" i="43"/>
  <c r="B645" i="43"/>
  <c r="D645" i="43"/>
  <c r="E645" i="43"/>
  <c r="F645" i="43"/>
  <c r="B646" i="43"/>
  <c r="D646" i="43"/>
  <c r="E646" i="43"/>
  <c r="F646" i="43"/>
  <c r="B647" i="43"/>
  <c r="D647" i="43"/>
  <c r="E647" i="43"/>
  <c r="F647" i="43"/>
  <c r="B648" i="43"/>
  <c r="D648" i="43"/>
  <c r="E648" i="43"/>
  <c r="F648" i="43"/>
  <c r="B649" i="43"/>
  <c r="D649" i="43"/>
  <c r="E649" i="43"/>
  <c r="F649" i="43"/>
  <c r="B650" i="43"/>
  <c r="D650" i="43"/>
  <c r="E650" i="43"/>
  <c r="F650" i="43"/>
  <c r="B651" i="43"/>
  <c r="D651" i="43"/>
  <c r="E651" i="43"/>
  <c r="F651" i="43"/>
  <c r="B652" i="43"/>
  <c r="D652" i="43"/>
  <c r="E652" i="43"/>
  <c r="F652" i="43"/>
  <c r="B653" i="43"/>
  <c r="D653" i="43"/>
  <c r="E653" i="43"/>
  <c r="F653" i="43"/>
  <c r="B654" i="43"/>
  <c r="D654" i="43"/>
  <c r="E654" i="43"/>
  <c r="F654" i="43"/>
  <c r="B655" i="43"/>
  <c r="D655" i="43"/>
  <c r="E655" i="43"/>
  <c r="F655" i="43"/>
  <c r="B656" i="43"/>
  <c r="D656" i="43"/>
  <c r="E656" i="43"/>
  <c r="F656" i="43"/>
  <c r="B657" i="43"/>
  <c r="D657" i="43"/>
  <c r="E657" i="43"/>
  <c r="F657" i="43"/>
  <c r="B658" i="43"/>
  <c r="D658" i="43"/>
  <c r="E658" i="43"/>
  <c r="F658" i="43"/>
  <c r="B659" i="43"/>
  <c r="D659" i="43"/>
  <c r="E659" i="43"/>
  <c r="F659" i="43"/>
  <c r="B660" i="43"/>
  <c r="D660" i="43"/>
  <c r="E660" i="43"/>
  <c r="F660" i="43"/>
  <c r="B661" i="43"/>
  <c r="D661" i="43"/>
  <c r="E661" i="43"/>
  <c r="F661" i="43"/>
  <c r="B662" i="43"/>
  <c r="D662" i="43"/>
  <c r="E662" i="43"/>
  <c r="F662" i="43"/>
  <c r="B663" i="43"/>
  <c r="D663" i="43"/>
  <c r="E663" i="43"/>
  <c r="F663" i="43"/>
  <c r="B664" i="43"/>
  <c r="D664" i="43"/>
  <c r="E664" i="43"/>
  <c r="F664" i="43"/>
  <c r="B665" i="43"/>
  <c r="D665" i="43"/>
  <c r="E665" i="43"/>
  <c r="F665" i="43"/>
  <c r="B666" i="43"/>
  <c r="D666" i="43"/>
  <c r="E666" i="43"/>
  <c r="F666" i="43"/>
  <c r="B667" i="43"/>
  <c r="D667" i="43"/>
  <c r="E667" i="43"/>
  <c r="F667" i="43"/>
  <c r="B668" i="43"/>
  <c r="D668" i="43"/>
  <c r="E668" i="43"/>
  <c r="F668" i="43"/>
  <c r="B669" i="43"/>
  <c r="D669" i="43"/>
  <c r="E669" i="43"/>
  <c r="F669" i="43"/>
  <c r="B670" i="43"/>
  <c r="D670" i="43"/>
  <c r="E670" i="43"/>
  <c r="F670" i="43"/>
  <c r="B671" i="43"/>
  <c r="D671" i="43"/>
  <c r="E671" i="43"/>
  <c r="F671" i="43"/>
  <c r="B672" i="43"/>
  <c r="D672" i="43"/>
  <c r="E672" i="43"/>
  <c r="F672" i="43"/>
  <c r="B673" i="43"/>
  <c r="D673" i="43"/>
  <c r="E673" i="43"/>
  <c r="F673" i="43"/>
  <c r="B674" i="43"/>
  <c r="D674" i="43"/>
  <c r="E674" i="43"/>
  <c r="F674" i="43"/>
  <c r="B675" i="43"/>
  <c r="D675" i="43"/>
  <c r="E675" i="43"/>
  <c r="F675" i="43"/>
  <c r="B676" i="43"/>
  <c r="D676" i="43"/>
  <c r="E676" i="43"/>
  <c r="F676" i="43"/>
  <c r="B677" i="43"/>
  <c r="D677" i="43"/>
  <c r="E677" i="43"/>
  <c r="F677" i="43"/>
  <c r="B678" i="43"/>
  <c r="D678" i="43"/>
  <c r="E678" i="43"/>
  <c r="F678" i="43"/>
  <c r="B679" i="43"/>
  <c r="D679" i="43"/>
  <c r="E679" i="43"/>
  <c r="F679" i="43"/>
  <c r="B680" i="43"/>
  <c r="D680" i="43"/>
  <c r="E680" i="43"/>
  <c r="F680" i="43"/>
  <c r="B681" i="43"/>
  <c r="D681" i="43"/>
  <c r="E681" i="43"/>
  <c r="F681" i="43"/>
  <c r="B682" i="43"/>
  <c r="D682" i="43"/>
  <c r="E682" i="43"/>
  <c r="F682" i="43"/>
  <c r="B683" i="43"/>
  <c r="D683" i="43"/>
  <c r="E683" i="43"/>
  <c r="F683" i="43"/>
  <c r="B684" i="43"/>
  <c r="D684" i="43"/>
  <c r="E684" i="43"/>
  <c r="F684" i="43"/>
  <c r="B685" i="43"/>
  <c r="D685" i="43"/>
  <c r="E685" i="43"/>
  <c r="F685" i="43"/>
  <c r="B686" i="43"/>
  <c r="D686" i="43"/>
  <c r="E686" i="43"/>
  <c r="F686" i="43"/>
  <c r="B687" i="43"/>
  <c r="D687" i="43"/>
  <c r="E687" i="43"/>
  <c r="F687" i="43"/>
  <c r="B688" i="43"/>
  <c r="D688" i="43"/>
  <c r="E688" i="43"/>
  <c r="F688" i="43"/>
  <c r="B689" i="43"/>
  <c r="D689" i="43"/>
  <c r="E689" i="43"/>
  <c r="F689" i="43"/>
  <c r="B690" i="43"/>
  <c r="D690" i="43"/>
  <c r="E690" i="43"/>
  <c r="F690" i="43"/>
  <c r="B691" i="43"/>
  <c r="D691" i="43"/>
  <c r="E691" i="43"/>
  <c r="F691" i="43"/>
  <c r="B692" i="43"/>
  <c r="D692" i="43"/>
  <c r="E692" i="43"/>
  <c r="F692" i="43"/>
  <c r="B693" i="43"/>
  <c r="D693" i="43"/>
  <c r="E693" i="43"/>
  <c r="F693" i="43"/>
  <c r="B694" i="43"/>
  <c r="D694" i="43"/>
  <c r="E694" i="43"/>
  <c r="F694" i="43"/>
  <c r="B695" i="43"/>
  <c r="D695" i="43"/>
  <c r="E695" i="43"/>
  <c r="F695" i="43"/>
  <c r="B696" i="43"/>
  <c r="D696" i="43"/>
  <c r="E696" i="43"/>
  <c r="F696" i="43"/>
  <c r="B697" i="43"/>
  <c r="D697" i="43"/>
  <c r="E697" i="43"/>
  <c r="F697" i="43"/>
  <c r="B698" i="43"/>
  <c r="D698" i="43"/>
  <c r="E698" i="43"/>
  <c r="F698" i="43"/>
  <c r="B699" i="43"/>
  <c r="D699" i="43"/>
  <c r="E699" i="43"/>
  <c r="F699" i="43"/>
  <c r="B700" i="43"/>
  <c r="D700" i="43"/>
  <c r="E700" i="43"/>
  <c r="F700" i="43"/>
  <c r="B701" i="43"/>
  <c r="D701" i="43"/>
  <c r="E701" i="43"/>
  <c r="F701" i="43"/>
  <c r="B702" i="43"/>
  <c r="D702" i="43"/>
  <c r="E702" i="43"/>
  <c r="F702" i="43"/>
  <c r="B703" i="43"/>
  <c r="D703" i="43"/>
  <c r="E703" i="43"/>
  <c r="F703" i="43"/>
  <c r="B704" i="43"/>
  <c r="D704" i="43"/>
  <c r="E704" i="43"/>
  <c r="F704" i="43"/>
  <c r="B705" i="43"/>
  <c r="D705" i="43"/>
  <c r="E705" i="43"/>
  <c r="F705" i="43"/>
  <c r="B706" i="43"/>
  <c r="D706" i="43"/>
  <c r="E706" i="43"/>
  <c r="F706" i="43"/>
  <c r="B707" i="43"/>
  <c r="D707" i="43"/>
  <c r="E707" i="43"/>
  <c r="F707" i="43"/>
  <c r="B708" i="43"/>
  <c r="D708" i="43"/>
  <c r="E708" i="43"/>
  <c r="F708" i="43"/>
  <c r="B709" i="43"/>
  <c r="D709" i="43"/>
  <c r="E709" i="43"/>
  <c r="F709" i="43"/>
  <c r="B710" i="43"/>
  <c r="D710" i="43"/>
  <c r="E710" i="43"/>
  <c r="F710" i="43"/>
  <c r="B711" i="43"/>
  <c r="D711" i="43"/>
  <c r="E711" i="43"/>
  <c r="F711" i="43"/>
  <c r="B712" i="43"/>
  <c r="D712" i="43"/>
  <c r="E712" i="43"/>
  <c r="F712" i="43"/>
  <c r="B713" i="43"/>
  <c r="D713" i="43"/>
  <c r="E713" i="43"/>
  <c r="F713" i="43"/>
  <c r="B714" i="43"/>
  <c r="D714" i="43"/>
  <c r="E714" i="43"/>
  <c r="F714" i="43"/>
  <c r="B715" i="43"/>
  <c r="D715" i="43"/>
  <c r="E715" i="43"/>
  <c r="F715" i="43"/>
  <c r="B716" i="43"/>
  <c r="D716" i="43"/>
  <c r="E716" i="43"/>
  <c r="F716" i="43"/>
  <c r="B717" i="43"/>
  <c r="D717" i="43"/>
  <c r="E717" i="43"/>
  <c r="F717" i="43"/>
  <c r="B718" i="43"/>
  <c r="D718" i="43"/>
  <c r="E718" i="43"/>
  <c r="F718" i="43"/>
  <c r="B719" i="43"/>
  <c r="D719" i="43"/>
  <c r="E719" i="43"/>
  <c r="F719" i="43"/>
  <c r="B720" i="43"/>
  <c r="D720" i="43"/>
  <c r="E720" i="43"/>
  <c r="F720" i="43"/>
  <c r="B721" i="43"/>
  <c r="D721" i="43"/>
  <c r="E721" i="43"/>
  <c r="F721" i="43"/>
  <c r="B722" i="43"/>
  <c r="D722" i="43"/>
  <c r="E722" i="43"/>
  <c r="F722" i="43"/>
  <c r="B723" i="43"/>
  <c r="D723" i="43"/>
  <c r="E723" i="43"/>
  <c r="F723" i="43"/>
  <c r="B724" i="43"/>
  <c r="D724" i="43"/>
  <c r="E724" i="43"/>
  <c r="F724" i="43"/>
  <c r="B725" i="43"/>
  <c r="D725" i="43"/>
  <c r="E725" i="43"/>
  <c r="F725" i="43"/>
  <c r="B726" i="43"/>
  <c r="D726" i="43"/>
  <c r="E726" i="43"/>
  <c r="F726" i="43"/>
  <c r="B727" i="43"/>
  <c r="D727" i="43"/>
  <c r="E727" i="43"/>
  <c r="F727" i="43"/>
  <c r="B728" i="43"/>
  <c r="D728" i="43"/>
  <c r="E728" i="43"/>
  <c r="F728" i="43"/>
  <c r="B729" i="43"/>
  <c r="D729" i="43"/>
  <c r="E729" i="43"/>
  <c r="F729" i="43"/>
  <c r="B730" i="43"/>
  <c r="D730" i="43"/>
  <c r="E730" i="43"/>
  <c r="F730" i="43"/>
  <c r="B731" i="43"/>
  <c r="D731" i="43"/>
  <c r="E731" i="43"/>
  <c r="F731" i="43"/>
  <c r="B732" i="43"/>
  <c r="D732" i="43"/>
  <c r="E732" i="43"/>
  <c r="F732" i="43"/>
  <c r="B733" i="43"/>
  <c r="D733" i="43"/>
  <c r="E733" i="43"/>
  <c r="F733" i="43"/>
  <c r="B734" i="43"/>
  <c r="D734" i="43"/>
  <c r="E734" i="43"/>
  <c r="F734" i="43"/>
  <c r="B735" i="43"/>
  <c r="D735" i="43"/>
  <c r="E735" i="43"/>
  <c r="F735" i="43"/>
  <c r="B736" i="43"/>
  <c r="D736" i="43"/>
  <c r="E736" i="43"/>
  <c r="F736" i="43"/>
  <c r="B737" i="43"/>
  <c r="D737" i="43"/>
  <c r="E737" i="43"/>
  <c r="F737" i="43"/>
  <c r="B738" i="43"/>
  <c r="D738" i="43"/>
  <c r="E738" i="43"/>
  <c r="F738" i="43"/>
  <c r="B739" i="43"/>
  <c r="D739" i="43"/>
  <c r="E739" i="43"/>
  <c r="F739" i="43"/>
  <c r="B740" i="43"/>
  <c r="D740" i="43"/>
  <c r="E740" i="43"/>
  <c r="F740" i="43"/>
  <c r="B741" i="43"/>
  <c r="D741" i="43"/>
  <c r="E741" i="43"/>
  <c r="F741" i="43"/>
  <c r="B742" i="43"/>
  <c r="D742" i="43"/>
  <c r="E742" i="43"/>
  <c r="F742" i="43"/>
  <c r="B743" i="43"/>
  <c r="D743" i="43"/>
  <c r="E743" i="43"/>
  <c r="F743" i="43"/>
  <c r="B744" i="43"/>
  <c r="D744" i="43"/>
  <c r="E744" i="43"/>
  <c r="F744" i="43"/>
  <c r="B745" i="43"/>
  <c r="D745" i="43"/>
  <c r="E745" i="43"/>
  <c r="F745" i="43"/>
  <c r="B746" i="43"/>
  <c r="D746" i="43"/>
  <c r="E746" i="43"/>
  <c r="F746" i="43"/>
  <c r="B747" i="43"/>
  <c r="D747" i="43"/>
  <c r="E747" i="43"/>
  <c r="F747" i="43"/>
  <c r="B748" i="43"/>
  <c r="D748" i="43"/>
  <c r="E748" i="43"/>
  <c r="F748" i="43"/>
  <c r="B749" i="43"/>
  <c r="D749" i="43"/>
  <c r="E749" i="43"/>
  <c r="F749" i="43"/>
  <c r="B750" i="43"/>
  <c r="D750" i="43"/>
  <c r="E750" i="43"/>
  <c r="F750" i="43"/>
  <c r="B751" i="43"/>
  <c r="D751" i="43"/>
  <c r="E751" i="43"/>
  <c r="F751" i="43"/>
  <c r="B752" i="43"/>
  <c r="D752" i="43"/>
  <c r="E752" i="43"/>
  <c r="F752" i="43"/>
  <c r="B753" i="43"/>
  <c r="D753" i="43"/>
  <c r="E753" i="43"/>
  <c r="F753" i="43"/>
  <c r="B754" i="43"/>
  <c r="D754" i="43"/>
  <c r="E754" i="43"/>
  <c r="F754" i="43"/>
  <c r="B755" i="43"/>
  <c r="D755" i="43"/>
  <c r="E755" i="43"/>
  <c r="F755" i="43"/>
  <c r="B756" i="43"/>
  <c r="D756" i="43"/>
  <c r="E756" i="43"/>
  <c r="F756" i="43"/>
  <c r="B757" i="43"/>
  <c r="D757" i="43"/>
  <c r="E757" i="43"/>
  <c r="F757" i="43"/>
  <c r="B758" i="43"/>
  <c r="D758" i="43"/>
  <c r="E758" i="43"/>
  <c r="F758" i="43"/>
  <c r="B759" i="43"/>
  <c r="D759" i="43"/>
  <c r="E759" i="43"/>
  <c r="F759" i="43"/>
  <c r="B760" i="43"/>
  <c r="D760" i="43"/>
  <c r="E760" i="43"/>
  <c r="F760" i="43"/>
  <c r="B761" i="43"/>
  <c r="D761" i="43"/>
  <c r="E761" i="43"/>
  <c r="F761" i="43"/>
  <c r="B762" i="43"/>
  <c r="D762" i="43"/>
  <c r="E762" i="43"/>
  <c r="F762" i="43"/>
  <c r="B763" i="43"/>
  <c r="D763" i="43"/>
  <c r="E763" i="43"/>
  <c r="F763" i="43"/>
  <c r="B764" i="43"/>
  <c r="D764" i="43"/>
  <c r="E764" i="43"/>
  <c r="F764" i="43"/>
  <c r="B765" i="43"/>
  <c r="D765" i="43"/>
  <c r="E765" i="43"/>
  <c r="F765" i="43"/>
  <c r="B766" i="43"/>
  <c r="D766" i="43"/>
  <c r="E766" i="43"/>
  <c r="F766" i="43"/>
  <c r="B767" i="43"/>
  <c r="D767" i="43"/>
  <c r="E767" i="43"/>
  <c r="F767" i="43"/>
  <c r="B768" i="43"/>
  <c r="D768" i="43"/>
  <c r="E768" i="43"/>
  <c r="F768" i="43"/>
  <c r="B769" i="43"/>
  <c r="D769" i="43"/>
  <c r="E769" i="43"/>
  <c r="F769" i="43"/>
  <c r="B770" i="43"/>
  <c r="D770" i="43"/>
  <c r="E770" i="43"/>
  <c r="F770" i="43"/>
  <c r="B771" i="43"/>
  <c r="D771" i="43"/>
  <c r="E771" i="43"/>
  <c r="F771" i="43"/>
  <c r="B772" i="43"/>
  <c r="D772" i="43"/>
  <c r="E772" i="43"/>
  <c r="F772" i="43"/>
  <c r="B773" i="43"/>
  <c r="D773" i="43"/>
  <c r="E773" i="43"/>
  <c r="F773" i="43"/>
  <c r="B774" i="43"/>
  <c r="D774" i="43"/>
  <c r="E774" i="43"/>
  <c r="F774" i="43"/>
  <c r="B775" i="43"/>
  <c r="D775" i="43"/>
  <c r="E775" i="43"/>
  <c r="F775" i="43"/>
  <c r="B776" i="43"/>
  <c r="D776" i="43"/>
  <c r="E776" i="43"/>
  <c r="F776" i="43"/>
  <c r="B777" i="43"/>
  <c r="D777" i="43"/>
  <c r="E777" i="43"/>
  <c r="F777" i="43"/>
  <c r="B778" i="43"/>
  <c r="D778" i="43"/>
  <c r="E778" i="43"/>
  <c r="F778" i="43"/>
  <c r="B779" i="43"/>
  <c r="D779" i="43"/>
  <c r="E779" i="43"/>
  <c r="F779" i="43"/>
  <c r="B780" i="43"/>
  <c r="D780" i="43"/>
  <c r="E780" i="43"/>
  <c r="F780" i="43"/>
  <c r="B781" i="43"/>
  <c r="D781" i="43"/>
  <c r="E781" i="43"/>
  <c r="F781" i="43"/>
  <c r="B782" i="43"/>
  <c r="D782" i="43"/>
  <c r="E782" i="43"/>
  <c r="F782" i="43"/>
  <c r="B783" i="43"/>
  <c r="D783" i="43"/>
  <c r="E783" i="43"/>
  <c r="F783" i="43"/>
  <c r="B784" i="43"/>
  <c r="D784" i="43"/>
  <c r="E784" i="43"/>
  <c r="F784" i="43"/>
  <c r="B785" i="43"/>
  <c r="D785" i="43"/>
  <c r="E785" i="43"/>
  <c r="F785" i="43"/>
  <c r="B786" i="43"/>
  <c r="D786" i="43"/>
  <c r="E786" i="43"/>
  <c r="F786" i="43"/>
  <c r="B787" i="43"/>
  <c r="D787" i="43"/>
  <c r="E787" i="43"/>
  <c r="F787" i="43"/>
  <c r="B788" i="43"/>
  <c r="D788" i="43"/>
  <c r="E788" i="43"/>
  <c r="F788" i="43"/>
  <c r="B789" i="43"/>
  <c r="D789" i="43"/>
  <c r="E789" i="43"/>
  <c r="F789" i="43"/>
  <c r="B790" i="43"/>
  <c r="D790" i="43"/>
  <c r="E790" i="43"/>
  <c r="F790" i="43"/>
  <c r="B791" i="43"/>
  <c r="D791" i="43"/>
  <c r="E791" i="43"/>
  <c r="F791" i="43"/>
  <c r="B792" i="43"/>
  <c r="D792" i="43"/>
  <c r="E792" i="43"/>
  <c r="F792" i="43"/>
  <c r="B793" i="43"/>
  <c r="D793" i="43"/>
  <c r="E793" i="43"/>
  <c r="F793" i="43"/>
  <c r="B794" i="43"/>
  <c r="D794" i="43"/>
  <c r="E794" i="43"/>
  <c r="F794" i="43"/>
  <c r="B795" i="43"/>
  <c r="D795" i="43"/>
  <c r="E795" i="43"/>
  <c r="F795" i="43"/>
  <c r="B796" i="43"/>
  <c r="D796" i="43"/>
  <c r="E796" i="43"/>
  <c r="F796" i="43"/>
  <c r="B797" i="43"/>
  <c r="D797" i="43"/>
  <c r="E797" i="43"/>
  <c r="F797" i="43"/>
  <c r="B798" i="43"/>
  <c r="D798" i="43"/>
  <c r="E798" i="43"/>
  <c r="F798" i="43"/>
  <c r="B799" i="43"/>
  <c r="D799" i="43"/>
  <c r="E799" i="43"/>
  <c r="F799" i="43"/>
  <c r="B800" i="43"/>
  <c r="D800" i="43"/>
  <c r="E800" i="43"/>
  <c r="F800" i="43"/>
  <c r="B801" i="43"/>
  <c r="D801" i="43"/>
  <c r="E801" i="43"/>
  <c r="F801" i="43"/>
  <c r="B802" i="43"/>
  <c r="D802" i="43"/>
  <c r="E802" i="43"/>
  <c r="F802" i="43"/>
  <c r="B803" i="43"/>
  <c r="D803" i="43"/>
  <c r="E803" i="43"/>
  <c r="F803" i="43"/>
  <c r="B804" i="43"/>
  <c r="D804" i="43"/>
  <c r="E804" i="43"/>
  <c r="F804" i="43"/>
  <c r="B805" i="43"/>
  <c r="D805" i="43"/>
  <c r="E805" i="43"/>
  <c r="F805" i="43"/>
  <c r="B806" i="43"/>
  <c r="D806" i="43"/>
  <c r="E806" i="43"/>
  <c r="F806" i="43"/>
  <c r="B807" i="43"/>
  <c r="D807" i="43"/>
  <c r="E807" i="43"/>
  <c r="F807" i="43"/>
  <c r="B808" i="43"/>
  <c r="D808" i="43"/>
  <c r="E808" i="43"/>
  <c r="F808" i="43"/>
  <c r="B809" i="43"/>
  <c r="D809" i="43"/>
  <c r="E809" i="43"/>
  <c r="F809" i="43"/>
  <c r="B810" i="43"/>
  <c r="D810" i="43"/>
  <c r="E810" i="43"/>
  <c r="F810" i="43"/>
  <c r="B811" i="43"/>
  <c r="D811" i="43"/>
  <c r="E811" i="43"/>
  <c r="F811" i="43"/>
  <c r="B812" i="43"/>
  <c r="D812" i="43"/>
  <c r="E812" i="43"/>
  <c r="F812" i="43"/>
  <c r="B813" i="43"/>
  <c r="D813" i="43"/>
  <c r="E813" i="43"/>
  <c r="F813" i="43"/>
  <c r="B814" i="43"/>
  <c r="D814" i="43"/>
  <c r="E814" i="43"/>
  <c r="F814" i="43"/>
  <c r="B815" i="43"/>
  <c r="D815" i="43"/>
  <c r="E815" i="43"/>
  <c r="F815" i="43"/>
  <c r="B816" i="43"/>
  <c r="D816" i="43"/>
  <c r="E816" i="43"/>
  <c r="F816" i="43"/>
  <c r="B817" i="43"/>
  <c r="D817" i="43"/>
  <c r="E817" i="43"/>
  <c r="F817" i="43"/>
  <c r="B818" i="43"/>
  <c r="D818" i="43"/>
  <c r="E818" i="43"/>
  <c r="F818" i="43"/>
  <c r="B819" i="43"/>
  <c r="D819" i="43"/>
  <c r="E819" i="43"/>
  <c r="F819" i="43"/>
  <c r="B820" i="43"/>
  <c r="D820" i="43"/>
  <c r="E820" i="43"/>
  <c r="F820" i="43"/>
  <c r="B821" i="43"/>
  <c r="D821" i="43"/>
  <c r="E821" i="43"/>
  <c r="F821" i="43"/>
  <c r="B822" i="43"/>
  <c r="D822" i="43"/>
  <c r="E822" i="43"/>
  <c r="F822" i="43"/>
  <c r="B823" i="43"/>
  <c r="D823" i="43"/>
  <c r="E823" i="43"/>
  <c r="F823" i="43"/>
  <c r="B824" i="43"/>
  <c r="D824" i="43"/>
  <c r="E824" i="43"/>
  <c r="F824" i="43"/>
  <c r="B825" i="43"/>
  <c r="D825" i="43"/>
  <c r="E825" i="43"/>
  <c r="F825" i="43"/>
  <c r="B826" i="43"/>
  <c r="D826" i="43"/>
  <c r="E826" i="43"/>
  <c r="F826" i="43"/>
  <c r="B827" i="43"/>
  <c r="D827" i="43"/>
  <c r="E827" i="43"/>
  <c r="F827" i="43"/>
  <c r="B828" i="43"/>
  <c r="D828" i="43"/>
  <c r="E828" i="43"/>
  <c r="F828" i="43"/>
  <c r="B829" i="43"/>
  <c r="D829" i="43"/>
  <c r="E829" i="43"/>
  <c r="F829" i="43"/>
  <c r="B830" i="43"/>
  <c r="D830" i="43"/>
  <c r="E830" i="43"/>
  <c r="F830" i="43"/>
  <c r="B831" i="43"/>
  <c r="D831" i="43"/>
  <c r="E831" i="43"/>
  <c r="F831" i="43"/>
  <c r="B832" i="43"/>
  <c r="D832" i="43"/>
  <c r="E832" i="43"/>
  <c r="F832" i="43"/>
  <c r="B833" i="43"/>
  <c r="D833" i="43"/>
  <c r="E833" i="43"/>
  <c r="F833" i="43"/>
  <c r="B834" i="43"/>
  <c r="D834" i="43"/>
  <c r="E834" i="43"/>
  <c r="F834" i="43"/>
  <c r="B835" i="43"/>
  <c r="D835" i="43"/>
  <c r="E835" i="43"/>
  <c r="F835" i="43"/>
  <c r="B836" i="43"/>
  <c r="D836" i="43"/>
  <c r="E836" i="43"/>
  <c r="F836" i="43"/>
  <c r="B837" i="43"/>
  <c r="D837" i="43"/>
  <c r="E837" i="43"/>
  <c r="F837" i="43"/>
  <c r="B838" i="43"/>
  <c r="D838" i="43"/>
  <c r="E838" i="43"/>
  <c r="F838" i="43"/>
  <c r="B839" i="43"/>
  <c r="D839" i="43"/>
  <c r="E839" i="43"/>
  <c r="F839" i="43"/>
  <c r="B840" i="43"/>
  <c r="D840" i="43"/>
  <c r="E840" i="43"/>
  <c r="F840" i="43"/>
  <c r="B841" i="43"/>
  <c r="D841" i="43"/>
  <c r="E841" i="43"/>
  <c r="F841" i="43"/>
  <c r="B842" i="43"/>
  <c r="D842" i="43"/>
  <c r="E842" i="43"/>
  <c r="F842" i="43"/>
  <c r="B843" i="43"/>
  <c r="D843" i="43"/>
  <c r="E843" i="43"/>
  <c r="F843" i="43"/>
  <c r="B844" i="43"/>
  <c r="D844" i="43"/>
  <c r="E844" i="43"/>
  <c r="F844" i="43"/>
  <c r="B845" i="43"/>
  <c r="D845" i="43"/>
  <c r="E845" i="43"/>
  <c r="F845" i="43"/>
  <c r="B846" i="43"/>
  <c r="D846" i="43"/>
  <c r="E846" i="43"/>
  <c r="F846" i="43"/>
  <c r="B847" i="43"/>
  <c r="D847" i="43"/>
  <c r="E847" i="43"/>
  <c r="F847" i="43"/>
  <c r="B848" i="43"/>
  <c r="D848" i="43"/>
  <c r="E848" i="43"/>
  <c r="F848" i="43"/>
  <c r="B849" i="43"/>
  <c r="D849" i="43"/>
  <c r="E849" i="43"/>
  <c r="F849" i="43"/>
  <c r="B850" i="43"/>
  <c r="D850" i="43"/>
  <c r="E850" i="43"/>
  <c r="F850" i="43"/>
  <c r="B851" i="43"/>
  <c r="D851" i="43"/>
  <c r="E851" i="43"/>
  <c r="F851" i="43"/>
  <c r="B852" i="43"/>
  <c r="D852" i="43"/>
  <c r="E852" i="43"/>
  <c r="F852" i="43"/>
  <c r="B853" i="43"/>
  <c r="D853" i="43"/>
  <c r="E853" i="43"/>
  <c r="F853" i="43"/>
  <c r="B854" i="43"/>
  <c r="D854" i="43"/>
  <c r="E854" i="43"/>
  <c r="F854" i="43"/>
  <c r="B855" i="43"/>
  <c r="D855" i="43"/>
  <c r="E855" i="43"/>
  <c r="F855" i="43"/>
  <c r="B856" i="43"/>
  <c r="D856" i="43"/>
  <c r="E856" i="43"/>
  <c r="F856" i="43"/>
  <c r="B857" i="43"/>
  <c r="D857" i="43"/>
  <c r="E857" i="43"/>
  <c r="F857" i="43"/>
  <c r="B858" i="43"/>
  <c r="D858" i="43"/>
  <c r="E858" i="43"/>
  <c r="F858" i="43"/>
  <c r="B859" i="43"/>
  <c r="D859" i="43"/>
  <c r="E859" i="43"/>
  <c r="F859" i="43"/>
  <c r="B860" i="43"/>
  <c r="D860" i="43"/>
  <c r="E860" i="43"/>
  <c r="F860" i="43"/>
  <c r="B861" i="43"/>
  <c r="D861" i="43"/>
  <c r="E861" i="43"/>
  <c r="F861" i="43"/>
  <c r="B862" i="43"/>
  <c r="D862" i="43"/>
  <c r="E862" i="43"/>
  <c r="F862" i="43"/>
  <c r="B863" i="43"/>
  <c r="D863" i="43"/>
  <c r="E863" i="43"/>
  <c r="F863" i="43"/>
  <c r="B864" i="43"/>
  <c r="D864" i="43"/>
  <c r="E864" i="43"/>
  <c r="F864" i="43"/>
  <c r="B865" i="43"/>
  <c r="D865" i="43"/>
  <c r="E865" i="43"/>
  <c r="F865" i="43"/>
  <c r="B866" i="43"/>
  <c r="D866" i="43"/>
  <c r="E866" i="43"/>
  <c r="F866" i="43"/>
  <c r="B867" i="43"/>
  <c r="D867" i="43"/>
  <c r="E867" i="43"/>
  <c r="F867" i="43"/>
  <c r="B868" i="43"/>
  <c r="D868" i="43"/>
  <c r="E868" i="43"/>
  <c r="F868" i="43"/>
  <c r="B869" i="43"/>
  <c r="D869" i="43"/>
  <c r="E869" i="43"/>
  <c r="F869" i="43"/>
  <c r="B870" i="43"/>
  <c r="D870" i="43"/>
  <c r="E870" i="43"/>
  <c r="F870" i="43"/>
  <c r="B871" i="43"/>
  <c r="D871" i="43"/>
  <c r="E871" i="43"/>
  <c r="F871" i="43"/>
  <c r="B872" i="43"/>
  <c r="D872" i="43"/>
  <c r="E872" i="43"/>
  <c r="F872" i="43"/>
  <c r="B873" i="43"/>
  <c r="D873" i="43"/>
  <c r="E873" i="43"/>
  <c r="F873" i="43"/>
  <c r="B874" i="43"/>
  <c r="D874" i="43"/>
  <c r="E874" i="43"/>
  <c r="F874" i="43"/>
  <c r="B875" i="43"/>
  <c r="D875" i="43"/>
  <c r="E875" i="43"/>
  <c r="F875" i="43"/>
  <c r="B876" i="43"/>
  <c r="D876" i="43"/>
  <c r="E876" i="43"/>
  <c r="F876" i="43"/>
  <c r="B877" i="43"/>
  <c r="D877" i="43"/>
  <c r="E877" i="43"/>
  <c r="F877" i="43"/>
  <c r="B878" i="43"/>
  <c r="D878" i="43"/>
  <c r="E878" i="43"/>
  <c r="F878" i="43"/>
  <c r="B879" i="43"/>
  <c r="D879" i="43"/>
  <c r="E879" i="43"/>
  <c r="F879" i="43"/>
  <c r="B880" i="43"/>
  <c r="D880" i="43"/>
  <c r="E880" i="43"/>
  <c r="F880" i="43"/>
  <c r="B881" i="43"/>
  <c r="D881" i="43"/>
  <c r="E881" i="43"/>
  <c r="F881" i="43"/>
  <c r="B882" i="43"/>
  <c r="D882" i="43"/>
  <c r="E882" i="43"/>
  <c r="F882" i="43"/>
  <c r="B883" i="43"/>
  <c r="D883" i="43"/>
  <c r="E883" i="43"/>
  <c r="F883" i="43"/>
  <c r="B884" i="43"/>
  <c r="D884" i="43"/>
  <c r="E884" i="43"/>
  <c r="F884" i="43"/>
  <c r="B885" i="43"/>
  <c r="D885" i="43"/>
  <c r="E885" i="43"/>
  <c r="F885" i="43"/>
  <c r="B886" i="43"/>
  <c r="D886" i="43"/>
  <c r="E886" i="43"/>
  <c r="F886" i="43"/>
  <c r="B887" i="43"/>
  <c r="D887" i="43"/>
  <c r="E887" i="43"/>
  <c r="F887" i="43"/>
  <c r="B888" i="43"/>
  <c r="D888" i="43"/>
  <c r="E888" i="43"/>
  <c r="F888" i="43"/>
  <c r="B889" i="43"/>
  <c r="D889" i="43"/>
  <c r="E889" i="43"/>
  <c r="F889" i="43"/>
  <c r="B890" i="43"/>
  <c r="D890" i="43"/>
  <c r="E890" i="43"/>
  <c r="F890" i="43"/>
  <c r="B891" i="43"/>
  <c r="D891" i="43"/>
  <c r="E891" i="43"/>
  <c r="F891" i="43"/>
  <c r="B892" i="43"/>
  <c r="D892" i="43"/>
  <c r="E892" i="43"/>
  <c r="F892" i="43"/>
  <c r="B893" i="43"/>
  <c r="D893" i="43"/>
  <c r="E893" i="43"/>
  <c r="F893" i="43"/>
  <c r="B894" i="43"/>
  <c r="D894" i="43"/>
  <c r="E894" i="43"/>
  <c r="F894" i="43"/>
  <c r="B895" i="43"/>
  <c r="D895" i="43"/>
  <c r="E895" i="43"/>
  <c r="F895" i="43"/>
  <c r="B896" i="43"/>
  <c r="D896" i="43"/>
  <c r="E896" i="43"/>
  <c r="F896" i="43"/>
  <c r="B897" i="43"/>
  <c r="D897" i="43"/>
  <c r="E897" i="43"/>
  <c r="F897" i="43"/>
  <c r="B898" i="43"/>
  <c r="D898" i="43"/>
  <c r="E898" i="43"/>
  <c r="F898" i="43"/>
  <c r="B899" i="43"/>
  <c r="D899" i="43"/>
  <c r="E899" i="43"/>
  <c r="F899" i="43"/>
  <c r="B900" i="43"/>
  <c r="D900" i="43"/>
  <c r="E900" i="43"/>
  <c r="F900" i="43"/>
  <c r="B901" i="43"/>
  <c r="D901" i="43"/>
  <c r="E901" i="43"/>
  <c r="F901" i="43"/>
  <c r="B902" i="43"/>
  <c r="D902" i="43"/>
  <c r="E902" i="43"/>
  <c r="F902" i="43"/>
  <c r="B903" i="43"/>
  <c r="D903" i="43"/>
  <c r="E903" i="43"/>
  <c r="F903" i="43"/>
  <c r="B904" i="43"/>
  <c r="D904" i="43"/>
  <c r="E904" i="43"/>
  <c r="F904" i="43"/>
  <c r="B905" i="43"/>
  <c r="D905" i="43"/>
  <c r="E905" i="43"/>
  <c r="F905" i="43"/>
  <c r="B906" i="43"/>
  <c r="D906" i="43"/>
  <c r="E906" i="43"/>
  <c r="F906" i="43"/>
  <c r="B907" i="43"/>
  <c r="D907" i="43"/>
  <c r="E907" i="43"/>
  <c r="F907" i="43"/>
  <c r="B908" i="43"/>
  <c r="D908" i="43"/>
  <c r="E908" i="43"/>
  <c r="F908" i="43"/>
  <c r="B909" i="43"/>
  <c r="D909" i="43"/>
  <c r="E909" i="43"/>
  <c r="F909" i="43"/>
  <c r="B910" i="43"/>
  <c r="D910" i="43"/>
  <c r="E910" i="43"/>
  <c r="F910" i="43"/>
  <c r="B911" i="43"/>
  <c r="D911" i="43"/>
  <c r="E911" i="43"/>
  <c r="F911" i="43"/>
  <c r="B912" i="43"/>
  <c r="D912" i="43"/>
  <c r="E912" i="43"/>
  <c r="F912" i="43"/>
  <c r="B913" i="43"/>
  <c r="D913" i="43"/>
  <c r="E913" i="43"/>
  <c r="F913" i="43"/>
  <c r="B914" i="43"/>
  <c r="D914" i="43"/>
  <c r="E914" i="43"/>
  <c r="F914" i="43"/>
  <c r="B915" i="43"/>
  <c r="D915" i="43"/>
  <c r="E915" i="43"/>
  <c r="F915" i="43"/>
  <c r="B916" i="43"/>
  <c r="D916" i="43"/>
  <c r="E916" i="43"/>
  <c r="F916" i="43"/>
  <c r="B917" i="43"/>
  <c r="D917" i="43"/>
  <c r="E917" i="43"/>
  <c r="F917" i="43"/>
  <c r="B918" i="43"/>
  <c r="D918" i="43"/>
  <c r="E918" i="43"/>
  <c r="F918" i="43"/>
  <c r="B919" i="43"/>
  <c r="D919" i="43"/>
  <c r="E919" i="43"/>
  <c r="F919" i="43"/>
  <c r="B920" i="43"/>
  <c r="D920" i="43"/>
  <c r="E920" i="43"/>
  <c r="F920" i="43"/>
  <c r="B921" i="43"/>
  <c r="D921" i="43"/>
  <c r="E921" i="43"/>
  <c r="F921" i="43"/>
  <c r="B922" i="43"/>
  <c r="D922" i="43"/>
  <c r="E922" i="43"/>
  <c r="F922" i="43"/>
  <c r="B923" i="43"/>
  <c r="D923" i="43"/>
  <c r="E923" i="43"/>
  <c r="F923" i="43"/>
  <c r="B924" i="43"/>
  <c r="D924" i="43"/>
  <c r="E924" i="43"/>
  <c r="F924" i="43"/>
  <c r="B925" i="43"/>
  <c r="D925" i="43"/>
  <c r="E925" i="43"/>
  <c r="F925" i="43"/>
  <c r="B926" i="43"/>
  <c r="D926" i="43"/>
  <c r="E926" i="43"/>
  <c r="F926" i="43"/>
  <c r="B927" i="43"/>
  <c r="D927" i="43"/>
  <c r="E927" i="43"/>
  <c r="F927" i="43"/>
  <c r="B928" i="43"/>
  <c r="D928" i="43"/>
  <c r="E928" i="43"/>
  <c r="F928" i="43"/>
  <c r="B929" i="43"/>
  <c r="D929" i="43"/>
  <c r="E929" i="43"/>
  <c r="F929" i="43"/>
  <c r="B930" i="43"/>
  <c r="D930" i="43"/>
  <c r="E930" i="43"/>
  <c r="F930" i="43"/>
  <c r="B931" i="43"/>
  <c r="D931" i="43"/>
  <c r="E931" i="43"/>
  <c r="F931" i="43"/>
  <c r="B932" i="43"/>
  <c r="D932" i="43"/>
  <c r="E932" i="43"/>
  <c r="F932" i="43"/>
  <c r="B933" i="43"/>
  <c r="D933" i="43"/>
  <c r="E933" i="43"/>
  <c r="F933" i="43"/>
  <c r="B934" i="43"/>
  <c r="D934" i="43"/>
  <c r="E934" i="43"/>
  <c r="F934" i="43"/>
  <c r="B935" i="43"/>
  <c r="D935" i="43"/>
  <c r="E935" i="43"/>
  <c r="F935" i="43"/>
  <c r="B936" i="43"/>
  <c r="D936" i="43"/>
  <c r="E936" i="43"/>
  <c r="F936" i="43"/>
  <c r="B937" i="43"/>
  <c r="D937" i="43"/>
  <c r="E937" i="43"/>
  <c r="F937" i="43"/>
  <c r="B938" i="43"/>
  <c r="D938" i="43"/>
  <c r="E938" i="43"/>
  <c r="F938" i="43"/>
  <c r="B939" i="43"/>
  <c r="D939" i="43"/>
  <c r="E939" i="43"/>
  <c r="F939" i="43"/>
  <c r="B940" i="43"/>
  <c r="D940" i="43"/>
  <c r="E940" i="43"/>
  <c r="F940" i="43"/>
  <c r="B941" i="43"/>
  <c r="D941" i="43"/>
  <c r="E941" i="43"/>
  <c r="F941" i="43"/>
  <c r="B942" i="43"/>
  <c r="D942" i="43"/>
  <c r="E942" i="43"/>
  <c r="F942" i="43"/>
  <c r="B943" i="43"/>
  <c r="D943" i="43"/>
  <c r="E943" i="43"/>
  <c r="F943" i="43"/>
  <c r="B944" i="43"/>
  <c r="D944" i="43"/>
  <c r="E944" i="43"/>
  <c r="F944" i="43"/>
  <c r="B945" i="43"/>
  <c r="D945" i="43"/>
  <c r="E945" i="43"/>
  <c r="F945" i="43"/>
  <c r="B946" i="43"/>
  <c r="D946" i="43"/>
  <c r="E946" i="43"/>
  <c r="F946" i="43"/>
  <c r="B947" i="43"/>
  <c r="D947" i="43"/>
  <c r="E947" i="43"/>
  <c r="F947" i="43"/>
  <c r="B948" i="43"/>
  <c r="D948" i="43"/>
  <c r="E948" i="43"/>
  <c r="F948" i="43"/>
  <c r="B949" i="43"/>
  <c r="D949" i="43"/>
  <c r="E949" i="43"/>
  <c r="F949" i="43"/>
  <c r="B950" i="43"/>
  <c r="D950" i="43"/>
  <c r="E950" i="43"/>
  <c r="F950" i="43"/>
  <c r="B951" i="43"/>
  <c r="D951" i="43"/>
  <c r="E951" i="43"/>
  <c r="F951" i="43"/>
  <c r="B952" i="43"/>
  <c r="D952" i="43"/>
  <c r="E952" i="43"/>
  <c r="F952" i="43"/>
  <c r="B953" i="43"/>
  <c r="D953" i="43"/>
  <c r="E953" i="43"/>
  <c r="F953" i="43"/>
  <c r="B954" i="43"/>
  <c r="D954" i="43"/>
  <c r="E954" i="43"/>
  <c r="F954" i="43"/>
  <c r="B955" i="43"/>
  <c r="D955" i="43"/>
  <c r="E955" i="43"/>
  <c r="F955" i="43"/>
  <c r="B956" i="43"/>
  <c r="D956" i="43"/>
  <c r="E956" i="43"/>
  <c r="F956" i="43"/>
  <c r="B957" i="43"/>
  <c r="D957" i="43"/>
  <c r="E957" i="43"/>
  <c r="F957" i="43"/>
  <c r="B958" i="43"/>
  <c r="D958" i="43"/>
  <c r="E958" i="43"/>
  <c r="F958" i="43"/>
  <c r="B959" i="43"/>
  <c r="D959" i="43"/>
  <c r="E959" i="43"/>
  <c r="F959" i="43"/>
  <c r="B960" i="43"/>
  <c r="D960" i="43"/>
  <c r="E960" i="43"/>
  <c r="F960" i="43"/>
  <c r="B961" i="43"/>
  <c r="D961" i="43"/>
  <c r="E961" i="43"/>
  <c r="F961" i="43"/>
  <c r="B962" i="43"/>
  <c r="D962" i="43"/>
  <c r="E962" i="43"/>
  <c r="F962" i="43"/>
  <c r="B963" i="43"/>
  <c r="D963" i="43"/>
  <c r="E963" i="43"/>
  <c r="F963" i="43"/>
  <c r="B964" i="43"/>
  <c r="D964" i="43"/>
  <c r="E964" i="43"/>
  <c r="F964" i="43"/>
  <c r="B965" i="43"/>
  <c r="D965" i="43"/>
  <c r="E965" i="43"/>
  <c r="F965" i="43"/>
  <c r="B966" i="43"/>
  <c r="D966" i="43"/>
  <c r="E966" i="43"/>
  <c r="F966" i="43"/>
  <c r="B967" i="43"/>
  <c r="D967" i="43"/>
  <c r="E967" i="43"/>
  <c r="F967" i="43"/>
  <c r="B968" i="43"/>
  <c r="D968" i="43"/>
  <c r="E968" i="43"/>
  <c r="F968" i="43"/>
  <c r="B969" i="43"/>
  <c r="D969" i="43"/>
  <c r="E969" i="43"/>
  <c r="F969" i="43"/>
  <c r="B970" i="43"/>
  <c r="D970" i="43"/>
  <c r="E970" i="43"/>
  <c r="F970" i="43"/>
  <c r="B971" i="43"/>
  <c r="D971" i="43"/>
  <c r="E971" i="43"/>
  <c r="F971" i="43"/>
  <c r="B972" i="43"/>
  <c r="D972" i="43"/>
  <c r="E972" i="43"/>
  <c r="F972" i="43"/>
  <c r="B973" i="43"/>
  <c r="D973" i="43"/>
  <c r="E973" i="43"/>
  <c r="F973" i="43"/>
  <c r="B974" i="43"/>
  <c r="D974" i="43"/>
  <c r="E974" i="43"/>
  <c r="F974" i="43"/>
  <c r="B975" i="43"/>
  <c r="D975" i="43"/>
  <c r="E975" i="43"/>
  <c r="F975" i="43"/>
  <c r="B976" i="43"/>
  <c r="D976" i="43"/>
  <c r="E976" i="43"/>
  <c r="F976" i="43"/>
  <c r="B977" i="43"/>
  <c r="D977" i="43"/>
  <c r="E977" i="43"/>
  <c r="F977" i="43"/>
  <c r="B978" i="43"/>
  <c r="D978" i="43"/>
  <c r="E978" i="43"/>
  <c r="F978" i="43"/>
  <c r="B979" i="43"/>
  <c r="D979" i="43"/>
  <c r="E979" i="43"/>
  <c r="F979" i="43"/>
  <c r="B980" i="43"/>
  <c r="D980" i="43"/>
  <c r="E980" i="43"/>
  <c r="F980" i="43"/>
  <c r="B981" i="43"/>
  <c r="D981" i="43"/>
  <c r="E981" i="43"/>
  <c r="F981" i="43"/>
  <c r="B982" i="43"/>
  <c r="D982" i="43"/>
  <c r="E982" i="43"/>
  <c r="F982" i="43"/>
  <c r="B983" i="43"/>
  <c r="D983" i="43"/>
  <c r="E983" i="43"/>
  <c r="F983" i="43"/>
  <c r="B984" i="43"/>
  <c r="D984" i="43"/>
  <c r="E984" i="43"/>
  <c r="F984" i="43"/>
  <c r="B985" i="43"/>
  <c r="D985" i="43"/>
  <c r="E985" i="43"/>
  <c r="F985" i="43"/>
  <c r="B986" i="43"/>
  <c r="D986" i="43"/>
  <c r="E986" i="43"/>
  <c r="F986" i="43"/>
  <c r="B987" i="43"/>
  <c r="D987" i="43"/>
  <c r="E987" i="43"/>
  <c r="F987" i="43"/>
  <c r="B988" i="43"/>
  <c r="D988" i="43"/>
  <c r="E988" i="43"/>
  <c r="F988" i="43"/>
  <c r="B989" i="43"/>
  <c r="D989" i="43"/>
  <c r="E989" i="43"/>
  <c r="F989" i="43"/>
  <c r="B990" i="43"/>
  <c r="D990" i="43"/>
  <c r="E990" i="43"/>
  <c r="F990" i="43"/>
  <c r="B991" i="43"/>
  <c r="D991" i="43"/>
  <c r="E991" i="43"/>
  <c r="F991" i="43"/>
  <c r="B992" i="43"/>
  <c r="D992" i="43"/>
  <c r="E992" i="43"/>
  <c r="F992" i="43"/>
  <c r="B993" i="43"/>
  <c r="D993" i="43"/>
  <c r="E993" i="43"/>
  <c r="F993" i="43"/>
  <c r="B994" i="43"/>
  <c r="D994" i="43"/>
  <c r="E994" i="43"/>
  <c r="F994" i="43"/>
  <c r="B995" i="43"/>
  <c r="D995" i="43"/>
  <c r="E995" i="43"/>
  <c r="F995" i="43"/>
  <c r="B996" i="43"/>
  <c r="D996" i="43"/>
  <c r="E996" i="43"/>
  <c r="F996" i="43"/>
  <c r="B997" i="43"/>
  <c r="D997" i="43"/>
  <c r="E997" i="43"/>
  <c r="F997" i="43"/>
  <c r="B998" i="43"/>
  <c r="D998" i="43"/>
  <c r="E998" i="43"/>
  <c r="F998" i="43"/>
  <c r="B999" i="43"/>
  <c r="D999" i="43"/>
  <c r="E999" i="43"/>
  <c r="F999" i="43"/>
  <c r="B1000" i="43"/>
  <c r="D1000" i="43"/>
  <c r="E1000" i="43"/>
  <c r="F1000" i="43"/>
  <c r="B1001" i="43"/>
  <c r="D1001" i="43"/>
  <c r="E1001" i="43"/>
  <c r="F1001" i="43"/>
  <c r="B1002" i="43"/>
  <c r="D1002" i="43"/>
  <c r="E1002" i="43"/>
  <c r="F1002" i="43"/>
  <c r="B1003" i="43"/>
  <c r="D1003" i="43"/>
  <c r="E1003" i="43"/>
  <c r="F1003" i="43"/>
  <c r="B1004" i="43"/>
  <c r="D1004" i="43"/>
  <c r="E1004" i="43"/>
  <c r="F1004" i="43"/>
  <c r="B1005" i="43"/>
  <c r="D1005" i="43"/>
  <c r="E1005" i="43"/>
  <c r="F1005" i="43"/>
  <c r="B1006" i="43"/>
  <c r="D1006" i="43"/>
  <c r="E1006" i="43"/>
  <c r="F1006" i="43"/>
  <c r="B1007" i="43"/>
  <c r="D1007" i="43"/>
  <c r="E1007" i="43"/>
  <c r="F1007" i="43"/>
  <c r="B1008" i="43"/>
  <c r="D1008" i="43"/>
  <c r="E1008" i="43"/>
  <c r="F1008" i="43"/>
  <c r="B1009" i="43"/>
  <c r="D1009" i="43"/>
  <c r="E1009" i="43"/>
  <c r="F1009" i="43"/>
  <c r="B1010" i="43"/>
  <c r="D1010" i="43"/>
  <c r="E1010" i="43"/>
  <c r="F1010" i="43"/>
  <c r="B1011" i="43"/>
  <c r="D1011" i="43"/>
  <c r="E1011" i="43"/>
  <c r="F1011" i="43"/>
  <c r="B1012" i="43"/>
  <c r="D1012" i="43"/>
  <c r="E1012" i="43"/>
  <c r="F1012" i="43"/>
  <c r="B1013" i="43"/>
  <c r="D1013" i="43"/>
  <c r="E1013" i="43"/>
  <c r="F1013" i="43"/>
  <c r="B1014" i="43"/>
  <c r="D1014" i="43"/>
  <c r="E1014" i="43"/>
  <c r="F1014" i="43"/>
  <c r="B1015" i="43"/>
  <c r="D1015" i="43"/>
  <c r="E1015" i="43"/>
  <c r="F1015" i="43"/>
  <c r="B1016" i="43"/>
  <c r="D1016" i="43"/>
  <c r="E1016" i="43"/>
  <c r="F1016" i="43"/>
  <c r="B1017" i="43"/>
  <c r="D1017" i="43"/>
  <c r="E1017" i="43"/>
  <c r="F1017" i="43"/>
  <c r="B1018" i="43"/>
  <c r="D1018" i="43"/>
  <c r="E1018" i="43"/>
  <c r="F1018" i="43"/>
  <c r="B1019" i="43"/>
  <c r="D1019" i="43"/>
  <c r="E1019" i="43"/>
  <c r="F1019" i="43"/>
  <c r="B1020" i="43"/>
  <c r="D1020" i="43"/>
  <c r="E1020" i="43"/>
  <c r="F1020" i="43"/>
  <c r="B1021" i="43"/>
  <c r="D1021" i="43"/>
  <c r="E1021" i="43"/>
  <c r="F1021" i="43"/>
  <c r="B1022" i="43"/>
  <c r="D1022" i="43"/>
  <c r="E1022" i="43"/>
  <c r="F1022" i="43"/>
  <c r="B1023" i="43"/>
  <c r="D1023" i="43"/>
  <c r="E1023" i="43"/>
  <c r="F1023" i="43"/>
  <c r="B1024" i="43"/>
  <c r="D1024" i="43"/>
  <c r="E1024" i="43"/>
  <c r="F1024" i="43"/>
  <c r="B1025" i="43"/>
  <c r="D1025" i="43"/>
  <c r="E1025" i="43"/>
  <c r="F1025" i="43"/>
  <c r="B1026" i="43"/>
  <c r="D1026" i="43"/>
  <c r="E1026" i="43"/>
  <c r="F1026" i="43"/>
  <c r="B1027" i="43"/>
  <c r="D1027" i="43"/>
  <c r="E1027" i="43"/>
  <c r="F1027" i="43"/>
  <c r="B1028" i="43"/>
  <c r="D1028" i="43"/>
  <c r="E1028" i="43"/>
  <c r="F1028" i="43"/>
  <c r="B1029" i="43"/>
  <c r="D1029" i="43"/>
  <c r="E1029" i="43"/>
  <c r="F1029" i="43"/>
  <c r="B1030" i="43"/>
  <c r="D1030" i="43"/>
  <c r="E1030" i="43"/>
  <c r="F1030" i="43"/>
  <c r="B1031" i="43"/>
  <c r="D1031" i="43"/>
  <c r="E1031" i="43"/>
  <c r="F1031" i="43"/>
  <c r="B1032" i="43"/>
  <c r="D1032" i="43"/>
  <c r="E1032" i="43"/>
  <c r="F1032" i="43"/>
  <c r="B1033" i="43"/>
  <c r="D1033" i="43"/>
  <c r="E1033" i="43"/>
  <c r="F1033" i="43"/>
  <c r="B1034" i="43"/>
  <c r="D1034" i="43"/>
  <c r="E1034" i="43"/>
  <c r="F1034" i="43"/>
  <c r="B1035" i="43"/>
  <c r="D1035" i="43"/>
  <c r="E1035" i="43"/>
  <c r="F1035" i="43"/>
  <c r="B1036" i="43"/>
  <c r="D1036" i="43"/>
  <c r="E1036" i="43"/>
  <c r="F1036" i="43"/>
  <c r="B1037" i="43"/>
  <c r="D1037" i="43"/>
  <c r="E1037" i="43"/>
  <c r="F1037" i="43"/>
  <c r="B1038" i="43"/>
  <c r="D1038" i="43"/>
  <c r="E1038" i="43"/>
  <c r="F1038" i="43"/>
  <c r="B1039" i="43"/>
  <c r="D1039" i="43"/>
  <c r="E1039" i="43"/>
  <c r="F1039" i="43"/>
  <c r="B1040" i="43"/>
  <c r="D1040" i="43"/>
  <c r="E1040" i="43"/>
  <c r="F1040" i="43"/>
  <c r="B1041" i="43"/>
  <c r="D1041" i="43"/>
  <c r="E1041" i="43"/>
  <c r="F1041" i="43"/>
  <c r="B1042" i="43"/>
  <c r="D1042" i="43"/>
  <c r="E1042" i="43"/>
  <c r="F1042" i="43"/>
  <c r="B1043" i="43"/>
  <c r="D1043" i="43"/>
  <c r="E1043" i="43"/>
  <c r="F1043" i="43"/>
  <c r="B1044" i="43"/>
  <c r="D1044" i="43"/>
  <c r="E1044" i="43"/>
  <c r="F1044" i="43"/>
  <c r="B1045" i="43"/>
  <c r="D1045" i="43"/>
  <c r="E1045" i="43"/>
  <c r="F1045" i="43"/>
  <c r="B1046" i="43"/>
  <c r="D1046" i="43"/>
  <c r="E1046" i="43"/>
  <c r="F1046" i="43"/>
  <c r="B1047" i="43"/>
  <c r="D1047" i="43"/>
  <c r="E1047" i="43"/>
  <c r="F1047" i="43"/>
  <c r="B1048" i="43"/>
  <c r="D1048" i="43"/>
  <c r="E1048" i="43"/>
  <c r="F1048" i="43"/>
  <c r="B1049" i="43"/>
  <c r="D1049" i="43"/>
  <c r="E1049" i="43"/>
  <c r="F1049" i="43"/>
  <c r="B1050" i="43"/>
  <c r="D1050" i="43"/>
  <c r="E1050" i="43"/>
  <c r="F1050" i="43"/>
  <c r="B1051" i="43"/>
  <c r="D1051" i="43"/>
  <c r="E1051" i="43"/>
  <c r="F1051" i="43"/>
  <c r="B1052" i="43"/>
  <c r="D1052" i="43"/>
  <c r="E1052" i="43"/>
  <c r="F1052" i="43"/>
  <c r="B1053" i="43"/>
  <c r="D1053" i="43"/>
  <c r="E1053" i="43"/>
  <c r="F1053" i="43"/>
  <c r="B1054" i="43"/>
  <c r="D1054" i="43"/>
  <c r="E1054" i="43"/>
  <c r="F1054" i="43"/>
  <c r="B1055" i="43"/>
  <c r="D1055" i="43"/>
  <c r="E1055" i="43"/>
  <c r="F1055" i="43"/>
  <c r="B1056" i="43"/>
  <c r="D1056" i="43"/>
  <c r="E1056" i="43"/>
  <c r="F1056" i="43"/>
  <c r="B1057" i="43"/>
  <c r="D1057" i="43"/>
  <c r="E1057" i="43"/>
  <c r="F1057" i="43"/>
  <c r="B1058" i="43"/>
  <c r="D1058" i="43"/>
  <c r="E1058" i="43"/>
  <c r="F1058" i="43"/>
  <c r="B1059" i="43"/>
  <c r="D1059" i="43"/>
  <c r="E1059" i="43"/>
  <c r="F1059" i="43"/>
  <c r="B1060" i="43"/>
  <c r="D1060" i="43"/>
  <c r="E1060" i="43"/>
  <c r="F1060" i="43"/>
  <c r="B1061" i="43"/>
  <c r="D1061" i="43"/>
  <c r="E1061" i="43"/>
  <c r="F1061" i="43"/>
  <c r="B1062" i="43"/>
  <c r="D1062" i="43"/>
  <c r="E1062" i="43"/>
  <c r="F1062" i="43"/>
  <c r="B1063" i="43"/>
  <c r="D1063" i="43"/>
  <c r="E1063" i="43"/>
  <c r="F1063" i="43"/>
  <c r="B1064" i="43"/>
  <c r="D1064" i="43"/>
  <c r="E1064" i="43"/>
  <c r="F1064" i="43"/>
  <c r="B1065" i="43"/>
  <c r="D1065" i="43"/>
  <c r="E1065" i="43"/>
  <c r="F1065" i="43"/>
  <c r="B1066" i="43"/>
  <c r="D1066" i="43"/>
  <c r="E1066" i="43"/>
  <c r="F1066" i="43"/>
  <c r="B1067" i="43"/>
  <c r="D1067" i="43"/>
  <c r="E1067" i="43"/>
  <c r="F1067" i="43"/>
  <c r="B4" i="43"/>
  <c r="D4" i="43"/>
  <c r="E4" i="43"/>
  <c r="F4" i="43"/>
  <c r="B5" i="43"/>
  <c r="D5" i="43"/>
  <c r="E5" i="43"/>
  <c r="F5" i="43"/>
  <c r="B6" i="43"/>
  <c r="D6" i="43"/>
  <c r="E6" i="43"/>
  <c r="F6" i="43"/>
  <c r="B7" i="43"/>
  <c r="D7" i="43"/>
  <c r="E7" i="43"/>
  <c r="F7" i="43"/>
  <c r="B8" i="43"/>
  <c r="D8" i="43"/>
  <c r="E8" i="43"/>
  <c r="F8" i="43"/>
  <c r="B9" i="43"/>
  <c r="D9" i="43"/>
  <c r="E9" i="43"/>
  <c r="F9" i="43"/>
  <c r="B10" i="43"/>
  <c r="D10" i="43"/>
  <c r="E10" i="43"/>
  <c r="F10" i="43"/>
  <c r="B11" i="43"/>
  <c r="D11" i="43"/>
  <c r="E11" i="43"/>
  <c r="F11" i="43"/>
  <c r="B12" i="43"/>
  <c r="D12" i="43"/>
  <c r="E12" i="43"/>
  <c r="F12" i="43"/>
  <c r="B13" i="43"/>
  <c r="D13" i="43"/>
  <c r="E13" i="43"/>
  <c r="F13" i="43"/>
  <c r="B14" i="43"/>
  <c r="D14" i="43"/>
  <c r="E14" i="43"/>
  <c r="F14" i="43"/>
  <c r="B15" i="43"/>
  <c r="D15" i="43"/>
  <c r="E15" i="43"/>
  <c r="F15" i="43"/>
  <c r="B16" i="43"/>
  <c r="D16" i="43"/>
  <c r="E16" i="43"/>
  <c r="F16" i="43"/>
  <c r="B17" i="43"/>
  <c r="D17" i="43"/>
  <c r="E17" i="43"/>
  <c r="F17" i="43"/>
  <c r="B18" i="43"/>
  <c r="D18" i="43"/>
  <c r="E18" i="43"/>
  <c r="F18" i="43"/>
  <c r="B19" i="43"/>
  <c r="D19" i="43"/>
  <c r="E19" i="43"/>
  <c r="F19" i="43"/>
  <c r="B20" i="43"/>
  <c r="D20" i="43"/>
  <c r="E20" i="43"/>
  <c r="F20" i="43"/>
  <c r="B21" i="43"/>
  <c r="D21" i="43"/>
  <c r="E21" i="43"/>
  <c r="F21" i="43"/>
  <c r="B22" i="43"/>
  <c r="D22" i="43"/>
  <c r="E22" i="43"/>
  <c r="F22" i="43"/>
  <c r="B23" i="43"/>
  <c r="D23" i="43"/>
  <c r="E23" i="43"/>
  <c r="F23" i="43"/>
  <c r="B24" i="43"/>
  <c r="D24" i="43"/>
  <c r="E24" i="43"/>
  <c r="F24" i="43"/>
  <c r="B25" i="43"/>
  <c r="D25" i="43"/>
  <c r="E25" i="43"/>
  <c r="F25" i="43"/>
  <c r="B26" i="43"/>
  <c r="D26" i="43"/>
  <c r="E26" i="43"/>
  <c r="F26" i="43"/>
  <c r="B27" i="43"/>
  <c r="D27" i="43"/>
  <c r="E27" i="43"/>
  <c r="F27" i="43"/>
  <c r="B28" i="43"/>
  <c r="D28" i="43"/>
  <c r="E28" i="43"/>
  <c r="F28" i="43"/>
  <c r="B29" i="43"/>
  <c r="D29" i="43"/>
  <c r="E29" i="43"/>
  <c r="F29" i="43"/>
  <c r="B30" i="43"/>
  <c r="D30" i="43"/>
  <c r="E30" i="43"/>
  <c r="F30" i="43"/>
  <c r="B31" i="43"/>
  <c r="D31" i="43"/>
  <c r="E31" i="43"/>
  <c r="F31" i="43"/>
  <c r="B32" i="43"/>
  <c r="D32" i="43"/>
  <c r="E32" i="43"/>
  <c r="F32" i="43"/>
  <c r="B33" i="43"/>
  <c r="D33" i="43"/>
  <c r="E33" i="43"/>
  <c r="F33" i="43"/>
  <c r="B34" i="43"/>
  <c r="D34" i="43"/>
  <c r="E34" i="43"/>
  <c r="F34" i="43"/>
  <c r="B35" i="43"/>
  <c r="D35" i="43"/>
  <c r="E35" i="43"/>
  <c r="F35" i="43"/>
  <c r="B36" i="43"/>
  <c r="D36" i="43"/>
  <c r="E36" i="43"/>
  <c r="F36" i="43"/>
  <c r="B37" i="43"/>
  <c r="D37" i="43"/>
  <c r="E37" i="43"/>
  <c r="F37" i="43"/>
  <c r="B38" i="43"/>
  <c r="D38" i="43"/>
  <c r="E38" i="43"/>
  <c r="F38" i="43"/>
  <c r="B39" i="43"/>
  <c r="D39" i="43"/>
  <c r="E39" i="43"/>
  <c r="F39" i="43"/>
  <c r="B40" i="43"/>
  <c r="D40" i="43"/>
  <c r="E40" i="43"/>
  <c r="F40" i="43"/>
  <c r="B41" i="43"/>
  <c r="D41" i="43"/>
  <c r="E41" i="43"/>
  <c r="F41" i="43"/>
  <c r="B42" i="43"/>
  <c r="D42" i="43"/>
  <c r="E42" i="43"/>
  <c r="F42" i="43"/>
  <c r="B43" i="43"/>
  <c r="D43" i="43"/>
  <c r="E43" i="43"/>
  <c r="F43" i="43"/>
  <c r="B44" i="43"/>
  <c r="D44" i="43"/>
  <c r="E44" i="43"/>
  <c r="F44" i="43"/>
  <c r="B45" i="43"/>
  <c r="D45" i="43"/>
  <c r="E45" i="43"/>
  <c r="F45" i="43"/>
  <c r="B46" i="43"/>
  <c r="D46" i="43"/>
  <c r="E46" i="43"/>
  <c r="F46" i="43"/>
  <c r="B47" i="43"/>
  <c r="D47" i="43"/>
  <c r="E47" i="43"/>
  <c r="F47" i="43"/>
  <c r="B48" i="43"/>
  <c r="D48" i="43"/>
  <c r="E48" i="43"/>
  <c r="F48" i="43"/>
  <c r="B49" i="43"/>
  <c r="D49" i="43"/>
  <c r="E49" i="43"/>
  <c r="F49" i="43"/>
  <c r="B50" i="43"/>
  <c r="D50" i="43"/>
  <c r="E50" i="43"/>
  <c r="F50" i="43"/>
  <c r="B51" i="43"/>
  <c r="D51" i="43"/>
  <c r="E51" i="43"/>
  <c r="F51" i="43"/>
  <c r="B52" i="43"/>
  <c r="D52" i="43"/>
  <c r="E52" i="43"/>
  <c r="F52" i="43"/>
  <c r="B53" i="43"/>
  <c r="D53" i="43"/>
  <c r="E53" i="43"/>
  <c r="F53" i="43"/>
  <c r="B54" i="43"/>
  <c r="D54" i="43"/>
  <c r="E54" i="43"/>
  <c r="F54" i="43"/>
  <c r="B55" i="43"/>
  <c r="D55" i="43"/>
  <c r="E55" i="43"/>
  <c r="F55" i="43"/>
  <c r="B56" i="43"/>
  <c r="D56" i="43"/>
  <c r="E56" i="43"/>
  <c r="F56" i="43"/>
  <c r="B57" i="43"/>
  <c r="D57" i="43"/>
  <c r="E57" i="43"/>
  <c r="F57" i="43"/>
  <c r="B58" i="43"/>
  <c r="D58" i="43"/>
  <c r="E58" i="43"/>
  <c r="F58" i="43"/>
  <c r="B59" i="43"/>
  <c r="D59" i="43"/>
  <c r="E59" i="43"/>
  <c r="F59" i="43"/>
  <c r="B60" i="43"/>
  <c r="D60" i="43"/>
  <c r="E60" i="43"/>
  <c r="F60" i="43"/>
  <c r="B61" i="43"/>
  <c r="D61" i="43"/>
  <c r="E61" i="43"/>
  <c r="F61" i="43"/>
  <c r="B62" i="43"/>
  <c r="D62" i="43"/>
  <c r="E62" i="43"/>
  <c r="F62" i="43"/>
  <c r="B63" i="43"/>
  <c r="D63" i="43"/>
  <c r="E63" i="43"/>
  <c r="F63" i="43"/>
  <c r="B64" i="43"/>
  <c r="D64" i="43"/>
  <c r="E64" i="43"/>
  <c r="F64" i="43"/>
  <c r="B65" i="43"/>
  <c r="D65" i="43"/>
  <c r="E65" i="43"/>
  <c r="F65" i="43"/>
  <c r="B66" i="43"/>
  <c r="D66" i="43"/>
  <c r="E66" i="43"/>
  <c r="F66" i="43"/>
  <c r="B67" i="43"/>
  <c r="D67" i="43"/>
  <c r="E67" i="43"/>
  <c r="F67" i="43"/>
  <c r="B68" i="43"/>
  <c r="D68" i="43"/>
  <c r="E68" i="43"/>
  <c r="F68" i="43"/>
  <c r="B69" i="43"/>
  <c r="D69" i="43"/>
  <c r="E69" i="43"/>
  <c r="F69" i="43"/>
  <c r="B70" i="43"/>
  <c r="D70" i="43"/>
  <c r="E70" i="43"/>
  <c r="F70" i="43"/>
  <c r="B71" i="43"/>
  <c r="D71" i="43"/>
  <c r="E71" i="43"/>
  <c r="F71" i="43"/>
  <c r="B72" i="43"/>
  <c r="D72" i="43"/>
  <c r="E72" i="43"/>
  <c r="F72" i="43"/>
  <c r="B73" i="43"/>
  <c r="D73" i="43"/>
  <c r="E73" i="43"/>
  <c r="F73" i="43"/>
  <c r="B74" i="43"/>
  <c r="D74" i="43"/>
  <c r="E74" i="43"/>
  <c r="F74" i="43"/>
  <c r="B75" i="43"/>
  <c r="D75" i="43"/>
  <c r="E75" i="43"/>
  <c r="F75" i="43"/>
  <c r="B76" i="43"/>
  <c r="D76" i="43"/>
  <c r="E76" i="43"/>
  <c r="F76" i="43"/>
  <c r="B77" i="43"/>
  <c r="D77" i="43"/>
  <c r="E77" i="43"/>
  <c r="F77" i="43"/>
  <c r="B78" i="43"/>
  <c r="D78" i="43"/>
  <c r="E78" i="43"/>
  <c r="F78" i="43"/>
  <c r="B79" i="43"/>
  <c r="D79" i="43"/>
  <c r="E79" i="43"/>
  <c r="F79" i="43"/>
  <c r="B80" i="43"/>
  <c r="D80" i="43"/>
  <c r="E80" i="43"/>
  <c r="F80" i="43"/>
  <c r="B81" i="43"/>
  <c r="D81" i="43"/>
  <c r="E81" i="43"/>
  <c r="F81" i="43"/>
  <c r="B82" i="43"/>
  <c r="D82" i="43"/>
  <c r="E82" i="43"/>
  <c r="F82" i="43"/>
  <c r="B83" i="43"/>
  <c r="D83" i="43"/>
  <c r="E83" i="43"/>
  <c r="F83" i="43"/>
  <c r="B84" i="43"/>
  <c r="D84" i="43"/>
  <c r="E84" i="43"/>
  <c r="F84" i="43"/>
  <c r="B85" i="43"/>
  <c r="D85" i="43"/>
  <c r="E85" i="43"/>
  <c r="F85" i="43"/>
  <c r="B86" i="43"/>
  <c r="D86" i="43"/>
  <c r="E86" i="43"/>
  <c r="F86" i="43"/>
  <c r="B87" i="43"/>
  <c r="D87" i="43"/>
  <c r="E87" i="43"/>
  <c r="F87" i="43"/>
  <c r="B88" i="43"/>
  <c r="D88" i="43"/>
  <c r="E88" i="43"/>
  <c r="F88" i="43"/>
  <c r="B89" i="43"/>
  <c r="D89" i="43"/>
  <c r="E89" i="43"/>
  <c r="F89" i="43"/>
  <c r="B90" i="43"/>
  <c r="D90" i="43"/>
  <c r="E90" i="43"/>
  <c r="F90" i="43"/>
  <c r="B91" i="43"/>
  <c r="D91" i="43"/>
  <c r="E91" i="43"/>
  <c r="F91" i="43"/>
  <c r="B92" i="43"/>
  <c r="D92" i="43"/>
  <c r="E92" i="43"/>
  <c r="F92" i="43"/>
  <c r="B93" i="43"/>
  <c r="D93" i="43"/>
  <c r="E93" i="43"/>
  <c r="F93" i="43"/>
  <c r="B94" i="43"/>
  <c r="D94" i="43"/>
  <c r="E94" i="43"/>
  <c r="F94" i="43"/>
  <c r="B95" i="43"/>
  <c r="D95" i="43"/>
  <c r="E95" i="43"/>
  <c r="F95" i="43"/>
  <c r="B96" i="43"/>
  <c r="D96" i="43"/>
  <c r="E96" i="43"/>
  <c r="F96" i="43"/>
  <c r="B97" i="43"/>
  <c r="D97" i="43"/>
  <c r="E97" i="43"/>
  <c r="F97" i="43"/>
  <c r="B98" i="43"/>
  <c r="D98" i="43"/>
  <c r="E98" i="43"/>
  <c r="F98" i="43"/>
  <c r="B99" i="43"/>
  <c r="D99" i="43"/>
  <c r="E99" i="43"/>
  <c r="F99" i="43"/>
  <c r="B100" i="43"/>
  <c r="D100" i="43"/>
  <c r="E100" i="43"/>
  <c r="F100" i="43"/>
  <c r="B101" i="43"/>
  <c r="D101" i="43"/>
  <c r="E101" i="43"/>
  <c r="F101" i="43"/>
  <c r="B102" i="43"/>
  <c r="D102" i="43"/>
  <c r="E102" i="43"/>
  <c r="F102" i="43"/>
  <c r="B103" i="43"/>
  <c r="D103" i="43"/>
  <c r="E103" i="43"/>
  <c r="F103" i="43"/>
  <c r="B104" i="43"/>
  <c r="D104" i="43"/>
  <c r="E104" i="43"/>
  <c r="F104" i="43"/>
  <c r="B105" i="43"/>
  <c r="D105" i="43"/>
  <c r="E105" i="43"/>
  <c r="F105" i="43"/>
  <c r="B106" i="43"/>
  <c r="D106" i="43"/>
  <c r="E106" i="43"/>
  <c r="F106" i="43"/>
  <c r="B107" i="43"/>
  <c r="D107" i="43"/>
  <c r="E107" i="43"/>
  <c r="F107" i="43"/>
  <c r="B108" i="43"/>
  <c r="D108" i="43"/>
  <c r="E108" i="43"/>
  <c r="F108" i="43"/>
  <c r="B109" i="43"/>
  <c r="D109" i="43"/>
  <c r="E109" i="43"/>
  <c r="F109" i="43"/>
  <c r="B110" i="43"/>
  <c r="D110" i="43"/>
  <c r="E110" i="43"/>
  <c r="F110" i="43"/>
  <c r="B111" i="43"/>
  <c r="D111" i="43"/>
  <c r="E111" i="43"/>
  <c r="F111" i="43"/>
  <c r="B112" i="43"/>
  <c r="D112" i="43"/>
  <c r="E112" i="43"/>
  <c r="F112" i="43"/>
  <c r="B113" i="43"/>
  <c r="D113" i="43"/>
  <c r="E113" i="43"/>
  <c r="F113" i="43"/>
  <c r="B114" i="43"/>
  <c r="D114" i="43"/>
  <c r="E114" i="43"/>
  <c r="F114" i="43"/>
  <c r="B115" i="43"/>
  <c r="D115" i="43"/>
  <c r="E115" i="43"/>
  <c r="F115" i="43"/>
  <c r="B116" i="43"/>
  <c r="D116" i="43"/>
  <c r="E116" i="43"/>
  <c r="F116" i="43"/>
  <c r="B117" i="43"/>
  <c r="D117" i="43"/>
  <c r="E117" i="43"/>
  <c r="F117" i="43"/>
  <c r="B118" i="43"/>
  <c r="D118" i="43"/>
  <c r="E118" i="43"/>
  <c r="F118" i="43"/>
  <c r="B119" i="43"/>
  <c r="D119" i="43"/>
  <c r="E119" i="43"/>
  <c r="F119" i="43"/>
  <c r="B120" i="43"/>
  <c r="D120" i="43"/>
  <c r="E120" i="43"/>
  <c r="F120" i="43"/>
  <c r="B121" i="43"/>
  <c r="D121" i="43"/>
  <c r="E121" i="43"/>
  <c r="F121" i="43"/>
  <c r="B122" i="43"/>
  <c r="D122" i="43"/>
  <c r="E122" i="43"/>
  <c r="F122" i="43"/>
  <c r="B123" i="43"/>
  <c r="D123" i="43"/>
  <c r="E123" i="43"/>
  <c r="F123" i="43"/>
  <c r="B124" i="43"/>
  <c r="D124" i="43"/>
  <c r="E124" i="43"/>
  <c r="F124" i="43"/>
  <c r="B125" i="43"/>
  <c r="D125" i="43"/>
  <c r="E125" i="43"/>
  <c r="F125" i="43"/>
  <c r="B126" i="43"/>
  <c r="D126" i="43"/>
  <c r="E126" i="43"/>
  <c r="F126" i="43"/>
  <c r="B127" i="43"/>
  <c r="D127" i="43"/>
  <c r="E127" i="43"/>
  <c r="F127" i="43"/>
  <c r="B128" i="43"/>
  <c r="D128" i="43"/>
  <c r="E128" i="43"/>
  <c r="F128" i="43"/>
  <c r="B129" i="43"/>
  <c r="D129" i="43"/>
  <c r="E129" i="43"/>
  <c r="F129" i="43"/>
  <c r="B130" i="43"/>
  <c r="D130" i="43"/>
  <c r="E130" i="43"/>
  <c r="F130" i="43"/>
  <c r="B131" i="43"/>
  <c r="D131" i="43"/>
  <c r="E131" i="43"/>
  <c r="F131" i="43"/>
  <c r="B132" i="43"/>
  <c r="D132" i="43"/>
  <c r="E132" i="43"/>
  <c r="F132" i="43"/>
  <c r="B133" i="43"/>
  <c r="D133" i="43"/>
  <c r="E133" i="43"/>
  <c r="F133" i="43"/>
  <c r="B134" i="43"/>
  <c r="D134" i="43"/>
  <c r="E134" i="43"/>
  <c r="F134" i="43"/>
  <c r="B135" i="43"/>
  <c r="D135" i="43"/>
  <c r="E135" i="43"/>
  <c r="F135" i="43"/>
  <c r="B136" i="43"/>
  <c r="D136" i="43"/>
  <c r="E136" i="43"/>
  <c r="F136" i="43"/>
  <c r="B137" i="43"/>
  <c r="D137" i="43"/>
  <c r="E137" i="43"/>
  <c r="F137" i="43"/>
  <c r="B138" i="43"/>
  <c r="D138" i="43"/>
  <c r="E138" i="43"/>
  <c r="F138" i="43"/>
  <c r="B139" i="43"/>
  <c r="D139" i="43"/>
  <c r="E139" i="43"/>
  <c r="F139" i="43"/>
  <c r="B140" i="43"/>
  <c r="D140" i="43"/>
  <c r="E140" i="43"/>
  <c r="F140" i="43"/>
  <c r="B141" i="43"/>
  <c r="D141" i="43"/>
  <c r="E141" i="43"/>
  <c r="F141" i="43"/>
  <c r="B142" i="43"/>
  <c r="D142" i="43"/>
  <c r="E142" i="43"/>
  <c r="F142" i="43"/>
  <c r="B143" i="43"/>
  <c r="D143" i="43"/>
  <c r="E143" i="43"/>
  <c r="F143" i="43"/>
  <c r="B144" i="43"/>
  <c r="D144" i="43"/>
  <c r="E144" i="43"/>
  <c r="F144" i="43"/>
  <c r="B145" i="43"/>
  <c r="D145" i="43"/>
  <c r="E145" i="43"/>
  <c r="F145" i="43"/>
  <c r="B146" i="43"/>
  <c r="D146" i="43"/>
  <c r="E146" i="43"/>
  <c r="F146" i="43"/>
  <c r="B147" i="43"/>
  <c r="D147" i="43"/>
  <c r="E147" i="43"/>
  <c r="F147" i="43"/>
  <c r="B148" i="43"/>
  <c r="D148" i="43"/>
  <c r="E148" i="43"/>
  <c r="F148" i="43"/>
  <c r="B149" i="43"/>
  <c r="D149" i="43"/>
  <c r="E149" i="43"/>
  <c r="F149" i="43"/>
  <c r="B150" i="43"/>
  <c r="D150" i="43"/>
  <c r="E150" i="43"/>
  <c r="F150" i="43"/>
  <c r="B151" i="43"/>
  <c r="D151" i="43"/>
  <c r="E151" i="43"/>
  <c r="F151" i="43"/>
  <c r="B152" i="43"/>
  <c r="D152" i="43"/>
  <c r="E152" i="43"/>
  <c r="F152" i="43"/>
  <c r="B153" i="43"/>
  <c r="D153" i="43"/>
  <c r="E153" i="43"/>
  <c r="F153" i="43"/>
  <c r="B154" i="43"/>
  <c r="D154" i="43"/>
  <c r="E154" i="43"/>
  <c r="F154" i="43"/>
  <c r="B155" i="43"/>
  <c r="D155" i="43"/>
  <c r="E155" i="43"/>
  <c r="F155" i="43"/>
  <c r="B156" i="43"/>
  <c r="D156" i="43"/>
  <c r="E156" i="43"/>
  <c r="F156" i="43"/>
  <c r="B157" i="43"/>
  <c r="D157" i="43"/>
  <c r="E157" i="43"/>
  <c r="F157" i="43"/>
  <c r="B158" i="43"/>
  <c r="D158" i="43"/>
  <c r="E158" i="43"/>
  <c r="F158" i="43"/>
  <c r="B159" i="43"/>
  <c r="D159" i="43"/>
  <c r="E159" i="43"/>
  <c r="F159" i="43"/>
  <c r="B160" i="43"/>
  <c r="D160" i="43"/>
  <c r="E160" i="43"/>
  <c r="F160" i="43"/>
  <c r="B161" i="43"/>
  <c r="D161" i="43"/>
  <c r="E161" i="43"/>
  <c r="F161" i="43"/>
  <c r="B162" i="43"/>
  <c r="D162" i="43"/>
  <c r="E162" i="43"/>
  <c r="F162" i="43"/>
  <c r="B163" i="43"/>
  <c r="D163" i="43"/>
  <c r="E163" i="43"/>
  <c r="F163" i="43"/>
  <c r="B164" i="43"/>
  <c r="D164" i="43"/>
  <c r="E164" i="43"/>
  <c r="F164" i="43"/>
  <c r="B165" i="43"/>
  <c r="D165" i="43"/>
  <c r="E165" i="43"/>
  <c r="F165" i="43"/>
  <c r="B166" i="43"/>
  <c r="D166" i="43"/>
  <c r="E166" i="43"/>
  <c r="F166" i="43"/>
  <c r="B167" i="43"/>
  <c r="D167" i="43"/>
  <c r="E167" i="43"/>
  <c r="F167" i="43"/>
  <c r="B168" i="43"/>
  <c r="D168" i="43"/>
  <c r="E168" i="43"/>
  <c r="F168" i="43"/>
  <c r="B169" i="43"/>
  <c r="D169" i="43"/>
  <c r="E169" i="43"/>
  <c r="F169" i="43"/>
  <c r="B170" i="43"/>
  <c r="D170" i="43"/>
  <c r="E170" i="43"/>
  <c r="F170" i="43"/>
  <c r="B171" i="43"/>
  <c r="D171" i="43"/>
  <c r="E171" i="43"/>
  <c r="F171" i="43"/>
  <c r="B172" i="43"/>
  <c r="D172" i="43"/>
  <c r="E172" i="43"/>
  <c r="F172" i="43"/>
  <c r="B173" i="43"/>
  <c r="D173" i="43"/>
  <c r="E173" i="43"/>
  <c r="F173" i="43"/>
  <c r="B174" i="43"/>
  <c r="D174" i="43"/>
  <c r="E174" i="43"/>
  <c r="F174" i="43"/>
  <c r="B175" i="43"/>
  <c r="D175" i="43"/>
  <c r="E175" i="43"/>
  <c r="F175" i="43"/>
  <c r="B176" i="43"/>
  <c r="D176" i="43"/>
  <c r="E176" i="43"/>
  <c r="F176" i="43"/>
  <c r="B177" i="43"/>
  <c r="D177" i="43"/>
  <c r="E177" i="43"/>
  <c r="F177" i="43"/>
  <c r="B178" i="43"/>
  <c r="D178" i="43"/>
  <c r="E178" i="43"/>
  <c r="F178" i="43"/>
  <c r="B179" i="43"/>
  <c r="D179" i="43"/>
  <c r="E179" i="43"/>
  <c r="F179" i="43"/>
  <c r="B180" i="43"/>
  <c r="D180" i="43"/>
  <c r="E180" i="43"/>
  <c r="F180" i="43"/>
  <c r="B181" i="43"/>
  <c r="D181" i="43"/>
  <c r="E181" i="43"/>
  <c r="F181" i="43"/>
  <c r="B182" i="43"/>
  <c r="D182" i="43"/>
  <c r="E182" i="43"/>
  <c r="F182" i="43"/>
  <c r="B183" i="43"/>
  <c r="D183" i="43"/>
  <c r="E183" i="43"/>
  <c r="F183" i="43"/>
  <c r="B184" i="43"/>
  <c r="D184" i="43"/>
  <c r="E184" i="43"/>
  <c r="F184" i="43"/>
  <c r="B185" i="43"/>
  <c r="D185" i="43"/>
  <c r="E185" i="43"/>
  <c r="F185" i="43"/>
  <c r="B186" i="43"/>
  <c r="D186" i="43"/>
  <c r="E186" i="43"/>
  <c r="F186" i="43"/>
  <c r="B187" i="43"/>
  <c r="D187" i="43"/>
  <c r="E187" i="43"/>
  <c r="F187" i="43"/>
  <c r="B188" i="43"/>
  <c r="D188" i="43"/>
  <c r="E188" i="43"/>
  <c r="F188" i="43"/>
  <c r="B189" i="43"/>
  <c r="D189" i="43"/>
  <c r="E189" i="43"/>
  <c r="F189" i="43"/>
  <c r="B190" i="43"/>
  <c r="D190" i="43"/>
  <c r="E190" i="43"/>
  <c r="F190" i="43"/>
  <c r="B191" i="43"/>
  <c r="D191" i="43"/>
  <c r="E191" i="43"/>
  <c r="F191" i="43"/>
  <c r="B192" i="43"/>
  <c r="D192" i="43"/>
  <c r="E192" i="43"/>
  <c r="F192" i="43"/>
  <c r="B193" i="43"/>
  <c r="D193" i="43"/>
  <c r="E193" i="43"/>
  <c r="F193" i="43"/>
  <c r="B194" i="43"/>
  <c r="D194" i="43"/>
  <c r="E194" i="43"/>
  <c r="F194" i="43"/>
  <c r="B195" i="43"/>
  <c r="D195" i="43"/>
  <c r="E195" i="43"/>
  <c r="F195" i="43"/>
  <c r="B196" i="43"/>
  <c r="D196" i="43"/>
  <c r="E196" i="43"/>
  <c r="F196" i="43"/>
  <c r="B197" i="43"/>
  <c r="D197" i="43"/>
  <c r="E197" i="43"/>
  <c r="F197" i="43"/>
  <c r="B198" i="43"/>
  <c r="D198" i="43"/>
  <c r="E198" i="43"/>
  <c r="F198" i="43"/>
  <c r="B199" i="43"/>
  <c r="D199" i="43"/>
  <c r="E199" i="43"/>
  <c r="F199" i="43"/>
  <c r="B200" i="43"/>
  <c r="D200" i="43"/>
  <c r="E200" i="43"/>
  <c r="F200" i="43"/>
  <c r="B201" i="43"/>
  <c r="D201" i="43"/>
  <c r="E201" i="43"/>
  <c r="F201" i="43"/>
  <c r="B202" i="43"/>
  <c r="D202" i="43"/>
  <c r="E202" i="43"/>
  <c r="F202" i="43"/>
  <c r="B203" i="43"/>
  <c r="D203" i="43"/>
  <c r="E203" i="43"/>
  <c r="F203" i="43"/>
  <c r="B204" i="43"/>
  <c r="D204" i="43"/>
  <c r="E204" i="43"/>
  <c r="F204" i="43"/>
  <c r="B205" i="43"/>
  <c r="D205" i="43"/>
  <c r="E205" i="43"/>
  <c r="F205" i="43"/>
  <c r="B206" i="43"/>
  <c r="D206" i="43"/>
  <c r="E206" i="43"/>
  <c r="F206" i="43"/>
  <c r="B207" i="43"/>
  <c r="D207" i="43"/>
  <c r="E207" i="43"/>
  <c r="F207" i="43"/>
  <c r="B208" i="43"/>
  <c r="D208" i="43"/>
  <c r="E208" i="43"/>
  <c r="F208" i="43"/>
  <c r="B209" i="43"/>
  <c r="D209" i="43"/>
  <c r="E209" i="43"/>
  <c r="F209" i="43"/>
  <c r="B210" i="43"/>
  <c r="D210" i="43"/>
  <c r="E210" i="43"/>
  <c r="F210" i="43"/>
  <c r="B211" i="43"/>
  <c r="D211" i="43"/>
  <c r="E211" i="43"/>
  <c r="F211" i="43"/>
  <c r="B212" i="43"/>
  <c r="D212" i="43"/>
  <c r="E212" i="43"/>
  <c r="F212" i="43"/>
  <c r="B213" i="43"/>
  <c r="D213" i="43"/>
  <c r="E213" i="43"/>
  <c r="F213" i="43"/>
  <c r="B214" i="43"/>
  <c r="D214" i="43"/>
  <c r="E214" i="43"/>
  <c r="F214" i="43"/>
  <c r="B215" i="43"/>
  <c r="D215" i="43"/>
  <c r="E215" i="43"/>
  <c r="F215" i="43"/>
  <c r="B216" i="43"/>
  <c r="D216" i="43"/>
  <c r="E216" i="43"/>
  <c r="F216" i="43"/>
  <c r="B217" i="43"/>
  <c r="D217" i="43"/>
  <c r="E217" i="43"/>
  <c r="F217" i="43"/>
  <c r="B218" i="43"/>
  <c r="D218" i="43"/>
  <c r="E218" i="43"/>
  <c r="F218" i="43"/>
  <c r="B219" i="43"/>
  <c r="D219" i="43"/>
  <c r="E219" i="43"/>
  <c r="F219" i="43"/>
  <c r="B220" i="43"/>
  <c r="D220" i="43"/>
  <c r="E220" i="43"/>
  <c r="F220" i="43"/>
  <c r="B221" i="43"/>
  <c r="D221" i="43"/>
  <c r="E221" i="43"/>
  <c r="F221" i="43"/>
  <c r="B222" i="43"/>
  <c r="D222" i="43"/>
  <c r="E222" i="43"/>
  <c r="F222" i="43"/>
  <c r="B223" i="43"/>
  <c r="D223" i="43"/>
  <c r="E223" i="43"/>
  <c r="F223" i="43"/>
  <c r="B224" i="43"/>
  <c r="D224" i="43"/>
  <c r="E224" i="43"/>
  <c r="F224" i="43"/>
  <c r="B225" i="43"/>
  <c r="D225" i="43"/>
  <c r="E225" i="43"/>
  <c r="F225" i="43"/>
  <c r="B226" i="43"/>
  <c r="D226" i="43"/>
  <c r="E226" i="43"/>
  <c r="F226" i="43"/>
  <c r="B227" i="43"/>
  <c r="D227" i="43"/>
  <c r="E227" i="43"/>
  <c r="F227" i="43"/>
  <c r="B228" i="43"/>
  <c r="D228" i="43"/>
  <c r="E228" i="43"/>
  <c r="F228" i="43"/>
  <c r="B229" i="43"/>
  <c r="D229" i="43"/>
  <c r="E229" i="43"/>
  <c r="F229" i="43"/>
  <c r="B230" i="43"/>
  <c r="D230" i="43"/>
  <c r="E230" i="43"/>
  <c r="F230" i="43"/>
  <c r="B231" i="43"/>
  <c r="D231" i="43"/>
  <c r="E231" i="43"/>
  <c r="F231" i="43"/>
  <c r="B232" i="43"/>
  <c r="D232" i="43"/>
  <c r="E232" i="43"/>
  <c r="F232" i="43"/>
  <c r="B233" i="43"/>
  <c r="D233" i="43"/>
  <c r="E233" i="43"/>
  <c r="F233" i="43"/>
  <c r="B234" i="43"/>
  <c r="D234" i="43"/>
  <c r="E234" i="43"/>
  <c r="F234" i="43"/>
  <c r="B235" i="43"/>
  <c r="D235" i="43"/>
  <c r="E235" i="43"/>
  <c r="F235" i="43"/>
  <c r="B236" i="43"/>
  <c r="D236" i="43"/>
  <c r="E236" i="43"/>
  <c r="F236" i="43"/>
  <c r="B237" i="43"/>
  <c r="D237" i="43"/>
  <c r="E237" i="43"/>
  <c r="F237" i="43"/>
  <c r="B238" i="43"/>
  <c r="D238" i="43"/>
  <c r="E238" i="43"/>
  <c r="F238" i="43"/>
  <c r="B239" i="43"/>
  <c r="D239" i="43"/>
  <c r="E239" i="43"/>
  <c r="F239" i="43"/>
  <c r="B240" i="43"/>
  <c r="D240" i="43"/>
  <c r="E240" i="43"/>
  <c r="F240" i="43"/>
  <c r="B241" i="43"/>
  <c r="D241" i="43"/>
  <c r="E241" i="43"/>
  <c r="F241" i="43"/>
  <c r="B242" i="43"/>
  <c r="D242" i="43"/>
  <c r="E242" i="43"/>
  <c r="F242" i="43"/>
  <c r="B243" i="43"/>
  <c r="D243" i="43"/>
  <c r="E243" i="43"/>
  <c r="F243" i="43"/>
  <c r="B244" i="43"/>
  <c r="D244" i="43"/>
  <c r="E244" i="43"/>
  <c r="F244" i="43"/>
  <c r="B245" i="43"/>
  <c r="D245" i="43"/>
  <c r="E245" i="43"/>
  <c r="F245" i="43"/>
  <c r="B246" i="43"/>
  <c r="D246" i="43"/>
  <c r="E246" i="43"/>
  <c r="F246" i="43"/>
  <c r="B247" i="43"/>
  <c r="D247" i="43"/>
  <c r="E247" i="43"/>
  <c r="F247" i="43"/>
  <c r="B248" i="43"/>
  <c r="D248" i="43"/>
  <c r="E248" i="43"/>
  <c r="F248" i="43"/>
  <c r="B249" i="43"/>
  <c r="D249" i="43"/>
  <c r="E249" i="43"/>
  <c r="F249" i="43"/>
  <c r="B250" i="43"/>
  <c r="D250" i="43"/>
  <c r="E250" i="43"/>
  <c r="F250" i="43"/>
  <c r="B251" i="43"/>
  <c r="D251" i="43"/>
  <c r="E251" i="43"/>
  <c r="F251" i="43"/>
  <c r="B252" i="43"/>
  <c r="D252" i="43"/>
  <c r="E252" i="43"/>
  <c r="F252" i="43"/>
  <c r="B253" i="43"/>
  <c r="D253" i="43"/>
  <c r="E253" i="43"/>
  <c r="F253" i="43"/>
  <c r="B3" i="43"/>
  <c r="D3" i="43"/>
  <c r="E3" i="43"/>
  <c r="F3" i="43"/>
  <c r="A4" i="5" l="1"/>
  <c r="A5" i="5"/>
  <c r="A6" i="5"/>
  <c r="A7" i="5"/>
  <c r="A8" i="5"/>
  <c r="Z2" i="20"/>
  <c r="A10" i="20" a="1"/>
  <c r="A10" i="20" s="1"/>
  <c r="A8" i="20" a="1"/>
  <c r="A8" i="20" s="1"/>
  <c r="A9" i="20" a="1"/>
  <c r="A9" i="20" s="1"/>
  <c r="A7" i="20" a="1"/>
  <c r="A7" i="20" s="1"/>
  <c r="A11" i="20" a="1"/>
  <c r="A11" i="20" s="1"/>
  <c r="A12" i="20" a="1"/>
  <c r="A12" i="20" s="1"/>
  <c r="A13" i="20" a="1"/>
  <c r="A13" i="20" s="1"/>
  <c r="A14" i="20" a="1"/>
  <c r="A14" i="20" s="1"/>
  <c r="A5" i="20" a="1"/>
  <c r="A5" i="20" s="1"/>
  <c r="A3" i="20" a="1"/>
  <c r="A3" i="20" s="1"/>
  <c r="A6" i="20" a="1"/>
  <c r="A6" i="20" s="1"/>
  <c r="A4" i="20" a="1"/>
  <c r="A4" i="20" s="1"/>
  <c r="Z2" i="5"/>
  <c r="A3" i="5" s="1"/>
  <c r="B16" i="1"/>
  <c r="B12" i="1"/>
  <c r="B11" i="1"/>
  <c r="B5" i="1"/>
  <c r="B4" i="1"/>
  <c r="B7" i="5" l="1"/>
  <c r="D7" i="5"/>
  <c r="E7" i="5" s="1"/>
  <c r="C7" i="5"/>
  <c r="B5" i="5"/>
  <c r="D5" i="5"/>
  <c r="E5" i="5" s="1"/>
  <c r="C5" i="5"/>
  <c r="B8" i="5"/>
  <c r="D8" i="5"/>
  <c r="C8" i="5"/>
  <c r="C6" i="5"/>
  <c r="D6" i="5"/>
  <c r="B6" i="5"/>
  <c r="E6" i="5" s="1"/>
  <c r="B4" i="5"/>
  <c r="D4" i="5"/>
  <c r="E4" i="5" s="1"/>
  <c r="C4" i="5"/>
  <c r="C13" i="20" a="1"/>
  <c r="C13" i="20" s="1"/>
  <c r="R13" i="20" a="1"/>
  <c r="R13" i="20" s="1"/>
  <c r="P13" i="20" a="1"/>
  <c r="P13" i="20" s="1"/>
  <c r="O13" i="20" a="1"/>
  <c r="O13" i="20" s="1"/>
  <c r="L13" i="20" a="1"/>
  <c r="L13" i="20" s="1"/>
  <c r="I13" i="20" a="1"/>
  <c r="I13" i="20" s="1"/>
  <c r="Q13" i="20" a="1"/>
  <c r="Q13" i="20" s="1"/>
  <c r="M13" i="20" a="1"/>
  <c r="M13" i="20" s="1"/>
  <c r="F13" i="20" a="1"/>
  <c r="F13" i="20" s="1"/>
  <c r="H13" i="20" a="1"/>
  <c r="H13" i="20" s="1"/>
  <c r="E13" i="20" a="1"/>
  <c r="E13" i="20" s="1"/>
  <c r="G13" i="20" a="1"/>
  <c r="G13" i="20" s="1"/>
  <c r="N13" i="20" a="1"/>
  <c r="N13" i="20" s="1"/>
  <c r="D13" i="20" a="1"/>
  <c r="D13" i="20" s="1"/>
  <c r="J13" i="20" a="1"/>
  <c r="J13" i="20" s="1"/>
  <c r="K13" i="20" a="1"/>
  <c r="K13" i="20" s="1"/>
  <c r="G14" i="20" a="1"/>
  <c r="G14" i="20" s="1"/>
  <c r="F14" i="20" a="1"/>
  <c r="F14" i="20" s="1"/>
  <c r="O14" i="20" a="1"/>
  <c r="O14" i="20" s="1"/>
  <c r="M14" i="20" a="1"/>
  <c r="M14" i="20" s="1"/>
  <c r="E14" i="20" a="1"/>
  <c r="E14" i="20" s="1"/>
  <c r="J14" i="20" a="1"/>
  <c r="J14" i="20" s="1"/>
  <c r="H14" i="20" a="1"/>
  <c r="H14" i="20" s="1"/>
  <c r="K14" i="20" a="1"/>
  <c r="K14" i="20" s="1"/>
  <c r="P14" i="20" a="1"/>
  <c r="P14" i="20" s="1"/>
  <c r="I14" i="20" a="1"/>
  <c r="I14" i="20" s="1"/>
  <c r="N14" i="20" a="1"/>
  <c r="N14" i="20" s="1"/>
  <c r="Q14" i="20" a="1"/>
  <c r="Q14" i="20" s="1"/>
  <c r="C14" i="20" a="1"/>
  <c r="C14" i="20" s="1"/>
  <c r="L14" i="20" a="1"/>
  <c r="L14" i="20" s="1"/>
  <c r="R14" i="20" a="1"/>
  <c r="R14" i="20" s="1"/>
  <c r="D14" i="20" a="1"/>
  <c r="D14" i="20" s="1"/>
  <c r="M11" i="20" a="1"/>
  <c r="M11" i="20" s="1"/>
  <c r="R11" i="20" a="1"/>
  <c r="R11" i="20" s="1"/>
  <c r="G11" i="20" a="1"/>
  <c r="G11" i="20" s="1"/>
  <c r="N11" i="20" a="1"/>
  <c r="N11" i="20" s="1"/>
  <c r="H11" i="20" a="1"/>
  <c r="H11" i="20" s="1"/>
  <c r="I11" i="20" a="1"/>
  <c r="I11" i="20" s="1"/>
  <c r="Q11" i="20" a="1"/>
  <c r="Q11" i="20" s="1"/>
  <c r="C11" i="20" a="1"/>
  <c r="C11" i="20" s="1"/>
  <c r="K11" i="20" a="1"/>
  <c r="K11" i="20" s="1"/>
  <c r="E11" i="20" a="1"/>
  <c r="E11" i="20" s="1"/>
  <c r="O11" i="20" a="1"/>
  <c r="O11" i="20" s="1"/>
  <c r="L11" i="20" a="1"/>
  <c r="L11" i="20" s="1"/>
  <c r="F11" i="20" a="1"/>
  <c r="F11" i="20" s="1"/>
  <c r="D11" i="20" a="1"/>
  <c r="D11" i="20" s="1"/>
  <c r="P11" i="20" a="1"/>
  <c r="P11" i="20" s="1"/>
  <c r="J11" i="20" a="1"/>
  <c r="J11" i="20" s="1"/>
  <c r="J12" i="20" a="1"/>
  <c r="J12" i="20" s="1"/>
  <c r="K12" i="20" a="1"/>
  <c r="K12" i="20" s="1"/>
  <c r="N12" i="20" a="1"/>
  <c r="N12" i="20" s="1"/>
  <c r="H12" i="20" a="1"/>
  <c r="H12" i="20" s="1"/>
  <c r="C12" i="20" a="1"/>
  <c r="C12" i="20" s="1"/>
  <c r="R12" i="20" a="1"/>
  <c r="R12" i="20" s="1"/>
  <c r="Q12" i="20" a="1"/>
  <c r="Q12" i="20" s="1"/>
  <c r="G12" i="20" a="1"/>
  <c r="G12" i="20" s="1"/>
  <c r="L12" i="20" a="1"/>
  <c r="L12" i="20" s="1"/>
  <c r="O12" i="20" a="1"/>
  <c r="O12" i="20" s="1"/>
  <c r="F12" i="20" a="1"/>
  <c r="F12" i="20" s="1"/>
  <c r="I12" i="20" a="1"/>
  <c r="I12" i="20" s="1"/>
  <c r="E12" i="20" a="1"/>
  <c r="E12" i="20" s="1"/>
  <c r="D12" i="20" a="1"/>
  <c r="D12" i="20" s="1"/>
  <c r="M12" i="20" a="1"/>
  <c r="M12" i="20" s="1"/>
  <c r="P12" i="20" a="1"/>
  <c r="P12" i="20" s="1"/>
  <c r="I5" i="20" a="1"/>
  <c r="I5" i="20" s="1"/>
  <c r="J5" i="20" a="1"/>
  <c r="J5" i="20" s="1"/>
  <c r="L5" i="20" a="1"/>
  <c r="L5" i="20" s="1"/>
  <c r="M5" i="20" a="1"/>
  <c r="M5" i="20" s="1"/>
  <c r="N5" i="20" a="1"/>
  <c r="N5" i="20" s="1"/>
  <c r="O5" i="20" a="1"/>
  <c r="O5" i="20" s="1"/>
  <c r="P5" i="20" a="1"/>
  <c r="P5" i="20" s="1"/>
  <c r="C5" i="20" a="1"/>
  <c r="C5" i="20" s="1"/>
  <c r="D5" i="20" a="1"/>
  <c r="D5" i="20" s="1"/>
  <c r="E5" i="20" a="1"/>
  <c r="E5" i="20" s="1"/>
  <c r="F5" i="20" a="1"/>
  <c r="F5" i="20" s="1"/>
  <c r="G5" i="20" a="1"/>
  <c r="G5" i="20" s="1"/>
  <c r="H5" i="20" a="1"/>
  <c r="H5" i="20" s="1"/>
  <c r="K5" i="20" a="1"/>
  <c r="K5" i="20" s="1"/>
  <c r="Q5" i="20" a="1"/>
  <c r="Q5" i="20" s="1"/>
  <c r="R5" i="20" a="1"/>
  <c r="R5" i="20" s="1"/>
  <c r="K7" i="20" a="1"/>
  <c r="K7" i="20" s="1"/>
  <c r="N7" i="20" a="1"/>
  <c r="N7" i="20" s="1"/>
  <c r="M7" i="20" a="1"/>
  <c r="M7" i="20" s="1"/>
  <c r="L7" i="20" a="1"/>
  <c r="L7" i="20" s="1"/>
  <c r="H8" i="20" a="1"/>
  <c r="H8" i="20" s="1"/>
  <c r="O7" i="20" a="1"/>
  <c r="O7" i="20" s="1"/>
  <c r="R7" i="20" a="1"/>
  <c r="R7" i="20" s="1"/>
  <c r="I7" i="20" a="1"/>
  <c r="I7" i="20" s="1"/>
  <c r="P7" i="20" a="1"/>
  <c r="P7" i="20" s="1"/>
  <c r="O8" i="20" a="1"/>
  <c r="O8" i="20" s="1"/>
  <c r="F8" i="20" a="1"/>
  <c r="F8" i="20" s="1"/>
  <c r="I8" i="20" a="1"/>
  <c r="I8" i="20" s="1"/>
  <c r="N8" i="20" a="1"/>
  <c r="N8" i="20" s="1"/>
  <c r="D7" i="20" a="1"/>
  <c r="D7" i="20" s="1"/>
  <c r="L8" i="20" a="1"/>
  <c r="L8" i="20" s="1"/>
  <c r="C8" i="20" a="1"/>
  <c r="C8" i="20" s="1"/>
  <c r="Q7" i="20" a="1"/>
  <c r="Q7" i="20" s="1"/>
  <c r="J8" i="20" a="1"/>
  <c r="J8" i="20" s="1"/>
  <c r="M8" i="20" a="1"/>
  <c r="M8" i="20" s="1"/>
  <c r="P8" i="20" a="1"/>
  <c r="P8" i="20" s="1"/>
  <c r="D8" i="20" a="1"/>
  <c r="D8" i="20" s="1"/>
  <c r="R8" i="20" a="1"/>
  <c r="R8" i="20" s="1"/>
  <c r="J7" i="20" a="1"/>
  <c r="J7" i="20" s="1"/>
  <c r="Q8" i="20" a="1"/>
  <c r="Q8" i="20" s="1"/>
  <c r="K8" i="20" a="1"/>
  <c r="K8" i="20" s="1"/>
  <c r="C7" i="20" a="1"/>
  <c r="C7" i="20" s="1"/>
  <c r="G7" i="20" a="1"/>
  <c r="G7" i="20" s="1"/>
  <c r="G8" i="20" a="1"/>
  <c r="G8" i="20" s="1"/>
  <c r="H7" i="20" a="1"/>
  <c r="H7" i="20" s="1"/>
  <c r="E8" i="20" a="1"/>
  <c r="E8" i="20" s="1"/>
  <c r="E7" i="20" a="1"/>
  <c r="E7" i="20" s="1"/>
  <c r="F7" i="20" a="1"/>
  <c r="F7" i="20" s="1"/>
  <c r="C4" i="20" a="1"/>
  <c r="C4" i="20" s="1"/>
  <c r="E4" i="20" a="1"/>
  <c r="E4" i="20" s="1"/>
  <c r="F4" i="20" a="1"/>
  <c r="F4" i="20" s="1"/>
  <c r="P4" i="20" a="1"/>
  <c r="P4" i="20" s="1"/>
  <c r="Q4" i="20" a="1"/>
  <c r="Q4" i="20" s="1"/>
  <c r="D4" i="20" a="1"/>
  <c r="D4" i="20" s="1"/>
  <c r="G4" i="20" a="1"/>
  <c r="G4" i="20" s="1"/>
  <c r="H4" i="20" a="1"/>
  <c r="H4" i="20" s="1"/>
  <c r="I4" i="20" a="1"/>
  <c r="I4" i="20" s="1"/>
  <c r="J4" i="20" a="1"/>
  <c r="J4" i="20" s="1"/>
  <c r="L4" i="20" a="1"/>
  <c r="L4" i="20" s="1"/>
  <c r="M4" i="20" a="1"/>
  <c r="M4" i="20" s="1"/>
  <c r="K4" i="20" a="1"/>
  <c r="K4" i="20" s="1"/>
  <c r="N4" i="20" a="1"/>
  <c r="N4" i="20" s="1"/>
  <c r="O4" i="20" a="1"/>
  <c r="O4" i="20" s="1"/>
  <c r="R4" i="20" a="1"/>
  <c r="R4" i="20" s="1"/>
  <c r="O6" i="20" a="1"/>
  <c r="O6" i="20" s="1"/>
  <c r="P6" i="20" a="1"/>
  <c r="P6" i="20" s="1"/>
  <c r="Q6" i="20" a="1"/>
  <c r="Q6" i="20" s="1"/>
  <c r="L6" i="20" a="1"/>
  <c r="L6" i="20" s="1"/>
  <c r="C6" i="20" a="1"/>
  <c r="C6" i="20" s="1"/>
  <c r="F6" i="20" a="1"/>
  <c r="F6" i="20" s="1"/>
  <c r="E6" i="20" a="1"/>
  <c r="E6" i="20" s="1"/>
  <c r="D6" i="20" a="1"/>
  <c r="D6" i="20" s="1"/>
  <c r="J6" i="20" a="1"/>
  <c r="J6" i="20" s="1"/>
  <c r="K6" i="20" a="1"/>
  <c r="K6" i="20" s="1"/>
  <c r="M6" i="20" a="1"/>
  <c r="M6" i="20" s="1"/>
  <c r="I6" i="20" a="1"/>
  <c r="I6" i="20" s="1"/>
  <c r="F9" i="20" a="1"/>
  <c r="F9" i="20" s="1"/>
  <c r="G9" i="20" a="1"/>
  <c r="G9" i="20" s="1"/>
  <c r="H9" i="20" a="1"/>
  <c r="H9" i="20" s="1"/>
  <c r="I9" i="20" a="1"/>
  <c r="I9" i="20" s="1"/>
  <c r="N6" i="20" a="1"/>
  <c r="N6" i="20" s="1"/>
  <c r="J9" i="20" a="1"/>
  <c r="J9" i="20" s="1"/>
  <c r="K9" i="20" a="1"/>
  <c r="K9" i="20" s="1"/>
  <c r="N9" i="20" a="1"/>
  <c r="N9" i="20" s="1"/>
  <c r="C9" i="20" a="1"/>
  <c r="C9" i="20" s="1"/>
  <c r="O9" i="20" a="1"/>
  <c r="O9" i="20" s="1"/>
  <c r="P9" i="20" a="1"/>
  <c r="P9" i="20" s="1"/>
  <c r="Q9" i="20" a="1"/>
  <c r="Q9" i="20" s="1"/>
  <c r="R9" i="20" a="1"/>
  <c r="R9" i="20" s="1"/>
  <c r="C10" i="20" a="1"/>
  <c r="C10" i="20" s="1"/>
  <c r="G6" i="20" a="1"/>
  <c r="G6" i="20" s="1"/>
  <c r="D10" i="20" a="1"/>
  <c r="D10" i="20" s="1"/>
  <c r="H6" i="20" a="1"/>
  <c r="H6" i="20" s="1"/>
  <c r="H10" i="20" a="1"/>
  <c r="H10" i="20" s="1"/>
  <c r="R6" i="20" a="1"/>
  <c r="R6" i="20" s="1"/>
  <c r="I10" i="20" a="1"/>
  <c r="I10" i="20" s="1"/>
  <c r="Q10" i="20" a="1"/>
  <c r="Q10" i="20" s="1"/>
  <c r="R10" i="20" a="1"/>
  <c r="R10" i="20" s="1"/>
  <c r="J10" i="20" a="1"/>
  <c r="J10" i="20" s="1"/>
  <c r="N10" i="20" a="1"/>
  <c r="N10" i="20" s="1"/>
  <c r="M10" i="20" a="1"/>
  <c r="M10" i="20" s="1"/>
  <c r="E10" i="20" a="1"/>
  <c r="E10" i="20" s="1"/>
  <c r="L10" i="20" a="1"/>
  <c r="L10" i="20" s="1"/>
  <c r="E9" i="20" a="1"/>
  <c r="E9" i="20" s="1"/>
  <c r="F10" i="20" a="1"/>
  <c r="F10" i="20" s="1"/>
  <c r="M9" i="20" a="1"/>
  <c r="M9" i="20" s="1"/>
  <c r="D9" i="20" a="1"/>
  <c r="D9" i="20" s="1"/>
  <c r="O10" i="20" a="1"/>
  <c r="O10" i="20" s="1"/>
  <c r="G10" i="20" a="1"/>
  <c r="G10" i="20" s="1"/>
  <c r="L9" i="20" a="1"/>
  <c r="L9" i="20" s="1"/>
  <c r="K10" i="20" a="1"/>
  <c r="K10" i="20" s="1"/>
  <c r="P10" i="20" a="1"/>
  <c r="P10" i="20" s="1"/>
  <c r="N3" i="20" a="1"/>
  <c r="N3" i="20" s="1"/>
  <c r="Q3" i="20" a="1"/>
  <c r="Q3" i="20" s="1"/>
  <c r="D3" i="20" a="1"/>
  <c r="D3" i="20" s="1"/>
  <c r="P3" i="20" a="1"/>
  <c r="P3" i="20" s="1"/>
  <c r="R3" i="20" a="1"/>
  <c r="R3" i="20" s="1"/>
  <c r="I3" i="20" a="1"/>
  <c r="I3" i="20" s="1"/>
  <c r="K3" i="20" a="1"/>
  <c r="K3" i="20" s="1"/>
  <c r="J3" i="20" a="1"/>
  <c r="J3" i="20" s="1"/>
  <c r="L3" i="20" a="1"/>
  <c r="L3" i="20" s="1"/>
  <c r="M3" i="20" a="1"/>
  <c r="M3" i="20" s="1"/>
  <c r="F3" i="20" a="1"/>
  <c r="F3" i="20" s="1"/>
  <c r="O3" i="20" a="1"/>
  <c r="O3" i="20" s="1"/>
  <c r="E3" i="20" a="1"/>
  <c r="E3" i="20" s="1"/>
  <c r="G3" i="20" a="1"/>
  <c r="G3" i="20" s="1"/>
  <c r="C3" i="20" a="1"/>
  <c r="C3" i="20" s="1"/>
  <c r="H3" i="20" a="1"/>
  <c r="H3" i="20" s="1"/>
  <c r="B9" i="1"/>
  <c r="B10" i="1"/>
  <c r="A2" i="1"/>
  <c r="B14" i="1"/>
  <c r="B15" i="1"/>
  <c r="B7" i="1"/>
  <c r="C37" i="2"/>
  <c r="B3" i="5"/>
  <c r="C3" i="5"/>
  <c r="D3" i="5"/>
  <c r="E8" i="5" l="1"/>
  <c r="A1" i="10"/>
  <c r="A11" i="9"/>
  <c r="A1" i="2"/>
  <c r="A36" i="4"/>
  <c r="A1" i="43"/>
  <c r="E14" i="3"/>
  <c r="E3" i="5"/>
  <c r="A44" i="6" l="1"/>
  <c r="A17" i="5"/>
  <c r="A1" i="3"/>
  <c r="A19" i="9"/>
  <c r="A8" i="6"/>
  <c r="A1" i="6"/>
  <c r="A11" i="5"/>
  <c r="A1" i="20"/>
  <c r="A1" i="4"/>
  <c r="A1" i="5"/>
  <c r="B4" i="3"/>
  <c r="B5" i="3"/>
  <c r="B6" i="3"/>
  <c r="B7" i="3"/>
  <c r="B8" i="3"/>
  <c r="B9" i="3"/>
  <c r="B10" i="3"/>
  <c r="B11" i="3"/>
  <c r="B12" i="3"/>
  <c r="B3" i="3"/>
  <c r="A1" i="11" l="1"/>
  <c r="A1" i="15"/>
  <c r="A1" i="16"/>
  <c r="A1" i="9"/>
  <c r="A1" i="8"/>
  <c r="A1" i="7"/>
  <c r="D57" i="11" l="1"/>
  <c r="D99" i="11"/>
  <c r="D144" i="11"/>
  <c r="D98" i="11"/>
  <c r="D56" i="11"/>
  <c r="D142" i="11"/>
  <c r="D97" i="11"/>
  <c r="D48" i="11"/>
  <c r="D138" i="11"/>
  <c r="D96" i="11"/>
  <c r="D47" i="11"/>
  <c r="D55" i="11"/>
  <c r="D95" i="11"/>
  <c r="D44" i="11"/>
  <c r="D90" i="11"/>
  <c r="D88" i="11"/>
  <c r="D129" i="11"/>
  <c r="D125" i="11"/>
  <c r="D18" i="11"/>
  <c r="D124" i="11"/>
  <c r="D76" i="11"/>
  <c r="D34" i="11"/>
  <c r="D17" i="11"/>
  <c r="D123" i="11"/>
  <c r="D75" i="11"/>
  <c r="D33" i="11"/>
  <c r="D16" i="11"/>
  <c r="D122" i="11"/>
  <c r="D74" i="11"/>
  <c r="D32" i="11"/>
  <c r="D136" i="11"/>
  <c r="D91" i="11"/>
  <c r="D6" i="11"/>
  <c r="D42" i="11"/>
  <c r="D137" i="11"/>
  <c r="D135" i="11"/>
  <c r="D89" i="11"/>
  <c r="D143" i="11"/>
  <c r="D93" i="11"/>
  <c r="D134" i="11"/>
  <c r="D132" i="11"/>
  <c r="D5" i="11"/>
  <c r="D20" i="11"/>
  <c r="D127" i="11"/>
  <c r="D78" i="11"/>
  <c r="D36" i="11"/>
  <c r="D77" i="11"/>
  <c r="D46" i="11"/>
  <c r="D92" i="11"/>
  <c r="D8" i="11"/>
  <c r="D133" i="11"/>
  <c r="D131" i="11"/>
  <c r="D80" i="11"/>
  <c r="D38" i="11"/>
  <c r="D21" i="11"/>
  <c r="D128" i="11"/>
  <c r="D79" i="11"/>
  <c r="D37" i="11"/>
  <c r="D19" i="11"/>
  <c r="D35" i="11"/>
  <c r="D15" i="11"/>
  <c r="D121" i="11"/>
  <c r="D73" i="11"/>
  <c r="D31" i="11"/>
  <c r="D14" i="11"/>
  <c r="D72" i="11"/>
  <c r="D71" i="11"/>
  <c r="D112" i="11"/>
  <c r="D70" i="11"/>
  <c r="D69" i="11"/>
  <c r="D68" i="11"/>
  <c r="D157" i="11"/>
  <c r="D45" i="11"/>
  <c r="D43" i="11"/>
  <c r="D7" i="11"/>
  <c r="D41" i="11"/>
  <c r="D40" i="11"/>
  <c r="D4" i="11"/>
  <c r="D130" i="11"/>
  <c r="D87" i="11"/>
  <c r="D39" i="11"/>
  <c r="D22" i="11"/>
  <c r="D120" i="11"/>
  <c r="D29" i="11"/>
  <c r="D162" i="11"/>
  <c r="D119" i="11"/>
  <c r="D28" i="11"/>
  <c r="D161" i="11"/>
  <c r="D27" i="11"/>
  <c r="D160" i="11"/>
  <c r="D111" i="11"/>
  <c r="D26" i="11"/>
  <c r="D159" i="11"/>
  <c r="D110" i="11"/>
  <c r="D25" i="11"/>
  <c r="D109" i="11"/>
  <c r="D67" i="11"/>
  <c r="D24" i="11"/>
  <c r="D156" i="11"/>
  <c r="D108" i="11"/>
  <c r="D66" i="11"/>
  <c r="D155" i="11"/>
  <c r="D107" i="11"/>
  <c r="D65" i="11"/>
  <c r="D154" i="11"/>
  <c r="D106" i="11"/>
  <c r="D64" i="11"/>
  <c r="D153" i="11"/>
  <c r="D105" i="11"/>
  <c r="D59" i="11"/>
  <c r="D152" i="11"/>
  <c r="D104" i="11"/>
  <c r="D58" i="11"/>
  <c r="D151" i="11"/>
  <c r="D103" i="11"/>
  <c r="D49" i="11"/>
  <c r="D81" i="11"/>
  <c r="D113" i="11"/>
  <c r="D145" i="11"/>
  <c r="D9" i="11"/>
  <c r="D50" i="11"/>
  <c r="D82" i="11"/>
  <c r="D114" i="11"/>
  <c r="D146" i="11"/>
  <c r="D10" i="11"/>
  <c r="D51" i="11"/>
  <c r="D83" i="11"/>
  <c r="D115" i="11"/>
  <c r="D147" i="11"/>
  <c r="D11" i="11"/>
  <c r="D52" i="11"/>
  <c r="D84" i="11"/>
  <c r="D116" i="11"/>
  <c r="D148" i="11"/>
  <c r="D12" i="11"/>
  <c r="D53" i="11"/>
  <c r="D85" i="11"/>
  <c r="D117" i="11"/>
  <c r="D149" i="11"/>
  <c r="D54" i="11"/>
  <c r="D86" i="11"/>
  <c r="D118" i="11"/>
  <c r="D150" i="11"/>
  <c r="D30" i="11"/>
  <c r="D62" i="11"/>
  <c r="D94" i="11"/>
  <c r="D126" i="11"/>
  <c r="D158" i="11"/>
  <c r="D141" i="11"/>
  <c r="D102" i="11"/>
  <c r="D63" i="11"/>
  <c r="D23" i="11"/>
  <c r="D3" i="11"/>
  <c r="D140" i="11"/>
  <c r="D101" i="11"/>
  <c r="D61" i="11"/>
  <c r="D13" i="11"/>
  <c r="D139" i="11"/>
  <c r="D100" i="11"/>
  <c r="D60" i="11"/>
  <c r="B8" i="1"/>
  <c r="E136" i="11" l="1"/>
  <c r="F136" i="11"/>
  <c r="E146" i="11"/>
  <c r="F146" i="11"/>
  <c r="E121" i="11"/>
  <c r="F121" i="11"/>
  <c r="E15" i="11"/>
  <c r="F15" i="11"/>
  <c r="E26" i="11"/>
  <c r="F26" i="11"/>
  <c r="F3" i="11"/>
  <c r="E3" i="11"/>
  <c r="E19" i="11"/>
  <c r="F19" i="11"/>
  <c r="E33" i="11"/>
  <c r="F33" i="11"/>
  <c r="E27" i="11"/>
  <c r="F27" i="11"/>
  <c r="F102" i="11"/>
  <c r="E102" i="11"/>
  <c r="E123" i="11"/>
  <c r="F123" i="11"/>
  <c r="F141" i="11"/>
  <c r="E141" i="11"/>
  <c r="F28" i="11"/>
  <c r="E28" i="11"/>
  <c r="E49" i="11"/>
  <c r="F49" i="11"/>
  <c r="F34" i="11"/>
  <c r="E34" i="11"/>
  <c r="F126" i="11"/>
  <c r="E126" i="11"/>
  <c r="F162" i="11"/>
  <c r="E162" i="11"/>
  <c r="F103" i="11"/>
  <c r="E103" i="11"/>
  <c r="E120" i="11"/>
  <c r="F120" i="11"/>
  <c r="F30" i="11"/>
  <c r="E30" i="11"/>
  <c r="E8" i="11"/>
  <c r="F8" i="11"/>
  <c r="F150" i="11"/>
  <c r="E150" i="11"/>
  <c r="E129" i="11"/>
  <c r="F129" i="11"/>
  <c r="F118" i="11"/>
  <c r="E118" i="11"/>
  <c r="E87" i="11"/>
  <c r="F87" i="11"/>
  <c r="F77" i="11"/>
  <c r="E77" i="11"/>
  <c r="E4" i="11"/>
  <c r="F4" i="11"/>
  <c r="F153" i="11"/>
  <c r="E153" i="11"/>
  <c r="F78" i="11"/>
  <c r="E78" i="11"/>
  <c r="E117" i="11"/>
  <c r="F117" i="11"/>
  <c r="F41" i="11"/>
  <c r="E41" i="11"/>
  <c r="E47" i="11"/>
  <c r="F47" i="11"/>
  <c r="E43" i="11"/>
  <c r="F43" i="11"/>
  <c r="F134" i="11"/>
  <c r="E134" i="11"/>
  <c r="E56" i="11"/>
  <c r="F56" i="11"/>
  <c r="F13" i="11"/>
  <c r="E13" i="11"/>
  <c r="F25" i="11"/>
  <c r="E25" i="11"/>
  <c r="E32" i="11"/>
  <c r="F32" i="11"/>
  <c r="E101" i="11"/>
  <c r="F101" i="11"/>
  <c r="F114" i="11"/>
  <c r="E114" i="11"/>
  <c r="E159" i="11"/>
  <c r="F159" i="11"/>
  <c r="F140" i="11"/>
  <c r="E140" i="11"/>
  <c r="E35" i="11"/>
  <c r="F35" i="11"/>
  <c r="E16" i="11"/>
  <c r="F16" i="11"/>
  <c r="F9" i="11"/>
  <c r="E9" i="11"/>
  <c r="E37" i="11"/>
  <c r="F37" i="11"/>
  <c r="E145" i="11"/>
  <c r="F145" i="11"/>
  <c r="E79" i="11"/>
  <c r="F79" i="11"/>
  <c r="E113" i="11"/>
  <c r="F113" i="11"/>
  <c r="E128" i="11"/>
  <c r="F128" i="11"/>
  <c r="E81" i="11"/>
  <c r="F81" i="11"/>
  <c r="E21" i="11"/>
  <c r="F21" i="11"/>
  <c r="F38" i="11"/>
  <c r="E38" i="11"/>
  <c r="E76" i="11"/>
  <c r="F76" i="11"/>
  <c r="F94" i="11"/>
  <c r="E94" i="11"/>
  <c r="E131" i="11"/>
  <c r="F131" i="11"/>
  <c r="E62" i="11"/>
  <c r="F62" i="11"/>
  <c r="E133" i="11"/>
  <c r="F133" i="11"/>
  <c r="F22" i="11"/>
  <c r="E22" i="11"/>
  <c r="E39" i="11"/>
  <c r="F39" i="11"/>
  <c r="E92" i="11"/>
  <c r="F92" i="11"/>
  <c r="E152" i="11"/>
  <c r="F152" i="11"/>
  <c r="F88" i="11"/>
  <c r="E88" i="11"/>
  <c r="E59" i="11"/>
  <c r="F59" i="11"/>
  <c r="F90" i="11"/>
  <c r="E90" i="11"/>
  <c r="F54" i="11"/>
  <c r="E54" i="11"/>
  <c r="F105" i="11"/>
  <c r="E105" i="11"/>
  <c r="E44" i="11"/>
  <c r="F44" i="11"/>
  <c r="E149" i="11"/>
  <c r="F149" i="11"/>
  <c r="E95" i="11"/>
  <c r="F95" i="11"/>
  <c r="E64" i="11"/>
  <c r="F64" i="11"/>
  <c r="E127" i="11"/>
  <c r="F127" i="11"/>
  <c r="E20" i="11"/>
  <c r="F20" i="11"/>
  <c r="E154" i="11"/>
  <c r="F154" i="11"/>
  <c r="E5" i="11"/>
  <c r="F5" i="11"/>
  <c r="E132" i="11"/>
  <c r="F132" i="11"/>
  <c r="E65" i="11"/>
  <c r="F65" i="11"/>
  <c r="E48" i="11"/>
  <c r="F48" i="11"/>
  <c r="E116" i="11"/>
  <c r="F116" i="11"/>
  <c r="E68" i="11"/>
  <c r="F68" i="11"/>
  <c r="E97" i="11"/>
  <c r="F97" i="11"/>
  <c r="E84" i="11"/>
  <c r="F84" i="11"/>
  <c r="E143" i="11"/>
  <c r="F143" i="11"/>
  <c r="E52" i="11"/>
  <c r="F52" i="11"/>
  <c r="F66" i="11"/>
  <c r="E66" i="11"/>
  <c r="F89" i="11"/>
  <c r="E89" i="11"/>
  <c r="E11" i="11"/>
  <c r="F11" i="11"/>
  <c r="F135" i="11"/>
  <c r="E135" i="11"/>
  <c r="F156" i="11"/>
  <c r="E156" i="11"/>
  <c r="E24" i="11"/>
  <c r="F24" i="11"/>
  <c r="E72" i="11"/>
  <c r="F72" i="11"/>
  <c r="F42" i="11"/>
  <c r="E42" i="11"/>
  <c r="E99" i="11"/>
  <c r="F99" i="11"/>
  <c r="F10" i="11"/>
  <c r="E10" i="11"/>
  <c r="F73" i="11"/>
  <c r="E73" i="11"/>
  <c r="E61" i="11"/>
  <c r="F61" i="11"/>
  <c r="F110" i="11"/>
  <c r="E110" i="11"/>
  <c r="E74" i="11"/>
  <c r="F74" i="11"/>
  <c r="F82" i="11"/>
  <c r="E82" i="11"/>
  <c r="F122" i="11"/>
  <c r="E122" i="11"/>
  <c r="E50" i="11"/>
  <c r="F50" i="11"/>
  <c r="E111" i="11"/>
  <c r="F111" i="11"/>
  <c r="E23" i="11"/>
  <c r="F23" i="11"/>
  <c r="E160" i="11"/>
  <c r="F160" i="11"/>
  <c r="E63" i="11"/>
  <c r="F63" i="11"/>
  <c r="E75" i="11"/>
  <c r="F75" i="11"/>
  <c r="E161" i="11"/>
  <c r="F161" i="11"/>
  <c r="E17" i="11"/>
  <c r="F17" i="11"/>
  <c r="F158" i="11"/>
  <c r="E158" i="11"/>
  <c r="E119" i="11"/>
  <c r="F119" i="11"/>
  <c r="E80" i="11"/>
  <c r="F80" i="11"/>
  <c r="E29" i="11"/>
  <c r="F29" i="11"/>
  <c r="E124" i="11"/>
  <c r="F124" i="11"/>
  <c r="E151" i="11"/>
  <c r="F151" i="11"/>
  <c r="E18" i="11"/>
  <c r="F18" i="11"/>
  <c r="E58" i="11"/>
  <c r="F58" i="11"/>
  <c r="E125" i="11"/>
  <c r="F125" i="11"/>
  <c r="E104" i="11"/>
  <c r="F104" i="11"/>
  <c r="E46" i="11"/>
  <c r="F46" i="11"/>
  <c r="F86" i="11"/>
  <c r="E86" i="11"/>
  <c r="F130" i="11"/>
  <c r="E130" i="11"/>
  <c r="E36" i="11"/>
  <c r="F36" i="11"/>
  <c r="E40" i="11"/>
  <c r="F40" i="11"/>
  <c r="E55" i="11"/>
  <c r="F55" i="11"/>
  <c r="E85" i="11"/>
  <c r="F85" i="11"/>
  <c r="E106" i="11"/>
  <c r="F106" i="11"/>
  <c r="E7" i="11"/>
  <c r="F7" i="11"/>
  <c r="E53" i="11"/>
  <c r="F53" i="11"/>
  <c r="E96" i="11"/>
  <c r="F96" i="11"/>
  <c r="E12" i="11"/>
  <c r="F12" i="11"/>
  <c r="F45" i="11"/>
  <c r="E45" i="11"/>
  <c r="E138" i="11"/>
  <c r="F138" i="11"/>
  <c r="E148" i="11"/>
  <c r="F148" i="11"/>
  <c r="F157" i="11"/>
  <c r="E157" i="11"/>
  <c r="E107" i="11"/>
  <c r="F107" i="11"/>
  <c r="E93" i="11"/>
  <c r="F93" i="11"/>
  <c r="E155" i="11"/>
  <c r="F155" i="11"/>
  <c r="E69" i="11"/>
  <c r="F69" i="11"/>
  <c r="F142" i="11"/>
  <c r="E142" i="11"/>
  <c r="F70" i="11"/>
  <c r="E70" i="11"/>
  <c r="F108" i="11"/>
  <c r="E108" i="11"/>
  <c r="E112" i="11"/>
  <c r="F112" i="11"/>
  <c r="E98" i="11"/>
  <c r="F98" i="11"/>
  <c r="E147" i="11"/>
  <c r="F147" i="11"/>
  <c r="F71" i="11"/>
  <c r="E71" i="11"/>
  <c r="F137" i="11"/>
  <c r="E137" i="11"/>
  <c r="E144" i="11"/>
  <c r="F144" i="11"/>
  <c r="F60" i="11"/>
  <c r="E60" i="11"/>
  <c r="E115" i="11"/>
  <c r="F115" i="11"/>
  <c r="E100" i="11"/>
  <c r="F100" i="11"/>
  <c r="E83" i="11"/>
  <c r="F83" i="11"/>
  <c r="E67" i="11"/>
  <c r="F67" i="11"/>
  <c r="E14" i="11"/>
  <c r="F14" i="11"/>
  <c r="F6" i="11"/>
  <c r="E6" i="11"/>
  <c r="E139" i="11"/>
  <c r="F139" i="11"/>
  <c r="E51" i="11"/>
  <c r="F51" i="11"/>
  <c r="F109" i="11"/>
  <c r="E109" i="11"/>
  <c r="E31" i="11"/>
  <c r="F31" i="11"/>
  <c r="E91" i="11"/>
  <c r="F91" i="11"/>
  <c r="F57" i="11"/>
  <c r="E57" i="11"/>
  <c r="D43" i="6" l="1"/>
  <c r="D26" i="6"/>
  <c r="D19" i="6"/>
  <c r="D35" i="6"/>
  <c r="D13" i="6"/>
  <c r="D28" i="6"/>
  <c r="D29" i="6"/>
  <c r="D40" i="6"/>
  <c r="D11" i="6"/>
  <c r="D23" i="6"/>
  <c r="D22" i="6"/>
  <c r="D42" i="6"/>
  <c r="D20" i="6"/>
  <c r="D21" i="6"/>
  <c r="D17" i="6"/>
  <c r="D31" i="6"/>
  <c r="D36" i="6"/>
  <c r="D41" i="6"/>
  <c r="D37" i="6"/>
  <c r="D24" i="6"/>
  <c r="D14" i="6"/>
  <c r="D34" i="6"/>
  <c r="D25" i="6"/>
  <c r="D39" i="6"/>
  <c r="D16" i="6"/>
  <c r="D38" i="6"/>
  <c r="D18" i="6"/>
  <c r="D27" i="6"/>
  <c r="D32" i="6"/>
  <c r="D30" i="6"/>
  <c r="D15" i="6"/>
  <c r="D12" i="6"/>
  <c r="D33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AAD295F-C52D-41D5-AE61-2AF4C2E9DF46}" keepAlive="1" name="Query - tblSchedules" description="Connection to the 'tblSchedules' query in the workbook." type="5" refreshedVersion="8" background="1" saveData="1">
    <dbPr connection="Provider=Microsoft.Mashup.OleDb.1;Data Source=$Workbook$;Location=tblSchedules;Extended Properties=&quot;&quot;" command="SELECT * FROM [tblSchedules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RICHVALUE" minSupportedVersion="120000" copy="1" pasteAll="1" pasteValues="1" merge="1" splitFirst="1" rowColShift="1" clearFormats="1" clearComments="1" assign="1" coerce="1"/>
    <metadataType name="XLDAPR" minSupportedVersion="120000" copy="1" pasteAll="1" pasteValues="1" merge="1" splitFirst="1" rowColShift="1" clearFormats="1" clearComments="1" assign="1" coerce="1" cellMeta="1"/>
  </metadataTypes>
  <futureMetadata name="XLRICHVALUE" count="27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</future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2" v="0"/>
    </bk>
  </cellMetadata>
  <valueMetadata count="2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</valueMetadata>
</metadata>
</file>

<file path=xl/sharedStrings.xml><?xml version="1.0" encoding="utf-8"?>
<sst xmlns="http://schemas.openxmlformats.org/spreadsheetml/2006/main" count="13571" uniqueCount="549">
  <si>
    <t>Characteristic</t>
  </si>
  <si>
    <t>Building Type</t>
  </si>
  <si>
    <t>Building Category</t>
  </si>
  <si>
    <t>Vintages</t>
  </si>
  <si>
    <t>Shape</t>
  </si>
  <si>
    <t>Aspect Ratio</t>
  </si>
  <si>
    <t>Number of Floors</t>
  </si>
  <si>
    <t>Shading Geometry</t>
  </si>
  <si>
    <t>Value</t>
  </si>
  <si>
    <t>Two vintages: Existing and New Construction</t>
  </si>
  <si>
    <t>Conditioned [Y/N]</t>
  </si>
  <si>
    <t>Area Fraction</t>
  </si>
  <si>
    <t>Multipliers</t>
  </si>
  <si>
    <t>Element</t>
  </si>
  <si>
    <t>Prototype</t>
  </si>
  <si>
    <t xml:space="preserve"> Assembly Type</t>
  </si>
  <si>
    <t>Construction</t>
  </si>
  <si>
    <t>Unit</t>
  </si>
  <si>
    <t>Vintage</t>
  </si>
  <si>
    <t>Selected T24</t>
  </si>
  <si>
    <t>CZ10</t>
  </si>
  <si>
    <t>CZ11</t>
  </si>
  <si>
    <t>CZ12</t>
  </si>
  <si>
    <t>CZ13</t>
  </si>
  <si>
    <t>CZ14</t>
  </si>
  <si>
    <t>CZ15</t>
  </si>
  <si>
    <t>CZ16</t>
  </si>
  <si>
    <t>Air Distribution</t>
  </si>
  <si>
    <t>Method</t>
  </si>
  <si>
    <t>Technology</t>
  </si>
  <si>
    <t>Motion-Controlled Luminaires (W)</t>
  </si>
  <si>
    <t>Total (W)</t>
  </si>
  <si>
    <t>cfm/person</t>
  </si>
  <si>
    <t>cfm/ft2</t>
  </si>
  <si>
    <t>cfm</t>
  </si>
  <si>
    <t>Fuel type</t>
  </si>
  <si>
    <t>Burner Efficiency</t>
  </si>
  <si>
    <t>Tank Loss</t>
  </si>
  <si>
    <t>Type</t>
  </si>
  <si>
    <t>Existing</t>
  </si>
  <si>
    <t>New Construction</t>
  </si>
  <si>
    <t>Roof</t>
  </si>
  <si>
    <t>Windows</t>
  </si>
  <si>
    <t>U-value IP</t>
  </si>
  <si>
    <t>SHGC</t>
  </si>
  <si>
    <t>Visible Transmittance</t>
  </si>
  <si>
    <t>Economizer Maximum Limit Dry-Bulb Temperature</t>
  </si>
  <si>
    <t>Zone Name</t>
  </si>
  <si>
    <t>cDXGF</t>
  </si>
  <si>
    <t xml:space="preserve">Existing  </t>
  </si>
  <si>
    <t>Space</t>
  </si>
  <si>
    <t>New Consturction</t>
  </si>
  <si>
    <t>Off Cycle (W/K)</t>
  </si>
  <si>
    <t>On Cycle (W/K)</t>
  </si>
  <si>
    <t>Gas</t>
  </si>
  <si>
    <t>NA</t>
  </si>
  <si>
    <t>CFM/ft2</t>
  </si>
  <si>
    <t>Zone Type</t>
  </si>
  <si>
    <t>Tank Volume (gallon)</t>
  </si>
  <si>
    <t>Weighted average</t>
  </si>
  <si>
    <t>Category</t>
  </si>
  <si>
    <t>Main</t>
  </si>
  <si>
    <t>Alternative</t>
  </si>
  <si>
    <t>Customized</t>
  </si>
  <si>
    <t>System Name</t>
  </si>
  <si>
    <t>cDXHP</t>
  </si>
  <si>
    <t xml:space="preserve"> Space by space</t>
  </si>
  <si>
    <t>cAVVG</t>
  </si>
  <si>
    <t>cDXOH</t>
  </si>
  <si>
    <t>cPVVG</t>
  </si>
  <si>
    <t>DX-AIR</t>
  </si>
  <si>
    <t>Maximum Heater Capacity
(Btu/hr)</t>
  </si>
  <si>
    <t>HVAC Type</t>
  </si>
  <si>
    <t>CZ01</t>
  </si>
  <si>
    <t>CZ02</t>
  </si>
  <si>
    <t>CZ03</t>
  </si>
  <si>
    <t>CZ04</t>
  </si>
  <si>
    <t>CZ05</t>
  </si>
  <si>
    <t>CZ06</t>
  </si>
  <si>
    <t>CZ07</t>
  </si>
  <si>
    <t>CZ08</t>
  </si>
  <si>
    <t>CZ09</t>
  </si>
  <si>
    <t>°F</t>
  </si>
  <si>
    <t>Furnace (gas)</t>
  </si>
  <si>
    <t>Boiler (gas)</t>
  </si>
  <si>
    <t>Chiller system</t>
  </si>
  <si>
    <t>None</t>
  </si>
  <si>
    <t>Roof Type</t>
  </si>
  <si>
    <t>Floor to Floor Height (feet)</t>
  </si>
  <si>
    <t>Floor to Ceiling Height (feet)</t>
  </si>
  <si>
    <t>Glazing Sill Height (feet)</t>
  </si>
  <si>
    <t>-</t>
  </si>
  <si>
    <t>Lighting Power Density
(Watts/ft²)</t>
  </si>
  <si>
    <t>Additional Lighting Power for Portable Lighting (Watts/ft²)</t>
  </si>
  <si>
    <t>Non-Motion Controlled Luminaires (W)</t>
  </si>
  <si>
    <t>Floor Area (ft2)</t>
  </si>
  <si>
    <t>Plug Load Intensity (W/ft2)</t>
  </si>
  <si>
    <t>Volume
 (ft³)</t>
  </si>
  <si>
    <t>Heating Efficiency</t>
  </si>
  <si>
    <t>Cooling Efficiency</t>
  </si>
  <si>
    <t>Note</t>
  </si>
  <si>
    <t>Notes</t>
  </si>
  <si>
    <t>Total Static Pressure (TSP)
(in w.c.)</t>
  </si>
  <si>
    <t xml:space="preserve">Fan Motor and Drive Efficiency </t>
  </si>
  <si>
    <t>Setpoint</t>
  </si>
  <si>
    <t xml:space="preserve"> Heating Setpoint (F)</t>
  </si>
  <si>
    <t xml:space="preserve"> Heating Setback (F)</t>
  </si>
  <si>
    <t xml:space="preserve"> Cooling Setpoint (F)</t>
  </si>
  <si>
    <t xml:space="preserve"> Cooling Setback (F)</t>
  </si>
  <si>
    <t xml:space="preserve">Type of Hood </t>
  </si>
  <si>
    <t>Max Exhaust Flow Rate (cfm/ft)</t>
  </si>
  <si>
    <t xml:space="preserve">Hood Length (ft) </t>
  </si>
  <si>
    <t>Hood Exhaust Rate (cfm)</t>
  </si>
  <si>
    <t>Number of People</t>
  </si>
  <si>
    <t xml:space="preserve">Hot Water Usage Specification
(gal/hr per person)  </t>
  </si>
  <si>
    <t>Peak Hot Water Usage
(gal/hr)</t>
  </si>
  <si>
    <t>Peak Hot Water Usage
(gal/min)</t>
  </si>
  <si>
    <t>Gas Power Density (Btu/hr-ft²)</t>
  </si>
  <si>
    <t>No. of Elevators</t>
  </si>
  <si>
    <t>Cab Lighting Power Limit</t>
  </si>
  <si>
    <t>Lighting Shutoff</t>
  </si>
  <si>
    <t>Cab Fan Control</t>
  </si>
  <si>
    <t>Fan Power Limit</t>
  </si>
  <si>
    <t>Regenerative Drive Threshold</t>
  </si>
  <si>
    <t>Design load (W)</t>
  </si>
  <si>
    <t>W/cfm</t>
  </si>
  <si>
    <t>Fan Efficiency</t>
  </si>
  <si>
    <t>Hsp</t>
  </si>
  <si>
    <t>Health/Medical - Hospital</t>
  </si>
  <si>
    <t>Htl</t>
  </si>
  <si>
    <t>Lodging - Hotel</t>
  </si>
  <si>
    <t>Lib</t>
  </si>
  <si>
    <t>Libraries</t>
  </si>
  <si>
    <t>MBT</t>
  </si>
  <si>
    <t>Manufacturing Biotech</t>
  </si>
  <si>
    <t>MLI</t>
  </si>
  <si>
    <t>Manufacturing Light Industrial</t>
  </si>
  <si>
    <t>Mtl</t>
  </si>
  <si>
    <t>Lodging - Motel</t>
  </si>
  <si>
    <t>Nrs</t>
  </si>
  <si>
    <t>Health/Medical - Nursing Home</t>
  </si>
  <si>
    <t>OfL</t>
  </si>
  <si>
    <t>Office - Large</t>
  </si>
  <si>
    <t>OfS</t>
  </si>
  <si>
    <t>Office - Small</t>
  </si>
  <si>
    <t>Rel</t>
  </si>
  <si>
    <t>Religious assembly buildings</t>
  </si>
  <si>
    <t>RFF</t>
  </si>
  <si>
    <t>Restaurant - Fast-Food</t>
  </si>
  <si>
    <t>RSD</t>
  </si>
  <si>
    <t>Restaurant - Sit-Down</t>
  </si>
  <si>
    <t>Rt3</t>
  </si>
  <si>
    <t>Retail - Multistory Large</t>
  </si>
  <si>
    <t>RtL</t>
  </si>
  <si>
    <t>Retail - Single-Story Large</t>
  </si>
  <si>
    <t>RtS</t>
  </si>
  <si>
    <t>Retail - Small</t>
  </si>
  <si>
    <t>SCn</t>
  </si>
  <si>
    <t>Storage - Conditioned</t>
  </si>
  <si>
    <t>SUn</t>
  </si>
  <si>
    <t>Storage - Unconditioned</t>
  </si>
  <si>
    <t>WRf</t>
  </si>
  <si>
    <t>Warehouse - Refrigerated</t>
  </si>
  <si>
    <t>Name</t>
  </si>
  <si>
    <t>Description</t>
  </si>
  <si>
    <t>Representative City</t>
  </si>
  <si>
    <t>Weather File Name</t>
  </si>
  <si>
    <t>Climate Zones - All Prototypes</t>
  </si>
  <si>
    <t>Climate Zone</t>
  </si>
  <si>
    <t>CA_EUREKA_725940S_CZ2022.epw</t>
  </si>
  <si>
    <t>CA_NAPA-CO_724955S_CZ2022.epw</t>
  </si>
  <si>
    <t>CA_OAKLAND-METRO-AP_724930S_CZ2022.epw</t>
  </si>
  <si>
    <t>CA_SAN-JOSE-IAP_724945S_CZ2022.epw</t>
  </si>
  <si>
    <t>CA_SANTA-MARIA-PUBLIC-AP_723940S_CZ2022.epw</t>
  </si>
  <si>
    <t>CA_LOS-ANGELES-IAP_722950S_CZ2022.epw</t>
  </si>
  <si>
    <t>CA_SAN-DIEGO-LINDBERGH-FLD_722900S_CZ2022.epw</t>
  </si>
  <si>
    <t>CA_LONG-BEACH-DAUGHERTY-FLD_722970S_CZ2022.epw</t>
  </si>
  <si>
    <t>CA_LOS-ANGELES-DOWNTOWN-USC_722874S_CZ2022.epw</t>
  </si>
  <si>
    <t>CA_RIVERSIDE-MUNI_722869S_CZ2022.epw</t>
  </si>
  <si>
    <t>CA_RED-BLUFF-MUNI-AP_725910S_CZ2022.epw</t>
  </si>
  <si>
    <t>CA_STOCKTON-METRO-AP_724920S_CZ2022.epw</t>
  </si>
  <si>
    <t>CA_FRESNO-YOSEMITE-IAP_723890S_CZ2022.epw</t>
  </si>
  <si>
    <t>CA_DAGGETT-BARSTOW-AP_723815S_CZ2022.epw</t>
  </si>
  <si>
    <t>CA_EL-CENTRO-NAF_722810S_CZ2022.epw</t>
  </si>
  <si>
    <t>CA_BISHOP-AP_724800S_CZ2022.epw</t>
  </si>
  <si>
    <t>San Jose</t>
  </si>
  <si>
    <t>Los Angeles</t>
  </si>
  <si>
    <t>Fresno Yosemite</t>
  </si>
  <si>
    <t>Daggett Barstow</t>
  </si>
  <si>
    <t>El Centro</t>
  </si>
  <si>
    <t>Eureka</t>
  </si>
  <si>
    <t>Napa</t>
  </si>
  <si>
    <t>Oakland</t>
  </si>
  <si>
    <t>Riverside</t>
  </si>
  <si>
    <t>Red Bluff</t>
  </si>
  <si>
    <t>Stockton</t>
  </si>
  <si>
    <t>Bishop</t>
  </si>
  <si>
    <t>Santa Maria</t>
  </si>
  <si>
    <t>Asm</t>
  </si>
  <si>
    <t>ECC</t>
  </si>
  <si>
    <t>EPr</t>
  </si>
  <si>
    <t>ERC</t>
  </si>
  <si>
    <t>ESe</t>
  </si>
  <si>
    <t>EUn</t>
  </si>
  <si>
    <t>Fin</t>
  </si>
  <si>
    <t>Gro</t>
  </si>
  <si>
    <t>Assembly</t>
  </si>
  <si>
    <t>Education - Community College</t>
  </si>
  <si>
    <t>Education - Primary School</t>
  </si>
  <si>
    <t>Education - Relocatable Classroom</t>
  </si>
  <si>
    <t>Education - Secondary School</t>
  </si>
  <si>
    <t>Education - University</t>
  </si>
  <si>
    <t>Financial buildings, incl. banks</t>
  </si>
  <si>
    <t>Grocery</t>
  </si>
  <si>
    <t>Abbreviation</t>
  </si>
  <si>
    <t>San Diego-Lindbergh</t>
  </si>
  <si>
    <t>Long Beach-Daugherty</t>
  </si>
  <si>
    <t>Window Wall Ratio (%)</t>
  </si>
  <si>
    <t>Window Name</t>
  </si>
  <si>
    <t>Width [ft]</t>
  </si>
  <si>
    <t>Height [ft]</t>
  </si>
  <si>
    <t>Sill Height [ft]</t>
  </si>
  <si>
    <t>Shading Name</t>
  </si>
  <si>
    <t>Length [ft]</t>
  </si>
  <si>
    <t>Conditioned</t>
  </si>
  <si>
    <t>Width (ft)</t>
  </si>
  <si>
    <t>Length (ft)</t>
  </si>
  <si>
    <t>Volume (ft3)</t>
  </si>
  <si>
    <t>People (Persons/1000 ft2)</t>
  </si>
  <si>
    <t>Lighting (Btu/h-ft2)</t>
  </si>
  <si>
    <t>Plug Loads (Btu/h-ft2)</t>
  </si>
  <si>
    <t>Outdoor Air Flow per Person (cfm/person)</t>
  </si>
  <si>
    <t>Outdoor Air Flow per Zone Floor Area (cfm/ft2)</t>
  </si>
  <si>
    <t>HVAC System Identifier</t>
  </si>
  <si>
    <t>Exterior Roof Layers</t>
  </si>
  <si>
    <t>Roof U-Value [Btu/h-ft2-F]</t>
  </si>
  <si>
    <t>Exterior Wall Layers</t>
  </si>
  <si>
    <t>Wall U-Value [Btu/h-ft2-F]</t>
  </si>
  <si>
    <t>Exterior Window Layers</t>
  </si>
  <si>
    <t>Window U-Value [Btu/h-ft2-F]</t>
  </si>
  <si>
    <t>Window SHGC</t>
  </si>
  <si>
    <t>Window VT</t>
  </si>
  <si>
    <t>Maximum Heater Capacity (Btu/h)</t>
  </si>
  <si>
    <t>Tank Volume (ft3)</t>
  </si>
  <si>
    <t>Tank Loss_Off Cycle (W/K)</t>
  </si>
  <si>
    <t>Tank Loss_On Cycle (W/K)</t>
  </si>
  <si>
    <t>Economizer Maximum Limit Dry-Bulb Temperature (F)</t>
  </si>
  <si>
    <t>HVAC System</t>
  </si>
  <si>
    <t>Electricity (kBtu)</t>
  </si>
  <si>
    <t>Natural Gas (kBtu)</t>
  </si>
  <si>
    <t>End Use</t>
  </si>
  <si>
    <t>Electricity [kBtu]</t>
  </si>
  <si>
    <t>Natural Gas [kBtu]</t>
  </si>
  <si>
    <t>HVAC name</t>
  </si>
  <si>
    <t>Total Static Pressure (TSP) (in w.c.)</t>
  </si>
  <si>
    <t>Fan Motor and Drive Efficiency</t>
  </si>
  <si>
    <t>Lighting Power Density(W/ft2)</t>
  </si>
  <si>
    <t>Gas Loads (Btu/h-ft2)</t>
  </si>
  <si>
    <t>Refrigeration System Name</t>
  </si>
  <si>
    <t>Condenser Fan Power</t>
  </si>
  <si>
    <t>Working fluid</t>
  </si>
  <si>
    <t>Condenser Type</t>
  </si>
  <si>
    <t>Schedule Name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</si>
  <si>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</si>
  <si>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</si>
  <si>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</si>
  <si>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</si>
  <si>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</si>
  <si>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</si>
  <si>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</si>
  <si>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</si>
  <si>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</si>
  <si>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</si>
  <si>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</si>
  <si>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</si>
  <si>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</si>
  <si>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</si>
  <si>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</si>
  <si>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</si>
  <si>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</si>
  <si>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</si>
  <si>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</si>
  <si>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</si>
  <si>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</si>
  <si>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</si>
  <si>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</si>
  <si>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</si>
  <si>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External Wall</t>
  </si>
  <si>
    <t>Infiltration Rate</t>
  </si>
  <si>
    <t>Fan System</t>
  </si>
  <si>
    <t>Plenum Height</t>
  </si>
  <si>
    <t>Zone Height_1</t>
  </si>
  <si>
    <t>Zone Height_2</t>
  </si>
  <si>
    <t>na</t>
  </si>
  <si>
    <t>Zone Height_3</t>
  </si>
  <si>
    <t>9 / 13</t>
  </si>
  <si>
    <t>9 / 12</t>
  </si>
  <si>
    <t>10 / 13</t>
  </si>
  <si>
    <t>8 / 11</t>
  </si>
  <si>
    <t>38 / 15</t>
  </si>
  <si>
    <t>13 / 17</t>
  </si>
  <si>
    <t>12 / 15</t>
  </si>
  <si>
    <t>13 / 16</t>
  </si>
  <si>
    <t>10 / 12</t>
  </si>
  <si>
    <t>9 / 10 / 14</t>
  </si>
  <si>
    <t>13 / 14 / 18</t>
  </si>
  <si>
    <t>TRC, Updated Febuary 2026</t>
  </si>
  <si>
    <t>Heating Setpoint (F)</t>
  </si>
  <si>
    <t>Heating Setback (F)</t>
  </si>
  <si>
    <t>Cooling Setpoint (F)</t>
  </si>
  <si>
    <t>Cooling Setback (F)</t>
  </si>
  <si>
    <t>Refrigeration System Working Fluid</t>
  </si>
  <si>
    <t>Source: California Energy Commission, https://cecgis-caenergy.opendata.arcgis.com/datasets/CAEnergy::california-building-climate-zones/about</t>
  </si>
  <si>
    <t>Heating Type*</t>
  </si>
  <si>
    <t>Cooling Type*</t>
  </si>
  <si>
    <t>*DX Heating and cooling COPs are calculated based on coil-only input power and exclude fan power</t>
  </si>
  <si>
    <t>Zone type</t>
  </si>
  <si>
    <t>Gross Window to Wall Ratio (%)</t>
  </si>
  <si>
    <t>Infiltration rate is flow rate per exterior surface area at 10 mph wind speed, modeled proportionally to wind speed.</t>
  </si>
  <si>
    <t>Space type</t>
  </si>
  <si>
    <t>Hour</t>
  </si>
  <si>
    <t>System type</t>
  </si>
  <si>
    <t>HVAC System Identifier
(Main/Alternative/Customized)</t>
  </si>
  <si>
    <t>Schedule Identifier</t>
  </si>
  <si>
    <t>Floor Area (ft²)</t>
  </si>
  <si>
    <t>Area 
(Excluding Plenums and Crawl Space) (ft²)</t>
  </si>
  <si>
    <t>Total Floor Area (ft²)</t>
  </si>
  <si>
    <t>People 
(Persons/1,000 ft²)</t>
  </si>
  <si>
    <t>Floor area (ft²)</t>
  </si>
  <si>
    <t>cfm/ft²</t>
  </si>
  <si>
    <t>Plug Load Intensity (W/ft²)</t>
  </si>
  <si>
    <t>Total Floorspace (Excluding Plenums and Crawl Space) (ft²)</t>
  </si>
  <si>
    <t>Annual Electricity Intensity (kBtu/ft²)</t>
  </si>
  <si>
    <t>Annual Gas Intensity (kBtu/ft²)</t>
  </si>
  <si>
    <t>Prototype Overview</t>
  </si>
  <si>
    <t>Start Date</t>
  </si>
  <si>
    <t>Duration (days)</t>
  </si>
  <si>
    <t>Special Day Type</t>
  </si>
  <si>
    <t>Day of Week for Start Day</t>
  </si>
  <si>
    <t>Begin Month</t>
  </si>
  <si>
    <t>Begin Day of Month</t>
  </si>
  <si>
    <t>Run Begin Day</t>
  </si>
  <si>
    <t>Special Days</t>
  </si>
  <si>
    <t>Start Day</t>
  </si>
  <si>
    <t>Duration</t>
  </si>
  <si>
    <t>Cooling/Heating setpoints are in °F; others are intensity (0–100%)</t>
  </si>
  <si>
    <t>Peak hot water usage (gal/hr)</t>
  </si>
  <si>
    <t>Title 24 2025</t>
  </si>
  <si>
    <t>Weighted average of Title 24 requirements based on vintages from 1975 to 2022</t>
  </si>
  <si>
    <t>2.5/1.0</t>
  </si>
  <si>
    <t>2.0/15.0</t>
  </si>
  <si>
    <t>Nonresidential</t>
  </si>
  <si>
    <t>Flat Roof</t>
  </si>
  <si>
    <t>EL2 NORTH WIN (G.N3.E2.W1)</t>
  </si>
  <si>
    <t>EL2 SOUTH WIN (G.S2.E1.W1)</t>
  </si>
  <si>
    <t>EL4 EAST WIN (G.E2.E2.W1)</t>
  </si>
  <si>
    <t>EL4 EAST WIN (T.E14.E10.W1)</t>
  </si>
  <si>
    <t>EL4 NORTH WIN (G.N3.E3.W1)</t>
  </si>
  <si>
    <t>EL4 NORTH WIN (T.N15.E11.W1)</t>
  </si>
  <si>
    <t>EL4 SOUTH WIN (G.S1.E1.W1)</t>
  </si>
  <si>
    <t>EL4 SOUTH WIN (T.S13.E9.W1)</t>
  </si>
  <si>
    <t>EL4 WEST WIN (G.W4.E4.W1)</t>
  </si>
  <si>
    <t>EL4 WEST WIN (T.W16.E12.W1)</t>
  </si>
  <si>
    <t>EL3 EAST WIN (G.SW1.E2.W1)</t>
  </si>
  <si>
    <t>EL3 NORTH WIN (G.SW1.E3.W1)</t>
  </si>
  <si>
    <t>EL3 SOUTH WIN (G.SW1.E1.W1)</t>
  </si>
  <si>
    <t>EL3 EAST WIN (G.NE2.E5.W1)</t>
  </si>
  <si>
    <t>EL3 NORTH WIN (G.NE2.E4.W1)</t>
  </si>
  <si>
    <t>EL1 NORTH WIN (G.W1.E2.W1)</t>
  </si>
  <si>
    <t>EL1 SOUTH WIN (G.W1.E1.W1)</t>
  </si>
  <si>
    <t>EL1 WEST WIN (G.W1.E3.W1)</t>
  </si>
  <si>
    <t>No Shading</t>
  </si>
  <si>
    <t>Sunday</t>
  </si>
  <si>
    <t>New Years Day</t>
  </si>
  <si>
    <t>January 1</t>
  </si>
  <si>
    <t>Holiday</t>
  </si>
  <si>
    <t>Veterans Day</t>
  </si>
  <si>
    <t>November 11</t>
  </si>
  <si>
    <t>Christmas</t>
  </si>
  <si>
    <t>December 25</t>
  </si>
  <si>
    <t>Independence Day</t>
  </si>
  <si>
    <t>July 4</t>
  </si>
  <si>
    <t>MLK Day</t>
  </si>
  <si>
    <t>3rd Monday in January</t>
  </si>
  <si>
    <t>Presidents Day</t>
  </si>
  <si>
    <t>3rd Monday in February</t>
  </si>
  <si>
    <t>Memorial Day</t>
  </si>
  <si>
    <t>Last Monday in May</t>
  </si>
  <si>
    <t>Labor Day</t>
  </si>
  <si>
    <t>1st Monday in September</t>
  </si>
  <si>
    <t>Columbus Day</t>
  </si>
  <si>
    <t>2nd Monday in October</t>
  </si>
  <si>
    <t>Thanksgiving</t>
  </si>
  <si>
    <t>4th Thursday in November</t>
  </si>
  <si>
    <t>Area (Excluding Plenums and CrawlSpace) (ft2)</t>
  </si>
  <si>
    <t>Area (Including Plenums and CrawlSpace) (ft2)</t>
  </si>
  <si>
    <t>Height (ft)</t>
  </si>
  <si>
    <t>CLASSROOM EL2 NORTH PERIM SPC (G.N3)</t>
  </si>
  <si>
    <t>Yes</t>
  </si>
  <si>
    <t>0.0</t>
  </si>
  <si>
    <t>0.38</t>
  </si>
  <si>
    <t>Classroom_class</t>
  </si>
  <si>
    <t>School</t>
  </si>
  <si>
    <t>CLASSROOM EL2 SOUTH PERIM SPC (G.S2)</t>
  </si>
  <si>
    <t>CLASSROOM EL2 WEST PERIM SPC (G.W1)</t>
  </si>
  <si>
    <t>CLASSROOM EL4 EAST PERIM SPC (G.E2)</t>
  </si>
  <si>
    <t>CLASSROOM EL4 EAST PERIM SPC (T.E14)</t>
  </si>
  <si>
    <t>CLASSROOM EL4 NORTH PERIM SPC (G.N3)</t>
  </si>
  <si>
    <t>CLASSROOM EL4 NORTH PERIM SPC (T.N15)</t>
  </si>
  <si>
    <t>CLASSROOM EL4 SOUTH PERIM SPC (G.S1)</t>
  </si>
  <si>
    <t>CLASSROOM EL4 SOUTH PERIM SPC (T.S13)</t>
  </si>
  <si>
    <t>CLASSROOM EL4 WEST PERIM SPC (G.W4)</t>
  </si>
  <si>
    <t>CLASSROOM EL4 WEST PERIM SPC (T.W16)</t>
  </si>
  <si>
    <t>COMPUTER EL4 CORE SPC (G.C5)</t>
  </si>
  <si>
    <t>0.15</t>
  </si>
  <si>
    <t>Computer</t>
  </si>
  <si>
    <t>Computer room</t>
  </si>
  <si>
    <t>COMPUTER EL4 CORE SPC (T.C17)</t>
  </si>
  <si>
    <t>DINING EL3 SW PERIM SPC (G.SW1)</t>
  </si>
  <si>
    <t>0.5</t>
  </si>
  <si>
    <t>Dining_fast</t>
  </si>
  <si>
    <t>EL1 WEST PERIM PLNM (G.W2)</t>
  </si>
  <si>
    <t>No</t>
  </si>
  <si>
    <t>Plenum</t>
  </si>
  <si>
    <t>EL2 NORTH PERIM PLNM (G.N6)</t>
  </si>
  <si>
    <t>EL2 SOUTH PERIM PLNM (G.S5)</t>
  </si>
  <si>
    <t>EL2 WEST PERIM PLNM (G.W4)</t>
  </si>
  <si>
    <t>EL4 CORE PLNM (G.C11)</t>
  </si>
  <si>
    <t>EL4 CORE PLNM (G.C12)</t>
  </si>
  <si>
    <t>EL4 CORE PLNM (T.C23)</t>
  </si>
  <si>
    <t>EL4 CORE PLNM (T.C24)</t>
  </si>
  <si>
    <t>EL4 EAST PERIM PLNM (G.E8)</t>
  </si>
  <si>
    <t>EL4 EAST PERIM PLNM (T.E20)</t>
  </si>
  <si>
    <t>EL4 NORTH PERIM PLNM (G.N9)</t>
  </si>
  <si>
    <t>EL4 NORTH PERIM PLNM (T.N21)</t>
  </si>
  <si>
    <t>EL4 SOUTH PERIM PLNM (G.S7)</t>
  </si>
  <si>
    <t>EL4 SOUTH PERIM PLNM (T.S19)</t>
  </si>
  <si>
    <t>EL4 WEST PERIM PLNM (G.W10)</t>
  </si>
  <si>
    <t>EL4 WEST PERIM PLNM (T.W22)</t>
  </si>
  <si>
    <t>KITCHEN EL3 NE PERIM SPC (G.NE2)</t>
  </si>
  <si>
    <t>Kitchen</t>
  </si>
  <si>
    <t>OFFICE EL4 CORE SPC (G.C6)</t>
  </si>
  <si>
    <t>Office</t>
  </si>
  <si>
    <t>OFFICE EL4 CORE SPC (T.C18)</t>
  </si>
  <si>
    <t>SHOP EL1 WEST PERIM SPC (G.W1)</t>
  </si>
  <si>
    <t>Classroom_shop</t>
  </si>
  <si>
    <t>Roof Membrane+Roof Continuous Insulation+Metal Decking</t>
  </si>
  <si>
    <t>Stucco+Wall Continuous Insulation+Gypsum 5/8in</t>
  </si>
  <si>
    <t>Theoretical Glazing</t>
  </si>
  <si>
    <t>Classroom EL2 North Perim Spc (G.N3)</t>
  </si>
  <si>
    <t>Classroom EL2 South Perim Spc (G.S2)</t>
  </si>
  <si>
    <t>Classroom EL2 West Perim Spc (G.W1)</t>
  </si>
  <si>
    <t>Classroom EL4 East Perim Spc (G.E2)</t>
  </si>
  <si>
    <t>Classroom EL4 East Perim Spc (T.E14)</t>
  </si>
  <si>
    <t>Classroom EL4 North Perim Spc (G.N3)</t>
  </si>
  <si>
    <t>Classroom EL4 North Perim Spc (T.N15)</t>
  </si>
  <si>
    <t>Classroom EL4 South Perim Spc (G.S1)</t>
  </si>
  <si>
    <t>Classroom EL4 South Perim Spc (T.S13)</t>
  </si>
  <si>
    <t>Classroom EL4 West Perim Spc (G.W4)</t>
  </si>
  <si>
    <t>Classroom EL4 West Perim Spc (T.W16)</t>
  </si>
  <si>
    <t>Computer EL4 Core Spc (G.C5)</t>
  </si>
  <si>
    <t>Computer EL4 Core Spc (T.C17)</t>
  </si>
  <si>
    <t>Dining EL3 SW Perim Spc (G.SW1)</t>
  </si>
  <si>
    <t>Kitchen EL3 NE Perim Spc (G.NE2)</t>
  </si>
  <si>
    <t>Office EL4 Core Spc (G.C6)</t>
  </si>
  <si>
    <t>Office EL4 Core Spc (T.C18)</t>
  </si>
  <si>
    <t>Shop EL1 West Perim Spc (G.W1)</t>
  </si>
  <si>
    <t>Heating</t>
  </si>
  <si>
    <t>Cooling</t>
  </si>
  <si>
    <t>Interior Lighting</t>
  </si>
  <si>
    <t>Exterior Lighting</t>
  </si>
  <si>
    <t>Interior Equipment</t>
  </si>
  <si>
    <t>Exterior Equipment</t>
  </si>
  <si>
    <t>Fans</t>
  </si>
  <si>
    <t>Pumps</t>
  </si>
  <si>
    <t>Heat Rejection</t>
  </si>
  <si>
    <t>Humidification</t>
  </si>
  <si>
    <t>Heat Recovery</t>
  </si>
  <si>
    <t>Water Systems</t>
  </si>
  <si>
    <t>Refrigeration</t>
  </si>
  <si>
    <t>Generators</t>
  </si>
  <si>
    <t>Total End Uses</t>
  </si>
  <si>
    <t>Cooling Coil Type</t>
  </si>
  <si>
    <t>Heating Coil Type</t>
  </si>
  <si>
    <t>MZ-VAV</t>
  </si>
  <si>
    <t>0.805</t>
  </si>
  <si>
    <t>SZ-VAV</t>
  </si>
  <si>
    <t>WATER</t>
  </si>
  <si>
    <t>SZ-CRAC</t>
  </si>
  <si>
    <t>NONE</t>
  </si>
  <si>
    <t>SZ-CAV</t>
  </si>
  <si>
    <t>0.8</t>
  </si>
  <si>
    <t>3.738</t>
  </si>
  <si>
    <t>MZ-VAV Fans</t>
  </si>
  <si>
    <t>SZ-VAV Fans</t>
  </si>
  <si>
    <t>SZ-CRAC Fans</t>
  </si>
  <si>
    <t>SZ-CAV Fans</t>
  </si>
  <si>
    <t>No refrigeration system was found</t>
  </si>
  <si>
    <t>Cooling Setpoint Schedule</t>
  </si>
  <si>
    <t>AllDays</t>
  </si>
  <si>
    <t>DHW Sch</t>
  </si>
  <si>
    <t>AllOtherDays</t>
  </si>
  <si>
    <t>Weekdays</t>
  </si>
  <si>
    <t>Elec Equip Sch</t>
  </si>
  <si>
    <t>AllOtherDays (Through 1/31)</t>
  </si>
  <si>
    <t>AllOtherDays (Through 2/28)</t>
  </si>
  <si>
    <t>AllOtherDays (Through 3/31)</t>
  </si>
  <si>
    <t>AllOtherDays (Through 4/30)</t>
  </si>
  <si>
    <t>AllOtherDays (Through 5/31)</t>
  </si>
  <si>
    <t>AllOtherDays (Through 6/30)</t>
  </si>
  <si>
    <t>AllOtherDays (Through 7/31)</t>
  </si>
  <si>
    <t>AllOtherDays (Through 8/31)</t>
  </si>
  <si>
    <t>AllOtherDays (Through 9/30)</t>
  </si>
  <si>
    <t>AllOtherDays (Through 10/31)</t>
  </si>
  <si>
    <t>AllOtherDays (Through 11/30)</t>
  </si>
  <si>
    <t>AllOtherDays (Through 12/31)</t>
  </si>
  <si>
    <t>Heating Setpoint Schedule</t>
  </si>
  <si>
    <t>Infiltration Schedule</t>
  </si>
  <si>
    <t>Lighting Schedule</t>
  </si>
  <si>
    <t>Saturdays</t>
  </si>
  <si>
    <t>OA Schedule</t>
  </si>
  <si>
    <t>Occupant Sch</t>
  </si>
  <si>
    <t>AllOtherDays (Through 1/11)</t>
  </si>
  <si>
    <t>AllOtherDays (Through 4/3)</t>
  </si>
  <si>
    <t>AllOtherDays (Through 4/12)</t>
  </si>
  <si>
    <t>AllOtherDays (Through 5/22)</t>
  </si>
  <si>
    <t>AllOtherDays (Through 8/7)</t>
  </si>
  <si>
    <t>AllOtherDays (Through 8/16)</t>
  </si>
  <si>
    <t>AllOtherDays (Through 12/11)</t>
  </si>
  <si>
    <t>Saturdays (Through 4/3)</t>
  </si>
  <si>
    <t>Saturdays (Through 5/22)</t>
  </si>
  <si>
    <t>Saturdays (Through 8/7)</t>
  </si>
  <si>
    <t>Saturdays (Through 12/11)</t>
  </si>
  <si>
    <t>Weekdays (Through 4/3)</t>
  </si>
  <si>
    <t>Weekdays (Through 5/22)</t>
  </si>
  <si>
    <t>Weekdays (Through 8/7)</t>
  </si>
  <si>
    <t>Weekdays (Through 12/11)</t>
  </si>
  <si>
    <t>Schedule Figures (linked to Schedules tab)</t>
  </si>
  <si>
    <t>Energy Figures (from 'Energy Usage' Tab)</t>
  </si>
  <si>
    <t>cAVVG | Annual Electricity Intensity (kBtu/ft²)</t>
  </si>
  <si>
    <t>cAVVG | Annual Gas Intensity (kBtu/ft²)</t>
  </si>
  <si>
    <t>cDXGF | Annual Electricity Intensity (kBtu/ft²)</t>
  </si>
  <si>
    <t>cDXGF | Annual Gas Intensity (kBtu/ft²)</t>
  </si>
  <si>
    <t>cDXHP | Annual Electricity Intensity (kBtu/ft²)</t>
  </si>
  <si>
    <t>cDXHP | Annual Gas Intensity (kBtu/ft²)</t>
  </si>
  <si>
    <t>cDXOH | Annual Electricity Intensity (kBtu/ft²)</t>
  </si>
  <si>
    <t>cDXOH | Annual Gas Intensity (kBtu/ft²)</t>
  </si>
  <si>
    <t>cPVVG | Annual Electricity Intensity (kBtu/ft²)</t>
  </si>
  <si>
    <t>cPVVG | Annual Gas Intensity (kBtu/ft²)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</si>
</sst>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(* #,##0.00_);_(* \(#,##0.00\);_(* &quot;-&quot;??_);_(@_)"/>
    <numFmt numFmtId="164" formatCode="_(* #,##0_);_(* \(#,##0\);_(* &quot;-&quot;??_);_(@_)"/>
    <numFmt numFmtId="165" formatCode="0.000"/>
    <numFmt numFmtId="166" formatCode="0.0"/>
  </numFmts>
  <fonts count="2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sz val="8"/>
      <color indexed="8"/>
      <name val="MS Sans Serif"/>
      <family val="2"/>
    </font>
    <font>
      <sz val="10"/>
      <color theme="1"/>
      <name val="Arial"/>
      <family val="2"/>
    </font>
    <font>
      <sz val="11"/>
      <color rgb="FF000000"/>
      <name val="Aptos Narrow"/>
      <family val="2"/>
      <scheme val="minor"/>
    </font>
    <font>
      <u/>
      <sz val="10"/>
      <color theme="10"/>
      <name val="Arial"/>
      <family val="2"/>
    </font>
    <font>
      <sz val="8"/>
      <name val="Aptos Narrow"/>
      <family val="2"/>
      <scheme val="minor"/>
    </font>
    <font>
      <b/>
      <sz val="12"/>
      <color theme="0"/>
      <name val="Aptos Display"/>
      <family val="2"/>
      <scheme val="major"/>
    </font>
    <font>
      <b/>
      <sz val="10"/>
      <color theme="1"/>
      <name val="Aptos Display"/>
      <family val="2"/>
      <scheme val="major"/>
    </font>
    <font>
      <b/>
      <sz val="10"/>
      <name val="Aptos Display"/>
      <family val="2"/>
      <scheme val="major"/>
    </font>
    <font>
      <sz val="11"/>
      <color theme="1"/>
      <name val="Aptos Display"/>
      <family val="2"/>
      <scheme val="major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color indexed="8"/>
      <name val="Aptos Display"/>
      <family val="2"/>
      <scheme val="major"/>
    </font>
    <font>
      <sz val="10"/>
      <color indexed="8"/>
      <name val="Aptos Narrow"/>
      <family val="2"/>
      <scheme val="minor"/>
    </font>
    <font>
      <b/>
      <sz val="10"/>
      <color rgb="FF000000"/>
      <name val="Aptos Display"/>
      <family val="2"/>
      <scheme val="major"/>
    </font>
    <font>
      <sz val="11"/>
      <name val="Aptos Narrow"/>
      <family val="2"/>
      <scheme val="minor"/>
    </font>
    <font>
      <sz val="10"/>
      <color rgb="FF000000"/>
      <name val="Arial"/>
      <family val="2"/>
    </font>
    <font>
      <b/>
      <sz val="1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rgb="FF292929"/>
      <name val="Source Sans Pro"/>
      <family val="2"/>
    </font>
    <font>
      <b/>
      <sz val="11"/>
      <name val="Calibri"/>
      <family val="2"/>
    </font>
    <font>
      <b/>
      <sz val="11"/>
      <name val="Calibri"/>
    </font>
    <font>
      <sz val="11"/>
      <color rgb="FF000000"/>
      <name val="Aptos"/>
      <family val="2"/>
    </font>
    <font>
      <sz val="11"/>
      <color rgb="FFFFFFFF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5700CA"/>
        <bgColor indexed="64"/>
      </patternFill>
    </fill>
    <fill>
      <patternFill patternType="solid">
        <fgColor rgb="FFD1CBEC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0" fontId="3" fillId="0" borderId="0"/>
    <xf numFmtId="0" fontId="4" fillId="0" borderId="0" applyNumberFormat="0" applyFill="0" applyBorder="0" applyAlignment="0" applyProtection="0"/>
    <xf numFmtId="0" fontId="5" fillId="0" borderId="0"/>
    <xf numFmtId="0" fontId="1" fillId="0" borderId="0"/>
    <xf numFmtId="9" fontId="5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5" fillId="0" borderId="0"/>
    <xf numFmtId="0" fontId="5" fillId="0" borderId="0"/>
    <xf numFmtId="43" fontId="1" fillId="0" borderId="0" applyFont="0" applyFill="0" applyBorder="0" applyAlignment="0" applyProtection="0"/>
  </cellStyleXfs>
  <cellXfs count="115">
    <xf numFmtId="0" fontId="0" fillId="0" borderId="0" xfId="0"/>
    <xf numFmtId="0" fontId="2" fillId="0" borderId="0" xfId="0" applyFont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0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 wrapText="1"/>
    </xf>
    <xf numFmtId="0" fontId="16" fillId="0" borderId="1" xfId="2" applyFont="1" applyFill="1" applyBorder="1" applyAlignment="1">
      <alignment horizontal="center" vertical="center" wrapText="1"/>
    </xf>
    <xf numFmtId="0" fontId="16" fillId="0" borderId="1" xfId="2" applyFont="1" applyBorder="1" applyAlignment="1">
      <alignment horizontal="center" vertical="center" wrapText="1"/>
    </xf>
    <xf numFmtId="3" fontId="13" fillId="0" borderId="1" xfId="4" applyNumberFormat="1" applyFont="1" applyBorder="1" applyAlignment="1">
      <alignment horizontal="center" vertical="center"/>
    </xf>
    <xf numFmtId="1" fontId="14" fillId="0" borderId="1" xfId="4" applyNumberFormat="1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2" fillId="0" borderId="0" xfId="0" applyFont="1"/>
    <xf numFmtId="0" fontId="11" fillId="4" borderId="3" xfId="0" applyFont="1" applyFill="1" applyBorder="1" applyAlignment="1">
      <alignment horizontal="center" vertical="center" wrapText="1"/>
    </xf>
    <xf numFmtId="0" fontId="10" fillId="4" borderId="9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 wrapText="1"/>
    </xf>
    <xf numFmtId="0" fontId="18" fillId="0" borderId="1" xfId="1" applyFont="1" applyBorder="1" applyAlignment="1">
      <alignment horizontal="center" vertical="center" wrapText="1"/>
    </xf>
    <xf numFmtId="0" fontId="18" fillId="0" borderId="1" xfId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10" fillId="4" borderId="10" xfId="0" applyFont="1" applyFill="1" applyBorder="1" applyAlignment="1">
      <alignment horizontal="center" vertical="center"/>
    </xf>
    <xf numFmtId="0" fontId="0" fillId="0" borderId="1" xfId="0" applyBorder="1"/>
    <xf numFmtId="0" fontId="0" fillId="0" borderId="0" xfId="0" applyAlignment="1">
      <alignment horizontal="center" vertical="center"/>
    </xf>
    <xf numFmtId="0" fontId="20" fillId="4" borderId="4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22" fillId="0" borderId="0" xfId="0" applyFont="1"/>
    <xf numFmtId="2" fontId="0" fillId="2" borderId="1" xfId="0" applyNumberFormat="1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0" fontId="9" fillId="3" borderId="6" xfId="0" applyFont="1" applyFill="1" applyBorder="1" applyAlignment="1">
      <alignment vertical="center"/>
    </xf>
    <xf numFmtId="2" fontId="0" fillId="2" borderId="1" xfId="0" applyNumberFormat="1" applyFill="1" applyBorder="1" applyAlignment="1">
      <alignment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165" fontId="0" fillId="2" borderId="1" xfId="0" applyNumberFormat="1" applyFill="1" applyBorder="1" applyAlignment="1">
      <alignment horizontal="center" vertical="center"/>
    </xf>
    <xf numFmtId="0" fontId="0" fillId="2" borderId="4" xfId="0" applyFill="1" applyBorder="1" applyAlignment="1">
      <alignment horizontal="left" vertical="center"/>
    </xf>
    <xf numFmtId="2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4" fillId="0" borderId="1" xfId="0" applyFont="1" applyBorder="1" applyAlignment="1">
      <alignment horizontal="center" vertical="top"/>
    </xf>
    <xf numFmtId="0" fontId="0" fillId="2" borderId="1" xfId="0" applyFill="1" applyBorder="1" applyAlignment="1">
      <alignment horizontal="left" vertical="center"/>
    </xf>
    <xf numFmtId="2" fontId="0" fillId="0" borderId="0" xfId="0" applyNumberFormat="1"/>
    <xf numFmtId="49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/>
    </xf>
    <xf numFmtId="0" fontId="23" fillId="4" borderId="1" xfId="0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center" vertical="center" wrapText="1"/>
    </xf>
    <xf numFmtId="3" fontId="0" fillId="2" borderId="1" xfId="0" applyNumberForma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 wrapText="1"/>
    </xf>
    <xf numFmtId="9" fontId="0" fillId="2" borderId="1" xfId="0" applyNumberForma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3" fontId="13" fillId="0" borderId="1" xfId="0" applyNumberFormat="1" applyFont="1" applyBorder="1" applyAlignment="1">
      <alignment horizontal="center"/>
    </xf>
    <xf numFmtId="164" fontId="13" fillId="2" borderId="1" xfId="10" applyNumberFormat="1" applyFont="1" applyFill="1" applyBorder="1" applyAlignment="1">
      <alignment horizontal="center" vertical="center"/>
    </xf>
    <xf numFmtId="164" fontId="13" fillId="0" borderId="1" xfId="10" applyNumberFormat="1" applyFont="1" applyFill="1" applyBorder="1" applyAlignment="1">
      <alignment horizontal="center" vertical="center" wrapText="1"/>
    </xf>
    <xf numFmtId="9" fontId="0" fillId="2" borderId="1" xfId="0" applyNumberFormat="1" applyFill="1" applyBorder="1" applyAlignment="1">
      <alignment horizontal="center" vertical="center"/>
    </xf>
    <xf numFmtId="3" fontId="0" fillId="2" borderId="2" xfId="0" applyNumberFormat="1" applyFill="1" applyBorder="1" applyAlignment="1">
      <alignment horizontal="center" vertical="center"/>
    </xf>
    <xf numFmtId="3" fontId="14" fillId="0" borderId="1" xfId="0" applyNumberFormat="1" applyFont="1" applyBorder="1" applyAlignment="1">
      <alignment horizontal="center" vertical="center"/>
    </xf>
    <xf numFmtId="3" fontId="0" fillId="2" borderId="1" xfId="0" applyNumberFormat="1" applyFill="1" applyBorder="1" applyAlignment="1">
      <alignment horizontal="center"/>
    </xf>
    <xf numFmtId="3" fontId="0" fillId="2" borderId="1" xfId="0" applyNumberFormat="1" applyFill="1" applyBorder="1" applyAlignment="1">
      <alignment horizontal="center" vertical="center" wrapText="1"/>
    </xf>
    <xf numFmtId="3" fontId="0" fillId="0" borderId="1" xfId="0" applyNumberFormat="1" applyBorder="1"/>
    <xf numFmtId="3" fontId="0" fillId="2" borderId="1" xfId="0" applyNumberFormat="1" applyFill="1" applyBorder="1" applyAlignment="1">
      <alignment vertical="center"/>
    </xf>
    <xf numFmtId="3" fontId="0" fillId="2" borderId="4" xfId="0" applyNumberFormat="1" applyFill="1" applyBorder="1" applyAlignment="1">
      <alignment vertical="center"/>
    </xf>
    <xf numFmtId="2" fontId="0" fillId="0" borderId="1" xfId="0" applyNumberFormat="1" applyBorder="1"/>
    <xf numFmtId="3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22" fillId="0" borderId="1" xfId="0" applyFont="1" applyBorder="1"/>
    <xf numFmtId="2" fontId="13" fillId="2" borderId="1" xfId="10" applyNumberFormat="1" applyFont="1" applyFill="1" applyBorder="1" applyAlignment="1">
      <alignment horizontal="center" vertical="center"/>
    </xf>
    <xf numFmtId="2" fontId="13" fillId="0" borderId="1" xfId="10" applyNumberFormat="1" applyFont="1" applyFill="1" applyBorder="1" applyAlignment="1">
      <alignment horizontal="center" vertical="center"/>
    </xf>
    <xf numFmtId="43" fontId="13" fillId="0" borderId="1" xfId="0" applyNumberFormat="1" applyFont="1" applyBorder="1"/>
    <xf numFmtId="0" fontId="1" fillId="2" borderId="1" xfId="0" applyFont="1" applyFill="1" applyBorder="1"/>
    <xf numFmtId="0" fontId="22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22" fillId="0" borderId="0" xfId="0" applyFont="1" applyAlignment="1">
      <alignment vertical="center" wrapText="1"/>
    </xf>
    <xf numFmtId="166" fontId="0" fillId="0" borderId="0" xfId="0" applyNumberFormat="1"/>
    <xf numFmtId="0" fontId="20" fillId="4" borderId="14" xfId="0" applyFont="1" applyFill="1" applyBorder="1" applyAlignment="1">
      <alignment horizontal="center" vertical="center" wrapText="1"/>
    </xf>
    <xf numFmtId="0" fontId="20" fillId="4" borderId="15" xfId="0" applyFont="1" applyFill="1" applyBorder="1" applyAlignment="1">
      <alignment horizontal="center" vertical="center" wrapText="1"/>
    </xf>
    <xf numFmtId="0" fontId="21" fillId="4" borderId="15" xfId="0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vertical="center" wrapText="1"/>
    </xf>
    <xf numFmtId="0" fontId="13" fillId="2" borderId="15" xfId="0" applyFont="1" applyFill="1" applyBorder="1" applyAlignment="1">
      <alignment horizontal="center" vertical="center"/>
    </xf>
    <xf numFmtId="1" fontId="14" fillId="0" borderId="15" xfId="0" applyNumberFormat="1" applyFont="1" applyBorder="1" applyAlignment="1">
      <alignment horizontal="center" vertical="center" wrapText="1"/>
    </xf>
    <xf numFmtId="0" fontId="26" fillId="0" borderId="0" xfId="0" applyFont="1"/>
    <xf numFmtId="0" fontId="9" fillId="3" borderId="0" xfId="0" applyFont="1" applyFill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5" fillId="0" borderId="4" xfId="0" applyFont="1" applyBorder="1" applyAlignment="1">
      <alignment horizontal="center" vertical="center" wrapText="1"/>
    </xf>
    <xf numFmtId="0" fontId="25" fillId="0" borderId="8" xfId="0" applyFont="1" applyBorder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19" fillId="2" borderId="15" xfId="0" applyFont="1" applyFill="1" applyBorder="1" applyAlignment="1">
      <alignment horizontal="center" vertical="center" wrapText="1"/>
    </xf>
    <xf numFmtId="0" fontId="19" fillId="2" borderId="15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left"/>
    </xf>
    <xf numFmtId="0" fontId="13" fillId="0" borderId="12" xfId="0" applyFont="1" applyBorder="1" applyAlignment="1">
      <alignment horizontal="left"/>
    </xf>
    <xf numFmtId="0" fontId="13" fillId="0" borderId="3" xfId="0" applyFont="1" applyBorder="1" applyAlignment="1">
      <alignment horizontal="left"/>
    </xf>
    <xf numFmtId="0" fontId="0" fillId="0" borderId="1" xfId="0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1" fillId="4" borderId="8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/>
    </xf>
    <xf numFmtId="0" fontId="10" fillId="4" borderId="12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</cellXfs>
  <cellStyles count="11">
    <cellStyle name="Comma" xfId="10" builtinId="3"/>
    <cellStyle name="Hyperlink 2" xfId="7" xr:uid="{ACDCA7AD-4836-4C2C-93B6-EA1431C1AE35}"/>
    <cellStyle name="Normal" xfId="0" builtinId="0"/>
    <cellStyle name="Normal 2" xfId="2" xr:uid="{A0925F5A-1DCB-4C20-8AC0-DFD4D790F60D}"/>
    <cellStyle name="Normal 2 2" xfId="3" xr:uid="{8C57C900-6F87-4639-8612-4B3F55D9A49E}"/>
    <cellStyle name="Normal 2 3" xfId="6" xr:uid="{9E0A57BA-C285-4B54-BF3C-911669A695AC}"/>
    <cellStyle name="Normal 3" xfId="4" xr:uid="{253D20BD-563F-4746-8D42-F3853DD8B6F5}"/>
    <cellStyle name="Normal 4" xfId="8" xr:uid="{404DD16D-AA5B-4B92-A304-A4016535B741}"/>
    <cellStyle name="Normal 5" xfId="9" xr:uid="{3A475F85-4ECE-4EF5-8ADC-3A469599AE30}"/>
    <cellStyle name="Normal_Prototype_Scorecard-LgOffice-2008-03-13" xfId="1" xr:uid="{5790253E-4AE3-49FA-9166-60214F19612A}"/>
    <cellStyle name="Percent 2" xfId="5" xr:uid="{DE3A8653-3B43-4E0A-A4BB-9A232523E9E4}"/>
  </cellStyles>
  <dxfs count="7">
    <dxf>
      <font>
        <b/>
        <i val="0"/>
      </font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/>
        <i val="0"/>
      </font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</font>
    </dxf>
    <dxf>
      <font>
        <b/>
        <i val="0"/>
      </font>
    </dxf>
    <dxf>
      <font>
        <b/>
        <i val="0"/>
      </font>
      <border diagonalDown="1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 style="thin">
          <color auto="1"/>
        </diagonal>
        <vertical style="thin">
          <color auto="1"/>
        </vertical>
        <horizontal style="thin">
          <color auto="1"/>
        </horizontal>
      </border>
    </dxf>
    <dxf>
      <font>
        <b/>
        <i val="0"/>
      </font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/>
      </border>
    </dxf>
  </dxfs>
  <tableStyles count="1" defaultTableStyle="TableStyleMedium2" defaultPivotStyle="PivotStyleLight16">
    <tableStyle name="PivotTable Style_MFA1" table="0" count="7" xr9:uid="{AAC985F7-97C6-4D8A-8C4C-E3B56EF29036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pageFieldLabels" dxfId="1"/>
      <tableStyleElement type="pageFieldValues" dxfId="0"/>
    </tableStyle>
  </tableStyles>
  <colors>
    <mruColors>
      <color rgb="FFD1CBEC"/>
      <color rgb="FF5700CA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eetMetadata" Target="metadata.xml"/><Relationship Id="rId50" Type="http://schemas.microsoft.com/office/2017/06/relationships/rdRichValueStructure" Target="richData/rdrichvaluestructure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3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onnections" Target="connections.xml"/><Relationship Id="rId52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48" Type="http://schemas.microsoft.com/office/2022/10/relationships/richValueRel" Target="richData/richValueRel.xml"/><Relationship Id="rId8" Type="http://schemas.openxmlformats.org/officeDocument/2006/relationships/worksheet" Target="worksheets/sheet8.xml"/><Relationship Id="rId51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microsoft.com/office/2017/06/relationships/rdRichValue" Target="richData/rdrichvalue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Cooling Setpoint Schedule | Computer room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Schedules!$E$4:$AB$4</c:f>
              <c:numCache>
                <c:formatCode>General</c:formatCode>
                <c:ptCount val="24"/>
                <c:pt idx="0">
                  <c:v>80.06</c:v>
                </c:pt>
                <c:pt idx="1">
                  <c:v>80.06</c:v>
                </c:pt>
                <c:pt idx="2">
                  <c:v>80.06</c:v>
                </c:pt>
                <c:pt idx="3">
                  <c:v>80.06</c:v>
                </c:pt>
                <c:pt idx="4">
                  <c:v>80.06</c:v>
                </c:pt>
                <c:pt idx="5">
                  <c:v>80.06</c:v>
                </c:pt>
                <c:pt idx="6">
                  <c:v>80.06</c:v>
                </c:pt>
                <c:pt idx="7">
                  <c:v>80.06</c:v>
                </c:pt>
                <c:pt idx="8">
                  <c:v>80.06</c:v>
                </c:pt>
                <c:pt idx="9">
                  <c:v>80.06</c:v>
                </c:pt>
                <c:pt idx="10">
                  <c:v>80.06</c:v>
                </c:pt>
                <c:pt idx="11">
                  <c:v>80.06</c:v>
                </c:pt>
                <c:pt idx="12">
                  <c:v>80.06</c:v>
                </c:pt>
                <c:pt idx="13">
                  <c:v>80.06</c:v>
                </c:pt>
                <c:pt idx="14">
                  <c:v>80.06</c:v>
                </c:pt>
                <c:pt idx="15">
                  <c:v>80.06</c:v>
                </c:pt>
                <c:pt idx="16">
                  <c:v>80.06</c:v>
                </c:pt>
                <c:pt idx="17">
                  <c:v>80.06</c:v>
                </c:pt>
                <c:pt idx="18">
                  <c:v>80.06</c:v>
                </c:pt>
                <c:pt idx="19">
                  <c:v>80.06</c:v>
                </c:pt>
                <c:pt idx="20">
                  <c:v>80.06</c:v>
                </c:pt>
                <c:pt idx="21">
                  <c:v>80.06</c:v>
                </c:pt>
                <c:pt idx="22">
                  <c:v>80.06</c:v>
                </c:pt>
                <c:pt idx="23">
                  <c:v>80.06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7E-4447-8518-EBD4CDF4D3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3967088"/>
        <c:axId val="773969008"/>
      </c:lineChart>
      <c:catAx>
        <c:axId val="7739670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73969008"/>
        <c:crosses val="autoZero"/>
        <c:auto val="1"/>
        <c:lblAlgn val="ctr"/>
        <c:lblOffset val="100"/>
        <c:noMultiLvlLbl val="0"/>
      </c:catAx>
      <c:valAx>
        <c:axId val="77396900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73967088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DHW Sch | Computer room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Schedules!$E$6:$AB$6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</c:v>
                </c:pt>
                <c:pt idx="5">
                  <c:v>0.1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0.7</c:v>
                </c:pt>
                <c:pt idx="11">
                  <c:v>0.9</c:v>
                </c:pt>
                <c:pt idx="12">
                  <c:v>0.9</c:v>
                </c:pt>
                <c:pt idx="13">
                  <c:v>0.5</c:v>
                </c:pt>
                <c:pt idx="14">
                  <c:v>0.5</c:v>
                </c:pt>
                <c:pt idx="15">
                  <c:v>0.7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0.1</c:v>
                </c:pt>
                <c:pt idx="20">
                  <c:v>0.1</c:v>
                </c:pt>
                <c:pt idx="21">
                  <c:v>0.1</c:v>
                </c:pt>
                <c:pt idx="22">
                  <c:v>0.1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E73-4FCD-8654-23EA860357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3968048"/>
        <c:axId val="773967568"/>
      </c:lineChart>
      <c:catAx>
        <c:axId val="7739680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73967568"/>
        <c:crosses val="autoZero"/>
        <c:auto val="1"/>
        <c:lblAlgn val="ctr"/>
        <c:lblOffset val="100"/>
        <c:noMultiLvlLbl val="0"/>
      </c:catAx>
      <c:valAx>
        <c:axId val="77396756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73968048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 Equip Sch | Computer room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 (Through 1/31)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Schedules!$E$7:$AB$7</c:f>
              <c:numCache>
                <c:formatCode>General</c:formatCode>
                <c:ptCount val="24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  <c:pt idx="13">
                  <c:v>0.25</c:v>
                </c:pt>
                <c:pt idx="14">
                  <c:v>0.25</c:v>
                </c:pt>
                <c:pt idx="15">
                  <c:v>0.25</c:v>
                </c:pt>
                <c:pt idx="16">
                  <c:v>0.25</c:v>
                </c:pt>
                <c:pt idx="17">
                  <c:v>0.25</c:v>
                </c:pt>
                <c:pt idx="18">
                  <c:v>0.25</c:v>
                </c:pt>
                <c:pt idx="19">
                  <c:v>0.25</c:v>
                </c:pt>
                <c:pt idx="20">
                  <c:v>0.25</c:v>
                </c:pt>
                <c:pt idx="21">
                  <c:v>0.25</c:v>
                </c:pt>
                <c:pt idx="22">
                  <c:v>0.25</c:v>
                </c:pt>
                <c:pt idx="23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3C-4913-A5D5-321A51AA025F}"/>
            </c:ext>
          </c:extLst>
        </c:ser>
        <c:ser>
          <c:idx val="1"/>
          <c:order val="1"/>
          <c:tx>
            <c:v>AllOtherDays (Through 2/28)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Schedules!$E$8:$AB$8</c:f>
              <c:numCache>
                <c:formatCode>General</c:formatCode>
                <c:ptCount val="24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73C-4913-A5D5-321A51AA025F}"/>
            </c:ext>
          </c:extLst>
        </c:ser>
        <c:ser>
          <c:idx val="2"/>
          <c:order val="2"/>
          <c:tx>
            <c:v>AllOtherDays (Through 3/31)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Schedules!$E$9:$AB$9</c:f>
              <c:numCache>
                <c:formatCode>General</c:formatCode>
                <c:ptCount val="24"/>
                <c:pt idx="0">
                  <c:v>0.75</c:v>
                </c:pt>
                <c:pt idx="1">
                  <c:v>0.75</c:v>
                </c:pt>
                <c:pt idx="2">
                  <c:v>0.75</c:v>
                </c:pt>
                <c:pt idx="3">
                  <c:v>0.75</c:v>
                </c:pt>
                <c:pt idx="4">
                  <c:v>0.75</c:v>
                </c:pt>
                <c:pt idx="5">
                  <c:v>0.75</c:v>
                </c:pt>
                <c:pt idx="6">
                  <c:v>0.75</c:v>
                </c:pt>
                <c:pt idx="7">
                  <c:v>0.75</c:v>
                </c:pt>
                <c:pt idx="8">
                  <c:v>0.75</c:v>
                </c:pt>
                <c:pt idx="9">
                  <c:v>0.75</c:v>
                </c:pt>
                <c:pt idx="10">
                  <c:v>0.75</c:v>
                </c:pt>
                <c:pt idx="11">
                  <c:v>0.75</c:v>
                </c:pt>
                <c:pt idx="12">
                  <c:v>0.75</c:v>
                </c:pt>
                <c:pt idx="13">
                  <c:v>0.75</c:v>
                </c:pt>
                <c:pt idx="14">
                  <c:v>0.75</c:v>
                </c:pt>
                <c:pt idx="15">
                  <c:v>0.75</c:v>
                </c:pt>
                <c:pt idx="16">
                  <c:v>0.75</c:v>
                </c:pt>
                <c:pt idx="17">
                  <c:v>0.75</c:v>
                </c:pt>
                <c:pt idx="18">
                  <c:v>0.75</c:v>
                </c:pt>
                <c:pt idx="19">
                  <c:v>0.75</c:v>
                </c:pt>
                <c:pt idx="20">
                  <c:v>0.75</c:v>
                </c:pt>
                <c:pt idx="21">
                  <c:v>0.75</c:v>
                </c:pt>
                <c:pt idx="22">
                  <c:v>0.75</c:v>
                </c:pt>
                <c:pt idx="23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73C-4913-A5D5-321A51AA025F}"/>
            </c:ext>
          </c:extLst>
        </c:ser>
        <c:ser>
          <c:idx val="3"/>
          <c:order val="3"/>
          <c:tx>
            <c:v>AllOtherDays (Through 4/30)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Schedules!$E$10:$AB$10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73C-4913-A5D5-321A51AA025F}"/>
            </c:ext>
          </c:extLst>
        </c:ser>
        <c:ser>
          <c:idx val="4"/>
          <c:order val="4"/>
          <c:tx>
            <c:v>AllOtherDays (Through 5/31)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Schedules!$E$11:$AB$11</c:f>
              <c:numCache>
                <c:formatCode>General</c:formatCode>
                <c:ptCount val="24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  <c:pt idx="13">
                  <c:v>0.25</c:v>
                </c:pt>
                <c:pt idx="14">
                  <c:v>0.25</c:v>
                </c:pt>
                <c:pt idx="15">
                  <c:v>0.25</c:v>
                </c:pt>
                <c:pt idx="16">
                  <c:v>0.25</c:v>
                </c:pt>
                <c:pt idx="17">
                  <c:v>0.25</c:v>
                </c:pt>
                <c:pt idx="18">
                  <c:v>0.25</c:v>
                </c:pt>
                <c:pt idx="19">
                  <c:v>0.25</c:v>
                </c:pt>
                <c:pt idx="20">
                  <c:v>0.25</c:v>
                </c:pt>
                <c:pt idx="21">
                  <c:v>0.25</c:v>
                </c:pt>
                <c:pt idx="22">
                  <c:v>0.25</c:v>
                </c:pt>
                <c:pt idx="23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73C-4913-A5D5-321A51AA025F}"/>
            </c:ext>
          </c:extLst>
        </c:ser>
        <c:ser>
          <c:idx val="5"/>
          <c:order val="5"/>
          <c:tx>
            <c:v>AllOtherDays (Through 6/30)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Schedules!$E$12:$AB$12</c:f>
              <c:numCache>
                <c:formatCode>General</c:formatCode>
                <c:ptCount val="24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73C-4913-A5D5-321A51AA025F}"/>
            </c:ext>
          </c:extLst>
        </c:ser>
        <c:ser>
          <c:idx val="6"/>
          <c:order val="6"/>
          <c:tx>
            <c:v>AllOtherDays (Through 7/31)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Schedules!$E$13:$AB$13</c:f>
              <c:numCache>
                <c:formatCode>General</c:formatCode>
                <c:ptCount val="24"/>
                <c:pt idx="0">
                  <c:v>0.75</c:v>
                </c:pt>
                <c:pt idx="1">
                  <c:v>0.75</c:v>
                </c:pt>
                <c:pt idx="2">
                  <c:v>0.75</c:v>
                </c:pt>
                <c:pt idx="3">
                  <c:v>0.75</c:v>
                </c:pt>
                <c:pt idx="4">
                  <c:v>0.75</c:v>
                </c:pt>
                <c:pt idx="5">
                  <c:v>0.75</c:v>
                </c:pt>
                <c:pt idx="6">
                  <c:v>0.75</c:v>
                </c:pt>
                <c:pt idx="7">
                  <c:v>0.75</c:v>
                </c:pt>
                <c:pt idx="8">
                  <c:v>0.75</c:v>
                </c:pt>
                <c:pt idx="9">
                  <c:v>0.75</c:v>
                </c:pt>
                <c:pt idx="10">
                  <c:v>0.75</c:v>
                </c:pt>
                <c:pt idx="11">
                  <c:v>0.75</c:v>
                </c:pt>
                <c:pt idx="12">
                  <c:v>0.75</c:v>
                </c:pt>
                <c:pt idx="13">
                  <c:v>0.75</c:v>
                </c:pt>
                <c:pt idx="14">
                  <c:v>0.75</c:v>
                </c:pt>
                <c:pt idx="15">
                  <c:v>0.75</c:v>
                </c:pt>
                <c:pt idx="16">
                  <c:v>0.75</c:v>
                </c:pt>
                <c:pt idx="17">
                  <c:v>0.75</c:v>
                </c:pt>
                <c:pt idx="18">
                  <c:v>0.75</c:v>
                </c:pt>
                <c:pt idx="19">
                  <c:v>0.75</c:v>
                </c:pt>
                <c:pt idx="20">
                  <c:v>0.75</c:v>
                </c:pt>
                <c:pt idx="21">
                  <c:v>0.75</c:v>
                </c:pt>
                <c:pt idx="22">
                  <c:v>0.75</c:v>
                </c:pt>
                <c:pt idx="23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73C-4913-A5D5-321A51AA025F}"/>
            </c:ext>
          </c:extLst>
        </c:ser>
        <c:ser>
          <c:idx val="7"/>
          <c:order val="7"/>
          <c:tx>
            <c:v>AllOtherDays (Through 8/31)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Schedules!$E$14:$AB$14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73C-4913-A5D5-321A51AA025F}"/>
            </c:ext>
          </c:extLst>
        </c:ser>
        <c:ser>
          <c:idx val="8"/>
          <c:order val="8"/>
          <c:tx>
            <c:v>AllOtherDays (Through 9/30)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Schedules!$E$15:$AB$15</c:f>
              <c:numCache>
                <c:formatCode>General</c:formatCode>
                <c:ptCount val="24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  <c:pt idx="13">
                  <c:v>0.25</c:v>
                </c:pt>
                <c:pt idx="14">
                  <c:v>0.25</c:v>
                </c:pt>
                <c:pt idx="15">
                  <c:v>0.25</c:v>
                </c:pt>
                <c:pt idx="16">
                  <c:v>0.25</c:v>
                </c:pt>
                <c:pt idx="17">
                  <c:v>0.25</c:v>
                </c:pt>
                <c:pt idx="18">
                  <c:v>0.25</c:v>
                </c:pt>
                <c:pt idx="19">
                  <c:v>0.25</c:v>
                </c:pt>
                <c:pt idx="20">
                  <c:v>0.25</c:v>
                </c:pt>
                <c:pt idx="21">
                  <c:v>0.25</c:v>
                </c:pt>
                <c:pt idx="22">
                  <c:v>0.25</c:v>
                </c:pt>
                <c:pt idx="23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73C-4913-A5D5-321A51AA025F}"/>
            </c:ext>
          </c:extLst>
        </c:ser>
        <c:ser>
          <c:idx val="9"/>
          <c:order val="9"/>
          <c:tx>
            <c:v>AllOtherDays (Through 10/31)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Schedules!$E$16:$AB$16</c:f>
              <c:numCache>
                <c:formatCode>General</c:formatCode>
                <c:ptCount val="24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73C-4913-A5D5-321A51AA025F}"/>
            </c:ext>
          </c:extLst>
        </c:ser>
        <c:ser>
          <c:idx val="10"/>
          <c:order val="10"/>
          <c:tx>
            <c:v>AllOtherDays (Through 11/30)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Schedules!$E$17:$AB$17</c:f>
              <c:numCache>
                <c:formatCode>General</c:formatCode>
                <c:ptCount val="24"/>
                <c:pt idx="0">
                  <c:v>0.75</c:v>
                </c:pt>
                <c:pt idx="1">
                  <c:v>0.75</c:v>
                </c:pt>
                <c:pt idx="2">
                  <c:v>0.75</c:v>
                </c:pt>
                <c:pt idx="3">
                  <c:v>0.75</c:v>
                </c:pt>
                <c:pt idx="4">
                  <c:v>0.75</c:v>
                </c:pt>
                <c:pt idx="5">
                  <c:v>0.75</c:v>
                </c:pt>
                <c:pt idx="6">
                  <c:v>0.75</c:v>
                </c:pt>
                <c:pt idx="7">
                  <c:v>0.75</c:v>
                </c:pt>
                <c:pt idx="8">
                  <c:v>0.75</c:v>
                </c:pt>
                <c:pt idx="9">
                  <c:v>0.75</c:v>
                </c:pt>
                <c:pt idx="10">
                  <c:v>0.75</c:v>
                </c:pt>
                <c:pt idx="11">
                  <c:v>0.75</c:v>
                </c:pt>
                <c:pt idx="12">
                  <c:v>0.75</c:v>
                </c:pt>
                <c:pt idx="13">
                  <c:v>0.75</c:v>
                </c:pt>
                <c:pt idx="14">
                  <c:v>0.75</c:v>
                </c:pt>
                <c:pt idx="15">
                  <c:v>0.75</c:v>
                </c:pt>
                <c:pt idx="16">
                  <c:v>0.75</c:v>
                </c:pt>
                <c:pt idx="17">
                  <c:v>0.75</c:v>
                </c:pt>
                <c:pt idx="18">
                  <c:v>0.75</c:v>
                </c:pt>
                <c:pt idx="19">
                  <c:v>0.75</c:v>
                </c:pt>
                <c:pt idx="20">
                  <c:v>0.75</c:v>
                </c:pt>
                <c:pt idx="21">
                  <c:v>0.75</c:v>
                </c:pt>
                <c:pt idx="22">
                  <c:v>0.75</c:v>
                </c:pt>
                <c:pt idx="23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73C-4913-A5D5-321A51AA025F}"/>
            </c:ext>
          </c:extLst>
        </c:ser>
        <c:ser>
          <c:idx val="11"/>
          <c:order val="11"/>
          <c:tx>
            <c:v>AllOtherDays (Through 12/31)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Schedules!$E$18:$AB$18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73C-4913-A5D5-321A51AA02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3561183"/>
        <c:axId val="761315488"/>
      </c:lineChart>
      <c:catAx>
        <c:axId val="7135611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61315488"/>
        <c:crosses val="autoZero"/>
        <c:auto val="1"/>
        <c:lblAlgn val="ctr"/>
        <c:lblOffset val="100"/>
        <c:noMultiLvlLbl val="0"/>
      </c:catAx>
      <c:valAx>
        <c:axId val="76131548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13561183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Heating Setpoint Schedule | Computer room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Schedules!$E$19:$AB$19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60.08</c:v>
                </c:pt>
                <c:pt idx="7">
                  <c:v>60.08</c:v>
                </c:pt>
                <c:pt idx="8">
                  <c:v>60.08</c:v>
                </c:pt>
                <c:pt idx="9">
                  <c:v>60.08</c:v>
                </c:pt>
                <c:pt idx="10">
                  <c:v>60.08</c:v>
                </c:pt>
                <c:pt idx="11">
                  <c:v>60.08</c:v>
                </c:pt>
                <c:pt idx="12">
                  <c:v>60.08</c:v>
                </c:pt>
                <c:pt idx="13">
                  <c:v>60.08</c:v>
                </c:pt>
                <c:pt idx="14">
                  <c:v>60.08</c:v>
                </c:pt>
                <c:pt idx="15">
                  <c:v>60.08</c:v>
                </c:pt>
                <c:pt idx="16">
                  <c:v>60.08</c:v>
                </c:pt>
                <c:pt idx="17">
                  <c:v>60.08</c:v>
                </c:pt>
                <c:pt idx="18">
                  <c:v>60.08</c:v>
                </c:pt>
                <c:pt idx="19">
                  <c:v>60.08</c:v>
                </c:pt>
                <c:pt idx="20">
                  <c:v>60.08</c:v>
                </c:pt>
                <c:pt idx="21">
                  <c:v>60.08</c:v>
                </c:pt>
                <c:pt idx="22">
                  <c:v>60.08</c:v>
                </c:pt>
                <c:pt idx="23">
                  <c:v>60.08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DB-4D7F-A609-F61D42992D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6279951"/>
        <c:axId val="714078879"/>
      </c:lineChart>
      <c:catAx>
        <c:axId val="5562799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14078879"/>
        <c:crosses val="autoZero"/>
        <c:auto val="1"/>
        <c:lblAlgn val="ctr"/>
        <c:lblOffset val="100"/>
        <c:noMultiLvlLbl val="0"/>
      </c:catAx>
      <c:valAx>
        <c:axId val="714078879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556279951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Infiltration Schedule | Computer room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Schedules!$E$20:$AB$20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F0-4C35-B7E5-E028C25AEE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4076479"/>
        <c:axId val="714075999"/>
      </c:lineChart>
      <c:catAx>
        <c:axId val="7140764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14075999"/>
        <c:crosses val="autoZero"/>
        <c:auto val="1"/>
        <c:lblAlgn val="ctr"/>
        <c:lblOffset val="100"/>
        <c:noMultiLvlLbl val="0"/>
      </c:catAx>
      <c:valAx>
        <c:axId val="714075999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14076479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Lighting Schedule | Computer room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Schedules!$E$21:$AB$21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0.1</c:v>
                </c:pt>
                <c:pt idx="6">
                  <c:v>0.1</c:v>
                </c:pt>
                <c:pt idx="7">
                  <c:v>0.15</c:v>
                </c:pt>
                <c:pt idx="8">
                  <c:v>0.15</c:v>
                </c:pt>
                <c:pt idx="9">
                  <c:v>0.15</c:v>
                </c:pt>
                <c:pt idx="10">
                  <c:v>0.15</c:v>
                </c:pt>
                <c:pt idx="11">
                  <c:v>0.15</c:v>
                </c:pt>
                <c:pt idx="12">
                  <c:v>0.15</c:v>
                </c:pt>
                <c:pt idx="13">
                  <c:v>0.15</c:v>
                </c:pt>
                <c:pt idx="14">
                  <c:v>0.15</c:v>
                </c:pt>
                <c:pt idx="15">
                  <c:v>0.15</c:v>
                </c:pt>
                <c:pt idx="16">
                  <c:v>0.15</c:v>
                </c:pt>
                <c:pt idx="17">
                  <c:v>0.1</c:v>
                </c:pt>
                <c:pt idx="18">
                  <c:v>0.1</c:v>
                </c:pt>
                <c:pt idx="19">
                  <c:v>0.1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64-494C-85C2-41E03DFB79DC}"/>
            </c:ext>
          </c:extLst>
        </c:ser>
        <c:ser>
          <c:idx val="1"/>
          <c:order val="1"/>
          <c:tx>
            <c:v>Saturdays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Schedules!$E$22:$AB$22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0.1</c:v>
                </c:pt>
                <c:pt idx="6">
                  <c:v>0.15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  <c:pt idx="13">
                  <c:v>0.25</c:v>
                </c:pt>
                <c:pt idx="14">
                  <c:v>0.2</c:v>
                </c:pt>
                <c:pt idx="15">
                  <c:v>0.2</c:v>
                </c:pt>
                <c:pt idx="16">
                  <c:v>0.2</c:v>
                </c:pt>
                <c:pt idx="17">
                  <c:v>0.15</c:v>
                </c:pt>
                <c:pt idx="18">
                  <c:v>0.1</c:v>
                </c:pt>
                <c:pt idx="19">
                  <c:v>0.1</c:v>
                </c:pt>
                <c:pt idx="20">
                  <c:v>0.1</c:v>
                </c:pt>
                <c:pt idx="21">
                  <c:v>0.1</c:v>
                </c:pt>
                <c:pt idx="22">
                  <c:v>0.1</c:v>
                </c:pt>
                <c:pt idx="23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A64-494C-85C2-41E03DFB79DC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Schedules!$E$23:$AB$23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0.1</c:v>
                </c:pt>
                <c:pt idx="5">
                  <c:v>0.2</c:v>
                </c:pt>
                <c:pt idx="6">
                  <c:v>0.4</c:v>
                </c:pt>
                <c:pt idx="7">
                  <c:v>0.7</c:v>
                </c:pt>
                <c:pt idx="8">
                  <c:v>0.8</c:v>
                </c:pt>
                <c:pt idx="9">
                  <c:v>0.85</c:v>
                </c:pt>
                <c:pt idx="10">
                  <c:v>0.85</c:v>
                </c:pt>
                <c:pt idx="11">
                  <c:v>0.85</c:v>
                </c:pt>
                <c:pt idx="12">
                  <c:v>0.85</c:v>
                </c:pt>
                <c:pt idx="13">
                  <c:v>0.85</c:v>
                </c:pt>
                <c:pt idx="14">
                  <c:v>0.85</c:v>
                </c:pt>
                <c:pt idx="15">
                  <c:v>0.85</c:v>
                </c:pt>
                <c:pt idx="16">
                  <c:v>0.85</c:v>
                </c:pt>
                <c:pt idx="17">
                  <c:v>0.8</c:v>
                </c:pt>
                <c:pt idx="18">
                  <c:v>0.35</c:v>
                </c:pt>
                <c:pt idx="19">
                  <c:v>0.1</c:v>
                </c:pt>
                <c:pt idx="20">
                  <c:v>0.1</c:v>
                </c:pt>
                <c:pt idx="21">
                  <c:v>0.1</c:v>
                </c:pt>
                <c:pt idx="22">
                  <c:v>0.1</c:v>
                </c:pt>
                <c:pt idx="23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A64-494C-85C2-41E03DFB79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6448927"/>
        <c:axId val="716449887"/>
      </c:lineChart>
      <c:catAx>
        <c:axId val="7164489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16449887"/>
        <c:crosses val="autoZero"/>
        <c:auto val="1"/>
        <c:lblAlgn val="ctr"/>
        <c:lblOffset val="100"/>
        <c:noMultiLvlLbl val="0"/>
      </c:catAx>
      <c:valAx>
        <c:axId val="71644988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16448927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OA Schedule | Computer room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Schedules!$E$24:$AB$24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55-430B-96D5-A2CD4E2468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632767"/>
        <c:axId val="154631807"/>
      </c:lineChart>
      <c:catAx>
        <c:axId val="1546327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54631807"/>
        <c:crosses val="autoZero"/>
        <c:auto val="1"/>
        <c:lblAlgn val="ctr"/>
        <c:lblOffset val="100"/>
        <c:noMultiLvlLbl val="0"/>
      </c:catAx>
      <c:valAx>
        <c:axId val="15463180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54632767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Occupant Sch | Computer room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Schedules!$E$25:$AB$25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0C-433C-81DC-DD11F24F6168}"/>
            </c:ext>
          </c:extLst>
        </c:ser>
        <c:ser>
          <c:idx val="1"/>
          <c:order val="1"/>
          <c:tx>
            <c:v>Saturdays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Schedules!$E$26:$AB$26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0.05</c:v>
                </c:pt>
                <c:pt idx="7">
                  <c:v>0.15</c:v>
                </c:pt>
                <c:pt idx="8">
                  <c:v>0.15</c:v>
                </c:pt>
                <c:pt idx="9">
                  <c:v>0.15</c:v>
                </c:pt>
                <c:pt idx="10">
                  <c:v>0.15</c:v>
                </c:pt>
                <c:pt idx="11">
                  <c:v>0.15</c:v>
                </c:pt>
                <c:pt idx="12">
                  <c:v>0.15</c:v>
                </c:pt>
                <c:pt idx="13">
                  <c:v>0.15</c:v>
                </c:pt>
                <c:pt idx="14">
                  <c:v>0.15</c:v>
                </c:pt>
                <c:pt idx="15">
                  <c:v>0.15</c:v>
                </c:pt>
                <c:pt idx="16">
                  <c:v>0.15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0C-433C-81DC-DD11F24F6168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Schedules!$E$27:$AB$27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0.05</c:v>
                </c:pt>
                <c:pt idx="5">
                  <c:v>0.1</c:v>
                </c:pt>
                <c:pt idx="6">
                  <c:v>0.25</c:v>
                </c:pt>
                <c:pt idx="7">
                  <c:v>0.65</c:v>
                </c:pt>
                <c:pt idx="8">
                  <c:v>0.65</c:v>
                </c:pt>
                <c:pt idx="9">
                  <c:v>0.65</c:v>
                </c:pt>
                <c:pt idx="10">
                  <c:v>0.65</c:v>
                </c:pt>
                <c:pt idx="11">
                  <c:v>0.6</c:v>
                </c:pt>
                <c:pt idx="12">
                  <c:v>0.6</c:v>
                </c:pt>
                <c:pt idx="13">
                  <c:v>0.65</c:v>
                </c:pt>
                <c:pt idx="14">
                  <c:v>0.65</c:v>
                </c:pt>
                <c:pt idx="15">
                  <c:v>0.65</c:v>
                </c:pt>
                <c:pt idx="16">
                  <c:v>0.65</c:v>
                </c:pt>
                <c:pt idx="17">
                  <c:v>0.4</c:v>
                </c:pt>
                <c:pt idx="18">
                  <c:v>0.25</c:v>
                </c:pt>
                <c:pt idx="19">
                  <c:v>0.1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0C-433C-81DC-DD11F24F61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1519807"/>
        <c:axId val="611520287"/>
      </c:lineChart>
      <c:catAx>
        <c:axId val="6115198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11520287"/>
        <c:crosses val="autoZero"/>
        <c:auto val="1"/>
        <c:lblAlgn val="ctr"/>
        <c:lblOffset val="100"/>
        <c:noMultiLvlLbl val="0"/>
      </c:catAx>
      <c:valAx>
        <c:axId val="61152028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11519807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Cooling Setpoint Schedule | Kitchen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Schedules!$E$28:$AB$28</c:f>
              <c:numCache>
                <c:formatCode>General</c:formatCode>
                <c:ptCount val="24"/>
                <c:pt idx="0">
                  <c:v>75.02</c:v>
                </c:pt>
                <c:pt idx="1">
                  <c:v>75.02</c:v>
                </c:pt>
                <c:pt idx="2">
                  <c:v>75.02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84.92</c:v>
                </c:pt>
                <c:pt idx="7">
                  <c:v>84.92</c:v>
                </c:pt>
                <c:pt idx="8">
                  <c:v>84.92</c:v>
                </c:pt>
                <c:pt idx="9">
                  <c:v>75.02</c:v>
                </c:pt>
                <c:pt idx="10">
                  <c:v>75.02</c:v>
                </c:pt>
                <c:pt idx="11">
                  <c:v>75.02</c:v>
                </c:pt>
                <c:pt idx="12">
                  <c:v>75.02</c:v>
                </c:pt>
                <c:pt idx="13">
                  <c:v>75.02</c:v>
                </c:pt>
                <c:pt idx="14">
                  <c:v>75.02</c:v>
                </c:pt>
                <c:pt idx="15">
                  <c:v>75.02</c:v>
                </c:pt>
                <c:pt idx="16">
                  <c:v>75.02</c:v>
                </c:pt>
                <c:pt idx="17">
                  <c:v>75.02</c:v>
                </c:pt>
                <c:pt idx="18">
                  <c:v>75.02</c:v>
                </c:pt>
                <c:pt idx="19">
                  <c:v>75.02</c:v>
                </c:pt>
                <c:pt idx="20">
                  <c:v>75.02</c:v>
                </c:pt>
                <c:pt idx="21">
                  <c:v>75.02</c:v>
                </c:pt>
                <c:pt idx="22">
                  <c:v>75.02</c:v>
                </c:pt>
                <c:pt idx="23">
                  <c:v>75.02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229-4F21-9C51-A5F705592315}"/>
            </c:ext>
          </c:extLst>
        </c:ser>
        <c:ser>
          <c:idx val="1"/>
          <c:order val="1"/>
          <c:tx>
            <c:v>Saturdays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Schedules!$E$29:$AB$29</c:f>
              <c:numCache>
                <c:formatCode>General</c:formatCode>
                <c:ptCount val="24"/>
                <c:pt idx="0">
                  <c:v>75.02</c:v>
                </c:pt>
                <c:pt idx="1">
                  <c:v>75.02</c:v>
                </c:pt>
                <c:pt idx="2">
                  <c:v>75.02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84.92</c:v>
                </c:pt>
                <c:pt idx="7">
                  <c:v>84.92</c:v>
                </c:pt>
                <c:pt idx="8">
                  <c:v>75.02</c:v>
                </c:pt>
                <c:pt idx="9">
                  <c:v>75.02</c:v>
                </c:pt>
                <c:pt idx="10">
                  <c:v>75.02</c:v>
                </c:pt>
                <c:pt idx="11">
                  <c:v>75.02</c:v>
                </c:pt>
                <c:pt idx="12">
                  <c:v>75.02</c:v>
                </c:pt>
                <c:pt idx="13">
                  <c:v>75.02</c:v>
                </c:pt>
                <c:pt idx="14">
                  <c:v>75.02</c:v>
                </c:pt>
                <c:pt idx="15">
                  <c:v>75.02</c:v>
                </c:pt>
                <c:pt idx="16">
                  <c:v>75.02</c:v>
                </c:pt>
                <c:pt idx="17">
                  <c:v>75.02</c:v>
                </c:pt>
                <c:pt idx="18">
                  <c:v>75.02</c:v>
                </c:pt>
                <c:pt idx="19">
                  <c:v>75.02</c:v>
                </c:pt>
                <c:pt idx="20">
                  <c:v>75.02</c:v>
                </c:pt>
                <c:pt idx="21">
                  <c:v>75.02</c:v>
                </c:pt>
                <c:pt idx="22">
                  <c:v>75.02</c:v>
                </c:pt>
                <c:pt idx="23">
                  <c:v>75.02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229-4F21-9C51-A5F705592315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Schedules!$E$30:$AB$30</c:f>
              <c:numCache>
                <c:formatCode>General</c:formatCode>
                <c:ptCount val="24"/>
                <c:pt idx="0">
                  <c:v>75.02</c:v>
                </c:pt>
                <c:pt idx="1">
                  <c:v>75.02</c:v>
                </c:pt>
                <c:pt idx="2">
                  <c:v>75.02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75.02</c:v>
                </c:pt>
                <c:pt idx="7">
                  <c:v>75.02</c:v>
                </c:pt>
                <c:pt idx="8">
                  <c:v>75.02</c:v>
                </c:pt>
                <c:pt idx="9">
                  <c:v>75.02</c:v>
                </c:pt>
                <c:pt idx="10">
                  <c:v>75.02</c:v>
                </c:pt>
                <c:pt idx="11">
                  <c:v>75.02</c:v>
                </c:pt>
                <c:pt idx="12">
                  <c:v>75.02</c:v>
                </c:pt>
                <c:pt idx="13">
                  <c:v>75.02</c:v>
                </c:pt>
                <c:pt idx="14">
                  <c:v>75.02</c:v>
                </c:pt>
                <c:pt idx="15">
                  <c:v>75.02</c:v>
                </c:pt>
                <c:pt idx="16">
                  <c:v>75.02</c:v>
                </c:pt>
                <c:pt idx="17">
                  <c:v>75.02</c:v>
                </c:pt>
                <c:pt idx="18">
                  <c:v>75.02</c:v>
                </c:pt>
                <c:pt idx="19">
                  <c:v>75.02</c:v>
                </c:pt>
                <c:pt idx="20">
                  <c:v>75.02</c:v>
                </c:pt>
                <c:pt idx="21">
                  <c:v>75.02</c:v>
                </c:pt>
                <c:pt idx="22">
                  <c:v>75.02</c:v>
                </c:pt>
                <c:pt idx="23">
                  <c:v>75.02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229-4F21-9C51-A5F7055923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1051792"/>
        <c:axId val="511050352"/>
      </c:lineChart>
      <c:catAx>
        <c:axId val="5110517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511050352"/>
        <c:crosses val="autoZero"/>
        <c:auto val="1"/>
        <c:lblAlgn val="ctr"/>
        <c:lblOffset val="100"/>
        <c:noMultiLvlLbl val="0"/>
      </c:catAx>
      <c:valAx>
        <c:axId val="51105035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511051792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DHW Sch | Kitchen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Schedules!$E$31:$AB$31</c:f>
              <c:numCache>
                <c:formatCode>General</c:formatCode>
                <c:ptCount val="24"/>
                <c:pt idx="0">
                  <c:v>0.25</c:v>
                </c:pt>
                <c:pt idx="1">
                  <c:v>0.2</c:v>
                </c:pt>
                <c:pt idx="2">
                  <c:v>0.2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0.5</c:v>
                </c:pt>
                <c:pt idx="11">
                  <c:v>0.5</c:v>
                </c:pt>
                <c:pt idx="12">
                  <c:v>0.4</c:v>
                </c:pt>
                <c:pt idx="13">
                  <c:v>0.4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0.4</c:v>
                </c:pt>
                <c:pt idx="18">
                  <c:v>0.5</c:v>
                </c:pt>
                <c:pt idx="19">
                  <c:v>0.5</c:v>
                </c:pt>
                <c:pt idx="20">
                  <c:v>0.4</c:v>
                </c:pt>
                <c:pt idx="21">
                  <c:v>0.5</c:v>
                </c:pt>
                <c:pt idx="22">
                  <c:v>0.4</c:v>
                </c:pt>
                <c:pt idx="23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4A-4FA1-B985-36C16AE20258}"/>
            </c:ext>
          </c:extLst>
        </c:ser>
        <c:ser>
          <c:idx val="1"/>
          <c:order val="1"/>
          <c:tx>
            <c:v>Saturdays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Schedules!$E$32:$AB$32</c:f>
              <c:numCache>
                <c:formatCode>General</c:formatCode>
                <c:ptCount val="24"/>
                <c:pt idx="0">
                  <c:v>0.2</c:v>
                </c:pt>
                <c:pt idx="1">
                  <c:v>0.15</c:v>
                </c:pt>
                <c:pt idx="2">
                  <c:v>0.15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0.5</c:v>
                </c:pt>
                <c:pt idx="10">
                  <c:v>0.45</c:v>
                </c:pt>
                <c:pt idx="11">
                  <c:v>0.5</c:v>
                </c:pt>
                <c:pt idx="12">
                  <c:v>0.5</c:v>
                </c:pt>
                <c:pt idx="13">
                  <c:v>0.45</c:v>
                </c:pt>
                <c:pt idx="14">
                  <c:v>0.4</c:v>
                </c:pt>
                <c:pt idx="15">
                  <c:v>0.4</c:v>
                </c:pt>
                <c:pt idx="16">
                  <c:v>0.35</c:v>
                </c:pt>
                <c:pt idx="17">
                  <c:v>0.4</c:v>
                </c:pt>
                <c:pt idx="18">
                  <c:v>0.55000000000000004</c:v>
                </c:pt>
                <c:pt idx="19">
                  <c:v>0.55000000000000004</c:v>
                </c:pt>
                <c:pt idx="20">
                  <c:v>0.5</c:v>
                </c:pt>
                <c:pt idx="21">
                  <c:v>0.55000000000000004</c:v>
                </c:pt>
                <c:pt idx="22">
                  <c:v>0.4</c:v>
                </c:pt>
                <c:pt idx="23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B4A-4FA1-B985-36C16AE20258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Schedules!$E$33:$AB$33</c:f>
              <c:numCache>
                <c:formatCode>General</c:formatCode>
                <c:ptCount val="24"/>
                <c:pt idx="0">
                  <c:v>0.2</c:v>
                </c:pt>
                <c:pt idx="1">
                  <c:v>0.15</c:v>
                </c:pt>
                <c:pt idx="2">
                  <c:v>0.15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0.6</c:v>
                </c:pt>
                <c:pt idx="8">
                  <c:v>0.55000000000000004</c:v>
                </c:pt>
                <c:pt idx="9">
                  <c:v>0.45</c:v>
                </c:pt>
                <c:pt idx="10">
                  <c:v>0.4</c:v>
                </c:pt>
                <c:pt idx="11">
                  <c:v>0.45</c:v>
                </c:pt>
                <c:pt idx="12">
                  <c:v>0.4</c:v>
                </c:pt>
                <c:pt idx="13">
                  <c:v>0.35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0.4</c:v>
                </c:pt>
                <c:pt idx="18">
                  <c:v>0.55000000000000004</c:v>
                </c:pt>
                <c:pt idx="19">
                  <c:v>0.6</c:v>
                </c:pt>
                <c:pt idx="20">
                  <c:v>0.5</c:v>
                </c:pt>
                <c:pt idx="21">
                  <c:v>0.55000000000000004</c:v>
                </c:pt>
                <c:pt idx="22">
                  <c:v>0.45</c:v>
                </c:pt>
                <c:pt idx="23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B4A-4FA1-B985-36C16AE202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0254975"/>
        <c:axId val="1250254495"/>
      </c:lineChart>
      <c:catAx>
        <c:axId val="1250254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250254495"/>
        <c:crosses val="autoZero"/>
        <c:auto val="1"/>
        <c:lblAlgn val="ctr"/>
        <c:lblOffset val="100"/>
        <c:noMultiLvlLbl val="0"/>
      </c:catAx>
      <c:valAx>
        <c:axId val="125025449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250254975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 Equip Sch | Kitchen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Schedules!$E$34:$AB$34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5F-4B5A-B059-61C38DA1B441}"/>
            </c:ext>
          </c:extLst>
        </c:ser>
        <c:ser>
          <c:idx val="1"/>
          <c:order val="1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Schedules!$E$35:$AB$35</c:f>
              <c:numCache>
                <c:formatCode>General</c:formatCode>
                <c:ptCount val="24"/>
                <c:pt idx="0">
                  <c:v>0.2</c:v>
                </c:pt>
                <c:pt idx="1">
                  <c:v>0.15</c:v>
                </c:pt>
                <c:pt idx="2">
                  <c:v>0.15</c:v>
                </c:pt>
                <c:pt idx="3">
                  <c:v>0.15</c:v>
                </c:pt>
                <c:pt idx="4">
                  <c:v>0.15</c:v>
                </c:pt>
                <c:pt idx="5">
                  <c:v>0.15</c:v>
                </c:pt>
                <c:pt idx="6">
                  <c:v>0.3</c:v>
                </c:pt>
                <c:pt idx="7">
                  <c:v>0.3</c:v>
                </c:pt>
                <c:pt idx="8">
                  <c:v>0.5</c:v>
                </c:pt>
                <c:pt idx="9">
                  <c:v>0.5</c:v>
                </c:pt>
                <c:pt idx="10">
                  <c:v>0.7</c:v>
                </c:pt>
                <c:pt idx="11">
                  <c:v>0.7</c:v>
                </c:pt>
                <c:pt idx="12">
                  <c:v>0.7</c:v>
                </c:pt>
                <c:pt idx="13">
                  <c:v>0.7</c:v>
                </c:pt>
                <c:pt idx="14">
                  <c:v>0.7</c:v>
                </c:pt>
                <c:pt idx="15">
                  <c:v>0.7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0.5</c:v>
                </c:pt>
                <c:pt idx="23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D5F-4B5A-B059-61C38DA1B441}"/>
            </c:ext>
          </c:extLst>
        </c:ser>
        <c:ser>
          <c:idx val="2"/>
          <c:order val="2"/>
          <c:tx>
            <c:v>Saturdays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Schedules!$E$36:$AB$36</c:f>
              <c:numCache>
                <c:formatCode>General</c:formatCode>
                <c:ptCount val="24"/>
                <c:pt idx="0">
                  <c:v>0.2</c:v>
                </c:pt>
                <c:pt idx="1">
                  <c:v>0.15</c:v>
                </c:pt>
                <c:pt idx="2">
                  <c:v>0.15</c:v>
                </c:pt>
                <c:pt idx="3">
                  <c:v>0.15</c:v>
                </c:pt>
                <c:pt idx="4">
                  <c:v>0.15</c:v>
                </c:pt>
                <c:pt idx="5">
                  <c:v>0.15</c:v>
                </c:pt>
                <c:pt idx="6">
                  <c:v>0.3</c:v>
                </c:pt>
                <c:pt idx="7">
                  <c:v>0.3</c:v>
                </c:pt>
                <c:pt idx="8">
                  <c:v>0.6</c:v>
                </c:pt>
                <c:pt idx="9">
                  <c:v>0.6</c:v>
                </c:pt>
                <c:pt idx="10">
                  <c:v>0.8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0.8</c:v>
                </c:pt>
                <c:pt idx="16">
                  <c:v>0.8</c:v>
                </c:pt>
                <c:pt idx="17">
                  <c:v>0.9</c:v>
                </c:pt>
                <c:pt idx="18">
                  <c:v>0.9</c:v>
                </c:pt>
                <c:pt idx="19">
                  <c:v>0.9</c:v>
                </c:pt>
                <c:pt idx="20">
                  <c:v>0.9</c:v>
                </c:pt>
                <c:pt idx="21">
                  <c:v>0.9</c:v>
                </c:pt>
                <c:pt idx="22">
                  <c:v>0.5</c:v>
                </c:pt>
                <c:pt idx="23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D5F-4B5A-B059-61C38DA1B441}"/>
            </c:ext>
          </c:extLst>
        </c:ser>
        <c:ser>
          <c:idx val="3"/>
          <c:order val="3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Schedules!$E$37:$AB$37</c:f>
              <c:numCache>
                <c:formatCode>General</c:formatCode>
                <c:ptCount val="24"/>
                <c:pt idx="0">
                  <c:v>0.15</c:v>
                </c:pt>
                <c:pt idx="1">
                  <c:v>0.15</c:v>
                </c:pt>
                <c:pt idx="2">
                  <c:v>0.15</c:v>
                </c:pt>
                <c:pt idx="3">
                  <c:v>0.15</c:v>
                </c:pt>
                <c:pt idx="4">
                  <c:v>0.15</c:v>
                </c:pt>
                <c:pt idx="5">
                  <c:v>0.2</c:v>
                </c:pt>
                <c:pt idx="6">
                  <c:v>0.4</c:v>
                </c:pt>
                <c:pt idx="7">
                  <c:v>0.4</c:v>
                </c:pt>
                <c:pt idx="8">
                  <c:v>0.6</c:v>
                </c:pt>
                <c:pt idx="9">
                  <c:v>0.6</c:v>
                </c:pt>
                <c:pt idx="10">
                  <c:v>0.9</c:v>
                </c:pt>
                <c:pt idx="11">
                  <c:v>0.9</c:v>
                </c:pt>
                <c:pt idx="12">
                  <c:v>0.9</c:v>
                </c:pt>
                <c:pt idx="13">
                  <c:v>0.9</c:v>
                </c:pt>
                <c:pt idx="14">
                  <c:v>0.9</c:v>
                </c:pt>
                <c:pt idx="15">
                  <c:v>0.9</c:v>
                </c:pt>
                <c:pt idx="16">
                  <c:v>0.9</c:v>
                </c:pt>
                <c:pt idx="17">
                  <c:v>0.9</c:v>
                </c:pt>
                <c:pt idx="18">
                  <c:v>0.9</c:v>
                </c:pt>
                <c:pt idx="19">
                  <c:v>0.9</c:v>
                </c:pt>
                <c:pt idx="20">
                  <c:v>0.9</c:v>
                </c:pt>
                <c:pt idx="21">
                  <c:v>0.9</c:v>
                </c:pt>
                <c:pt idx="22">
                  <c:v>0.5</c:v>
                </c:pt>
                <c:pt idx="23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D5F-4B5A-B059-61C38DA1B4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0254015"/>
        <c:axId val="611522207"/>
      </c:lineChart>
      <c:catAx>
        <c:axId val="12502540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11522207"/>
        <c:crosses val="autoZero"/>
        <c:auto val="1"/>
        <c:lblAlgn val="ctr"/>
        <c:lblOffset val="100"/>
        <c:noMultiLvlLbl val="0"/>
      </c:catAx>
      <c:valAx>
        <c:axId val="61152220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250254015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Heating Setpoint Schedule | Kitchen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Schedules!$E$38:$AB$38</c:f>
              <c:numCache>
                <c:formatCode>General</c:formatCode>
                <c:ptCount val="24"/>
                <c:pt idx="0">
                  <c:v>69.98</c:v>
                </c:pt>
                <c:pt idx="1">
                  <c:v>69.98</c:v>
                </c:pt>
                <c:pt idx="2">
                  <c:v>69.98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60.08</c:v>
                </c:pt>
                <c:pt idx="7">
                  <c:v>60.08</c:v>
                </c:pt>
                <c:pt idx="8">
                  <c:v>60.08</c:v>
                </c:pt>
                <c:pt idx="9">
                  <c:v>69.98</c:v>
                </c:pt>
                <c:pt idx="10">
                  <c:v>69.98</c:v>
                </c:pt>
                <c:pt idx="11">
                  <c:v>69.98</c:v>
                </c:pt>
                <c:pt idx="12">
                  <c:v>69.98</c:v>
                </c:pt>
                <c:pt idx="13">
                  <c:v>69.98</c:v>
                </c:pt>
                <c:pt idx="14">
                  <c:v>69.98</c:v>
                </c:pt>
                <c:pt idx="15">
                  <c:v>69.98</c:v>
                </c:pt>
                <c:pt idx="16">
                  <c:v>69.98</c:v>
                </c:pt>
                <c:pt idx="17">
                  <c:v>69.98</c:v>
                </c:pt>
                <c:pt idx="18">
                  <c:v>69.98</c:v>
                </c:pt>
                <c:pt idx="19">
                  <c:v>69.98</c:v>
                </c:pt>
                <c:pt idx="20">
                  <c:v>69.98</c:v>
                </c:pt>
                <c:pt idx="21">
                  <c:v>69.98</c:v>
                </c:pt>
                <c:pt idx="22">
                  <c:v>69.98</c:v>
                </c:pt>
                <c:pt idx="23">
                  <c:v>69.98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41-4085-87F9-AFADB36F8F37}"/>
            </c:ext>
          </c:extLst>
        </c:ser>
        <c:ser>
          <c:idx val="1"/>
          <c:order val="1"/>
          <c:tx>
            <c:v>Saturdays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Schedules!$E$39:$AB$39</c:f>
              <c:numCache>
                <c:formatCode>General</c:formatCode>
                <c:ptCount val="24"/>
                <c:pt idx="0">
                  <c:v>69.98</c:v>
                </c:pt>
                <c:pt idx="1">
                  <c:v>69.98</c:v>
                </c:pt>
                <c:pt idx="2">
                  <c:v>69.98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60.08</c:v>
                </c:pt>
                <c:pt idx="7">
                  <c:v>60.08</c:v>
                </c:pt>
                <c:pt idx="8">
                  <c:v>69.98</c:v>
                </c:pt>
                <c:pt idx="9">
                  <c:v>69.98</c:v>
                </c:pt>
                <c:pt idx="10">
                  <c:v>69.98</c:v>
                </c:pt>
                <c:pt idx="11">
                  <c:v>69.98</c:v>
                </c:pt>
                <c:pt idx="12">
                  <c:v>69.98</c:v>
                </c:pt>
                <c:pt idx="13">
                  <c:v>69.98</c:v>
                </c:pt>
                <c:pt idx="14">
                  <c:v>69.98</c:v>
                </c:pt>
                <c:pt idx="15">
                  <c:v>69.98</c:v>
                </c:pt>
                <c:pt idx="16">
                  <c:v>69.98</c:v>
                </c:pt>
                <c:pt idx="17">
                  <c:v>69.98</c:v>
                </c:pt>
                <c:pt idx="18">
                  <c:v>69.98</c:v>
                </c:pt>
                <c:pt idx="19">
                  <c:v>69.98</c:v>
                </c:pt>
                <c:pt idx="20">
                  <c:v>69.98</c:v>
                </c:pt>
                <c:pt idx="21">
                  <c:v>69.98</c:v>
                </c:pt>
                <c:pt idx="22">
                  <c:v>69.98</c:v>
                </c:pt>
                <c:pt idx="23">
                  <c:v>69.98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041-4085-87F9-AFADB36F8F37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Schedules!$E$40:$AB$40</c:f>
              <c:numCache>
                <c:formatCode>General</c:formatCode>
                <c:ptCount val="24"/>
                <c:pt idx="0">
                  <c:v>69.98</c:v>
                </c:pt>
                <c:pt idx="1">
                  <c:v>69.98</c:v>
                </c:pt>
                <c:pt idx="2">
                  <c:v>69.98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69.98</c:v>
                </c:pt>
                <c:pt idx="7">
                  <c:v>69.98</c:v>
                </c:pt>
                <c:pt idx="8">
                  <c:v>69.98</c:v>
                </c:pt>
                <c:pt idx="9">
                  <c:v>69.98</c:v>
                </c:pt>
                <c:pt idx="10">
                  <c:v>69.98</c:v>
                </c:pt>
                <c:pt idx="11">
                  <c:v>69.98</c:v>
                </c:pt>
                <c:pt idx="12">
                  <c:v>69.98</c:v>
                </c:pt>
                <c:pt idx="13">
                  <c:v>69.98</c:v>
                </c:pt>
                <c:pt idx="14">
                  <c:v>69.98</c:v>
                </c:pt>
                <c:pt idx="15">
                  <c:v>69.98</c:v>
                </c:pt>
                <c:pt idx="16">
                  <c:v>69.98</c:v>
                </c:pt>
                <c:pt idx="17">
                  <c:v>69.98</c:v>
                </c:pt>
                <c:pt idx="18">
                  <c:v>69.98</c:v>
                </c:pt>
                <c:pt idx="19">
                  <c:v>69.98</c:v>
                </c:pt>
                <c:pt idx="20">
                  <c:v>69.98</c:v>
                </c:pt>
                <c:pt idx="21">
                  <c:v>69.98</c:v>
                </c:pt>
                <c:pt idx="22">
                  <c:v>69.98</c:v>
                </c:pt>
                <c:pt idx="23">
                  <c:v>69.98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041-4085-87F9-AFADB36F8F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2665967"/>
        <c:axId val="562666447"/>
      </c:lineChart>
      <c:catAx>
        <c:axId val="5626659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562666447"/>
        <c:crosses val="autoZero"/>
        <c:auto val="1"/>
        <c:lblAlgn val="ctr"/>
        <c:lblOffset val="100"/>
        <c:noMultiLvlLbl val="0"/>
      </c:catAx>
      <c:valAx>
        <c:axId val="56266644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562665967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Infiltration Schedule | Kitchen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Schedules!$E$41:$AB$41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22-4BCF-B861-5600CCEC42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59717119"/>
        <c:axId val="1759718559"/>
      </c:lineChart>
      <c:catAx>
        <c:axId val="17597171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759718559"/>
        <c:crosses val="autoZero"/>
        <c:auto val="1"/>
        <c:lblAlgn val="ctr"/>
        <c:lblOffset val="100"/>
        <c:noMultiLvlLbl val="0"/>
      </c:catAx>
      <c:valAx>
        <c:axId val="1759718559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759717119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Lighting Schedule | Kitchen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Schedules!$E$42:$AB$42</c:f>
              <c:numCache>
                <c:formatCode>General</c:formatCode>
                <c:ptCount val="24"/>
                <c:pt idx="0">
                  <c:v>0.2</c:v>
                </c:pt>
                <c:pt idx="1">
                  <c:v>0.15</c:v>
                </c:pt>
                <c:pt idx="2">
                  <c:v>0.15</c:v>
                </c:pt>
                <c:pt idx="3">
                  <c:v>0.15</c:v>
                </c:pt>
                <c:pt idx="4">
                  <c:v>0.15</c:v>
                </c:pt>
                <c:pt idx="5">
                  <c:v>0.15</c:v>
                </c:pt>
                <c:pt idx="6">
                  <c:v>0.3</c:v>
                </c:pt>
                <c:pt idx="7">
                  <c:v>0.3</c:v>
                </c:pt>
                <c:pt idx="8">
                  <c:v>0.45</c:v>
                </c:pt>
                <c:pt idx="9">
                  <c:v>0.45</c:v>
                </c:pt>
                <c:pt idx="10">
                  <c:v>0.65</c:v>
                </c:pt>
                <c:pt idx="11">
                  <c:v>0.65</c:v>
                </c:pt>
                <c:pt idx="12">
                  <c:v>0.65</c:v>
                </c:pt>
                <c:pt idx="13">
                  <c:v>0.65</c:v>
                </c:pt>
                <c:pt idx="14">
                  <c:v>0.65</c:v>
                </c:pt>
                <c:pt idx="15">
                  <c:v>0.65</c:v>
                </c:pt>
                <c:pt idx="16">
                  <c:v>0.55000000000000004</c:v>
                </c:pt>
                <c:pt idx="17">
                  <c:v>0.55000000000000004</c:v>
                </c:pt>
                <c:pt idx="18">
                  <c:v>0.55000000000000004</c:v>
                </c:pt>
                <c:pt idx="19">
                  <c:v>0.55000000000000004</c:v>
                </c:pt>
                <c:pt idx="20">
                  <c:v>0.55000000000000004</c:v>
                </c:pt>
                <c:pt idx="21">
                  <c:v>0.55000000000000004</c:v>
                </c:pt>
                <c:pt idx="22">
                  <c:v>0.45</c:v>
                </c:pt>
                <c:pt idx="23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09-43C3-80D8-0D1F2E8035C9}"/>
            </c:ext>
          </c:extLst>
        </c:ser>
        <c:ser>
          <c:idx val="1"/>
          <c:order val="1"/>
          <c:tx>
            <c:v>Saturdays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Schedules!$E$43:$AB$43</c:f>
              <c:numCache>
                <c:formatCode>General</c:formatCode>
                <c:ptCount val="24"/>
                <c:pt idx="0">
                  <c:v>0.2</c:v>
                </c:pt>
                <c:pt idx="1">
                  <c:v>0.15</c:v>
                </c:pt>
                <c:pt idx="2">
                  <c:v>0.15</c:v>
                </c:pt>
                <c:pt idx="3">
                  <c:v>0.15</c:v>
                </c:pt>
                <c:pt idx="4">
                  <c:v>0.15</c:v>
                </c:pt>
                <c:pt idx="5">
                  <c:v>0.15</c:v>
                </c:pt>
                <c:pt idx="6">
                  <c:v>0.3</c:v>
                </c:pt>
                <c:pt idx="7">
                  <c:v>0.3</c:v>
                </c:pt>
                <c:pt idx="8">
                  <c:v>0.55000000000000004</c:v>
                </c:pt>
                <c:pt idx="9">
                  <c:v>0.55000000000000004</c:v>
                </c:pt>
                <c:pt idx="10">
                  <c:v>0.75</c:v>
                </c:pt>
                <c:pt idx="11">
                  <c:v>0.75</c:v>
                </c:pt>
                <c:pt idx="12">
                  <c:v>0.75</c:v>
                </c:pt>
                <c:pt idx="13">
                  <c:v>0.75</c:v>
                </c:pt>
                <c:pt idx="14">
                  <c:v>0.75</c:v>
                </c:pt>
                <c:pt idx="15">
                  <c:v>0.75</c:v>
                </c:pt>
                <c:pt idx="16">
                  <c:v>0.75</c:v>
                </c:pt>
                <c:pt idx="17">
                  <c:v>0.85</c:v>
                </c:pt>
                <c:pt idx="18">
                  <c:v>0.85</c:v>
                </c:pt>
                <c:pt idx="19">
                  <c:v>0.85</c:v>
                </c:pt>
                <c:pt idx="20">
                  <c:v>0.85</c:v>
                </c:pt>
                <c:pt idx="21">
                  <c:v>0.85</c:v>
                </c:pt>
                <c:pt idx="22">
                  <c:v>0.45</c:v>
                </c:pt>
                <c:pt idx="23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09-43C3-80D8-0D1F2E8035C9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Schedules!$E$44:$AB$44</c:f>
              <c:numCache>
                <c:formatCode>General</c:formatCode>
                <c:ptCount val="24"/>
                <c:pt idx="0">
                  <c:v>0.15</c:v>
                </c:pt>
                <c:pt idx="1">
                  <c:v>0.15</c:v>
                </c:pt>
                <c:pt idx="2">
                  <c:v>0.15</c:v>
                </c:pt>
                <c:pt idx="3">
                  <c:v>0.15</c:v>
                </c:pt>
                <c:pt idx="4">
                  <c:v>0.15</c:v>
                </c:pt>
                <c:pt idx="5">
                  <c:v>0.2</c:v>
                </c:pt>
                <c:pt idx="6">
                  <c:v>0.35</c:v>
                </c:pt>
                <c:pt idx="7">
                  <c:v>0.35</c:v>
                </c:pt>
                <c:pt idx="8">
                  <c:v>0.55000000000000004</c:v>
                </c:pt>
                <c:pt idx="9">
                  <c:v>0.55000000000000004</c:v>
                </c:pt>
                <c:pt idx="10">
                  <c:v>0.85</c:v>
                </c:pt>
                <c:pt idx="11">
                  <c:v>0.85</c:v>
                </c:pt>
                <c:pt idx="12">
                  <c:v>0.85</c:v>
                </c:pt>
                <c:pt idx="13">
                  <c:v>0.85</c:v>
                </c:pt>
                <c:pt idx="14">
                  <c:v>0.85</c:v>
                </c:pt>
                <c:pt idx="15">
                  <c:v>0.85</c:v>
                </c:pt>
                <c:pt idx="16">
                  <c:v>0.85</c:v>
                </c:pt>
                <c:pt idx="17">
                  <c:v>0.85</c:v>
                </c:pt>
                <c:pt idx="18">
                  <c:v>0.85</c:v>
                </c:pt>
                <c:pt idx="19">
                  <c:v>0.85</c:v>
                </c:pt>
                <c:pt idx="20">
                  <c:v>0.85</c:v>
                </c:pt>
                <c:pt idx="21">
                  <c:v>0.85</c:v>
                </c:pt>
                <c:pt idx="22">
                  <c:v>0.45</c:v>
                </c:pt>
                <c:pt idx="23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B09-43C3-80D8-0D1F2E8035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59711839"/>
        <c:axId val="1759718079"/>
      </c:lineChart>
      <c:catAx>
        <c:axId val="17597118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759718079"/>
        <c:crosses val="autoZero"/>
        <c:auto val="1"/>
        <c:lblAlgn val="ctr"/>
        <c:lblOffset val="100"/>
        <c:noMultiLvlLbl val="0"/>
      </c:catAx>
      <c:valAx>
        <c:axId val="1759718079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759711839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OA Schedule | Kitchen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Schedules!$E$45:$AB$45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3D0-47AC-BEB5-E8CC204CD45E}"/>
            </c:ext>
          </c:extLst>
        </c:ser>
        <c:ser>
          <c:idx val="1"/>
          <c:order val="1"/>
          <c:tx>
            <c:v>Saturdays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Schedules!$E$46:$AB$46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3D0-47AC-BEB5-E8CC204CD45E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Schedules!$E$47:$AB$47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3D0-47AC-BEB5-E8CC204CD4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8565631"/>
        <c:axId val="1208561791"/>
      </c:lineChart>
      <c:catAx>
        <c:axId val="12085656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208561791"/>
        <c:crosses val="autoZero"/>
        <c:auto val="1"/>
        <c:lblAlgn val="ctr"/>
        <c:lblOffset val="100"/>
        <c:noMultiLvlLbl val="0"/>
      </c:catAx>
      <c:valAx>
        <c:axId val="120856179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208565631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Occupant Sch | Kitchen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Schedules!$E$48:$AB$48</c:f>
              <c:numCache>
                <c:formatCode>General</c:formatCode>
                <c:ptCount val="24"/>
                <c:pt idx="0">
                  <c:v>0.2</c:v>
                </c:pt>
                <c:pt idx="1">
                  <c:v>0.2</c:v>
                </c:pt>
                <c:pt idx="2">
                  <c:v>0.05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0.1</c:v>
                </c:pt>
                <c:pt idx="11">
                  <c:v>0.2</c:v>
                </c:pt>
                <c:pt idx="12">
                  <c:v>0.25</c:v>
                </c:pt>
                <c:pt idx="13">
                  <c:v>0.25</c:v>
                </c:pt>
                <c:pt idx="14">
                  <c:v>0.15</c:v>
                </c:pt>
                <c:pt idx="15">
                  <c:v>0.2</c:v>
                </c:pt>
                <c:pt idx="16">
                  <c:v>0.25</c:v>
                </c:pt>
                <c:pt idx="17">
                  <c:v>0.35</c:v>
                </c:pt>
                <c:pt idx="18">
                  <c:v>0.55000000000000004</c:v>
                </c:pt>
                <c:pt idx="19">
                  <c:v>0.65</c:v>
                </c:pt>
                <c:pt idx="20">
                  <c:v>0.7</c:v>
                </c:pt>
                <c:pt idx="21">
                  <c:v>0.35</c:v>
                </c:pt>
                <c:pt idx="22">
                  <c:v>0.2</c:v>
                </c:pt>
                <c:pt idx="23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742-45DE-8906-4472232B22D0}"/>
            </c:ext>
          </c:extLst>
        </c:ser>
        <c:ser>
          <c:idx val="1"/>
          <c:order val="1"/>
          <c:tx>
            <c:v>Saturdays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Schedules!$E$49:$AB$49</c:f>
              <c:numCache>
                <c:formatCode>General</c:formatCode>
                <c:ptCount val="24"/>
                <c:pt idx="0">
                  <c:v>0.3</c:v>
                </c:pt>
                <c:pt idx="1">
                  <c:v>0.25</c:v>
                </c:pt>
                <c:pt idx="2">
                  <c:v>0.05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0.05</c:v>
                </c:pt>
                <c:pt idx="10">
                  <c:v>0.2</c:v>
                </c:pt>
                <c:pt idx="11">
                  <c:v>0.45</c:v>
                </c:pt>
                <c:pt idx="12">
                  <c:v>0.5</c:v>
                </c:pt>
                <c:pt idx="13">
                  <c:v>0.5</c:v>
                </c:pt>
                <c:pt idx="14">
                  <c:v>0.35</c:v>
                </c:pt>
                <c:pt idx="15">
                  <c:v>0.3</c:v>
                </c:pt>
                <c:pt idx="16">
                  <c:v>0.3</c:v>
                </c:pt>
                <c:pt idx="17">
                  <c:v>0.3</c:v>
                </c:pt>
                <c:pt idx="18">
                  <c:v>0.7</c:v>
                </c:pt>
                <c:pt idx="19">
                  <c:v>0.9</c:v>
                </c:pt>
                <c:pt idx="20">
                  <c:v>0.7</c:v>
                </c:pt>
                <c:pt idx="21">
                  <c:v>0.65</c:v>
                </c:pt>
                <c:pt idx="22">
                  <c:v>0.55000000000000004</c:v>
                </c:pt>
                <c:pt idx="23">
                  <c:v>0.35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742-45DE-8906-4472232B22D0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Schedules!$E$50:$AB$50</c:f>
              <c:numCache>
                <c:formatCode>General</c:formatCode>
                <c:ptCount val="24"/>
                <c:pt idx="0">
                  <c:v>0.15</c:v>
                </c:pt>
                <c:pt idx="1">
                  <c:v>0.15</c:v>
                </c:pt>
                <c:pt idx="2">
                  <c:v>0.05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0.2</c:v>
                </c:pt>
                <c:pt idx="11">
                  <c:v>0.5</c:v>
                </c:pt>
                <c:pt idx="12">
                  <c:v>0.8</c:v>
                </c:pt>
                <c:pt idx="13">
                  <c:v>0.7</c:v>
                </c:pt>
                <c:pt idx="14">
                  <c:v>0.4</c:v>
                </c:pt>
                <c:pt idx="15">
                  <c:v>0.2</c:v>
                </c:pt>
                <c:pt idx="16">
                  <c:v>0.25</c:v>
                </c:pt>
                <c:pt idx="17">
                  <c:v>0.5</c:v>
                </c:pt>
                <c:pt idx="18">
                  <c:v>0.8</c:v>
                </c:pt>
                <c:pt idx="19">
                  <c:v>0.8</c:v>
                </c:pt>
                <c:pt idx="20">
                  <c:v>0.8</c:v>
                </c:pt>
                <c:pt idx="21">
                  <c:v>0.5</c:v>
                </c:pt>
                <c:pt idx="22">
                  <c:v>0.35</c:v>
                </c:pt>
                <c:pt idx="23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742-45DE-8906-4472232B22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8563711"/>
        <c:axId val="1208564191"/>
      </c:lineChart>
      <c:catAx>
        <c:axId val="12085637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208564191"/>
        <c:crosses val="autoZero"/>
        <c:auto val="1"/>
        <c:lblAlgn val="ctr"/>
        <c:lblOffset val="100"/>
        <c:noMultiLvlLbl val="0"/>
      </c:catAx>
      <c:valAx>
        <c:axId val="120856419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208563711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Infiltration Schedule | Plenum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Schedules!$E$51:$AB$51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D9-4893-81A1-D1AF076EC9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8568511"/>
        <c:axId val="1759720047"/>
      </c:lineChart>
      <c:catAx>
        <c:axId val="12085685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759720047"/>
        <c:crosses val="autoZero"/>
        <c:auto val="1"/>
        <c:lblAlgn val="ctr"/>
        <c:lblOffset val="100"/>
        <c:noMultiLvlLbl val="0"/>
      </c:catAx>
      <c:valAx>
        <c:axId val="175972004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208568511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Cooling Setpoint Schedule | School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 (Through 1/11)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Schedules!$E$52:$AB$52</c:f>
              <c:numCache>
                <c:formatCode>General</c:formatCode>
                <c:ptCount val="24"/>
                <c:pt idx="0">
                  <c:v>84.92</c:v>
                </c:pt>
                <c:pt idx="1">
                  <c:v>84.92</c:v>
                </c:pt>
                <c:pt idx="2">
                  <c:v>84.92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84.92</c:v>
                </c:pt>
                <c:pt idx="7">
                  <c:v>84.92</c:v>
                </c:pt>
                <c:pt idx="8">
                  <c:v>84.92</c:v>
                </c:pt>
                <c:pt idx="9">
                  <c:v>84.92</c:v>
                </c:pt>
                <c:pt idx="10">
                  <c:v>84.92</c:v>
                </c:pt>
                <c:pt idx="11">
                  <c:v>84.92</c:v>
                </c:pt>
                <c:pt idx="12">
                  <c:v>84.92</c:v>
                </c:pt>
                <c:pt idx="13">
                  <c:v>84.92</c:v>
                </c:pt>
                <c:pt idx="14">
                  <c:v>84.92</c:v>
                </c:pt>
                <c:pt idx="15">
                  <c:v>84.92</c:v>
                </c:pt>
                <c:pt idx="16">
                  <c:v>84.92</c:v>
                </c:pt>
                <c:pt idx="17">
                  <c:v>84.92</c:v>
                </c:pt>
                <c:pt idx="18">
                  <c:v>84.92</c:v>
                </c:pt>
                <c:pt idx="19">
                  <c:v>84.92</c:v>
                </c:pt>
                <c:pt idx="20">
                  <c:v>84.92</c:v>
                </c:pt>
                <c:pt idx="21">
                  <c:v>84.92</c:v>
                </c:pt>
                <c:pt idx="22">
                  <c:v>84.92</c:v>
                </c:pt>
                <c:pt idx="23">
                  <c:v>84.92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8A-4865-ACD0-2C1BE3172FB6}"/>
            </c:ext>
          </c:extLst>
        </c:ser>
        <c:ser>
          <c:idx val="1"/>
          <c:order val="1"/>
          <c:tx>
            <c:v>AllOtherDays (Through 4/3)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Schedules!$E$53:$AB$53</c:f>
              <c:numCache>
                <c:formatCode>General</c:formatCode>
                <c:ptCount val="24"/>
                <c:pt idx="0">
                  <c:v>84.92</c:v>
                </c:pt>
                <c:pt idx="1">
                  <c:v>84.92</c:v>
                </c:pt>
                <c:pt idx="2">
                  <c:v>84.92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84.92</c:v>
                </c:pt>
                <c:pt idx="7">
                  <c:v>84.92</c:v>
                </c:pt>
                <c:pt idx="8">
                  <c:v>84.92</c:v>
                </c:pt>
                <c:pt idx="9">
                  <c:v>84.92</c:v>
                </c:pt>
                <c:pt idx="10">
                  <c:v>84.92</c:v>
                </c:pt>
                <c:pt idx="11">
                  <c:v>84.92</c:v>
                </c:pt>
                <c:pt idx="12">
                  <c:v>84.92</c:v>
                </c:pt>
                <c:pt idx="13">
                  <c:v>84.92</c:v>
                </c:pt>
                <c:pt idx="14">
                  <c:v>84.92</c:v>
                </c:pt>
                <c:pt idx="15">
                  <c:v>84.92</c:v>
                </c:pt>
                <c:pt idx="16">
                  <c:v>84.92</c:v>
                </c:pt>
                <c:pt idx="17">
                  <c:v>84.92</c:v>
                </c:pt>
                <c:pt idx="18">
                  <c:v>84.92</c:v>
                </c:pt>
                <c:pt idx="19">
                  <c:v>84.92</c:v>
                </c:pt>
                <c:pt idx="20">
                  <c:v>84.92</c:v>
                </c:pt>
                <c:pt idx="21">
                  <c:v>84.92</c:v>
                </c:pt>
                <c:pt idx="22">
                  <c:v>84.92</c:v>
                </c:pt>
                <c:pt idx="23">
                  <c:v>84.92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E8A-4865-ACD0-2C1BE3172FB6}"/>
            </c:ext>
          </c:extLst>
        </c:ser>
        <c:ser>
          <c:idx val="2"/>
          <c:order val="2"/>
          <c:tx>
            <c:v>AllOtherDays (Through 4/12)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Schedules!$E$54:$AB$54</c:f>
              <c:numCache>
                <c:formatCode>General</c:formatCode>
                <c:ptCount val="24"/>
                <c:pt idx="0">
                  <c:v>84.92</c:v>
                </c:pt>
                <c:pt idx="1">
                  <c:v>84.92</c:v>
                </c:pt>
                <c:pt idx="2">
                  <c:v>84.92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84.92</c:v>
                </c:pt>
                <c:pt idx="7">
                  <c:v>84.92</c:v>
                </c:pt>
                <c:pt idx="8">
                  <c:v>84.92</c:v>
                </c:pt>
                <c:pt idx="9">
                  <c:v>84.92</c:v>
                </c:pt>
                <c:pt idx="10">
                  <c:v>84.92</c:v>
                </c:pt>
                <c:pt idx="11">
                  <c:v>84.92</c:v>
                </c:pt>
                <c:pt idx="12">
                  <c:v>84.92</c:v>
                </c:pt>
                <c:pt idx="13">
                  <c:v>84.92</c:v>
                </c:pt>
                <c:pt idx="14">
                  <c:v>84.92</c:v>
                </c:pt>
                <c:pt idx="15">
                  <c:v>84.92</c:v>
                </c:pt>
                <c:pt idx="16">
                  <c:v>84.92</c:v>
                </c:pt>
                <c:pt idx="17">
                  <c:v>84.92</c:v>
                </c:pt>
                <c:pt idx="18">
                  <c:v>84.92</c:v>
                </c:pt>
                <c:pt idx="19">
                  <c:v>84.92</c:v>
                </c:pt>
                <c:pt idx="20">
                  <c:v>84.92</c:v>
                </c:pt>
                <c:pt idx="21">
                  <c:v>84.92</c:v>
                </c:pt>
                <c:pt idx="22">
                  <c:v>84.92</c:v>
                </c:pt>
                <c:pt idx="23">
                  <c:v>84.92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E8A-4865-ACD0-2C1BE3172FB6}"/>
            </c:ext>
          </c:extLst>
        </c:ser>
        <c:ser>
          <c:idx val="3"/>
          <c:order val="3"/>
          <c:tx>
            <c:v>AllOtherDays (Through 5/22)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Schedules!$E$55:$AB$55</c:f>
              <c:numCache>
                <c:formatCode>General</c:formatCode>
                <c:ptCount val="24"/>
                <c:pt idx="0">
                  <c:v>84.92</c:v>
                </c:pt>
                <c:pt idx="1">
                  <c:v>84.92</c:v>
                </c:pt>
                <c:pt idx="2">
                  <c:v>84.92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84.92</c:v>
                </c:pt>
                <c:pt idx="7">
                  <c:v>84.92</c:v>
                </c:pt>
                <c:pt idx="8">
                  <c:v>84.92</c:v>
                </c:pt>
                <c:pt idx="9">
                  <c:v>84.92</c:v>
                </c:pt>
                <c:pt idx="10">
                  <c:v>84.92</c:v>
                </c:pt>
                <c:pt idx="11">
                  <c:v>84.92</c:v>
                </c:pt>
                <c:pt idx="12">
                  <c:v>84.92</c:v>
                </c:pt>
                <c:pt idx="13">
                  <c:v>84.92</c:v>
                </c:pt>
                <c:pt idx="14">
                  <c:v>84.92</c:v>
                </c:pt>
                <c:pt idx="15">
                  <c:v>84.92</c:v>
                </c:pt>
                <c:pt idx="16">
                  <c:v>84.92</c:v>
                </c:pt>
                <c:pt idx="17">
                  <c:v>84.92</c:v>
                </c:pt>
                <c:pt idx="18">
                  <c:v>84.92</c:v>
                </c:pt>
                <c:pt idx="19">
                  <c:v>84.92</c:v>
                </c:pt>
                <c:pt idx="20">
                  <c:v>84.92</c:v>
                </c:pt>
                <c:pt idx="21">
                  <c:v>84.92</c:v>
                </c:pt>
                <c:pt idx="22">
                  <c:v>84.92</c:v>
                </c:pt>
                <c:pt idx="23">
                  <c:v>84.92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E8A-4865-ACD0-2C1BE3172FB6}"/>
            </c:ext>
          </c:extLst>
        </c:ser>
        <c:ser>
          <c:idx val="4"/>
          <c:order val="4"/>
          <c:tx>
            <c:v>AllOtherDays (Through 5/31)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Schedules!$E$56:$AB$56</c:f>
              <c:numCache>
                <c:formatCode>General</c:formatCode>
                <c:ptCount val="24"/>
                <c:pt idx="0">
                  <c:v>84.92</c:v>
                </c:pt>
                <c:pt idx="1">
                  <c:v>84.92</c:v>
                </c:pt>
                <c:pt idx="2">
                  <c:v>84.92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84.92</c:v>
                </c:pt>
                <c:pt idx="7">
                  <c:v>84.92</c:v>
                </c:pt>
                <c:pt idx="8">
                  <c:v>84.92</c:v>
                </c:pt>
                <c:pt idx="9">
                  <c:v>84.92</c:v>
                </c:pt>
                <c:pt idx="10">
                  <c:v>84.92</c:v>
                </c:pt>
                <c:pt idx="11">
                  <c:v>84.92</c:v>
                </c:pt>
                <c:pt idx="12">
                  <c:v>84.92</c:v>
                </c:pt>
                <c:pt idx="13">
                  <c:v>84.92</c:v>
                </c:pt>
                <c:pt idx="14">
                  <c:v>84.92</c:v>
                </c:pt>
                <c:pt idx="15">
                  <c:v>84.92</c:v>
                </c:pt>
                <c:pt idx="16">
                  <c:v>84.92</c:v>
                </c:pt>
                <c:pt idx="17">
                  <c:v>84.92</c:v>
                </c:pt>
                <c:pt idx="18">
                  <c:v>84.92</c:v>
                </c:pt>
                <c:pt idx="19">
                  <c:v>84.92</c:v>
                </c:pt>
                <c:pt idx="20">
                  <c:v>84.92</c:v>
                </c:pt>
                <c:pt idx="21">
                  <c:v>84.92</c:v>
                </c:pt>
                <c:pt idx="22">
                  <c:v>84.92</c:v>
                </c:pt>
                <c:pt idx="23">
                  <c:v>84.92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E8A-4865-ACD0-2C1BE3172FB6}"/>
            </c:ext>
          </c:extLst>
        </c:ser>
        <c:ser>
          <c:idx val="5"/>
          <c:order val="5"/>
          <c:tx>
            <c:v>AllOtherDays (Through 8/7)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Schedules!$E$57:$AB$57</c:f>
              <c:numCache>
                <c:formatCode>General</c:formatCode>
                <c:ptCount val="24"/>
                <c:pt idx="0">
                  <c:v>84.92</c:v>
                </c:pt>
                <c:pt idx="1">
                  <c:v>84.92</c:v>
                </c:pt>
                <c:pt idx="2">
                  <c:v>84.92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84.92</c:v>
                </c:pt>
                <c:pt idx="7">
                  <c:v>84.92</c:v>
                </c:pt>
                <c:pt idx="8">
                  <c:v>84.92</c:v>
                </c:pt>
                <c:pt idx="9">
                  <c:v>84.92</c:v>
                </c:pt>
                <c:pt idx="10">
                  <c:v>84.92</c:v>
                </c:pt>
                <c:pt idx="11">
                  <c:v>84.92</c:v>
                </c:pt>
                <c:pt idx="12">
                  <c:v>84.92</c:v>
                </c:pt>
                <c:pt idx="13">
                  <c:v>84.92</c:v>
                </c:pt>
                <c:pt idx="14">
                  <c:v>84.92</c:v>
                </c:pt>
                <c:pt idx="15">
                  <c:v>84.92</c:v>
                </c:pt>
                <c:pt idx="16">
                  <c:v>84.92</c:v>
                </c:pt>
                <c:pt idx="17">
                  <c:v>84.92</c:v>
                </c:pt>
                <c:pt idx="18">
                  <c:v>84.92</c:v>
                </c:pt>
                <c:pt idx="19">
                  <c:v>84.92</c:v>
                </c:pt>
                <c:pt idx="20">
                  <c:v>84.92</c:v>
                </c:pt>
                <c:pt idx="21">
                  <c:v>84.92</c:v>
                </c:pt>
                <c:pt idx="22">
                  <c:v>84.92</c:v>
                </c:pt>
                <c:pt idx="23">
                  <c:v>84.92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E8A-4865-ACD0-2C1BE3172FB6}"/>
            </c:ext>
          </c:extLst>
        </c:ser>
        <c:ser>
          <c:idx val="6"/>
          <c:order val="6"/>
          <c:tx>
            <c:v>AllOtherDays (Through 8/16)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Schedules!$E$58:$AB$58</c:f>
              <c:numCache>
                <c:formatCode>General</c:formatCode>
                <c:ptCount val="24"/>
                <c:pt idx="0">
                  <c:v>84.92</c:v>
                </c:pt>
                <c:pt idx="1">
                  <c:v>84.92</c:v>
                </c:pt>
                <c:pt idx="2">
                  <c:v>84.92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84.92</c:v>
                </c:pt>
                <c:pt idx="7">
                  <c:v>84.92</c:v>
                </c:pt>
                <c:pt idx="8">
                  <c:v>84.92</c:v>
                </c:pt>
                <c:pt idx="9">
                  <c:v>84.92</c:v>
                </c:pt>
                <c:pt idx="10">
                  <c:v>84.92</c:v>
                </c:pt>
                <c:pt idx="11">
                  <c:v>84.92</c:v>
                </c:pt>
                <c:pt idx="12">
                  <c:v>84.92</c:v>
                </c:pt>
                <c:pt idx="13">
                  <c:v>84.92</c:v>
                </c:pt>
                <c:pt idx="14">
                  <c:v>84.92</c:v>
                </c:pt>
                <c:pt idx="15">
                  <c:v>84.92</c:v>
                </c:pt>
                <c:pt idx="16">
                  <c:v>84.92</c:v>
                </c:pt>
                <c:pt idx="17">
                  <c:v>84.92</c:v>
                </c:pt>
                <c:pt idx="18">
                  <c:v>84.92</c:v>
                </c:pt>
                <c:pt idx="19">
                  <c:v>84.92</c:v>
                </c:pt>
                <c:pt idx="20">
                  <c:v>84.92</c:v>
                </c:pt>
                <c:pt idx="21">
                  <c:v>84.92</c:v>
                </c:pt>
                <c:pt idx="22">
                  <c:v>84.92</c:v>
                </c:pt>
                <c:pt idx="23">
                  <c:v>84.92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E8A-4865-ACD0-2C1BE3172FB6}"/>
            </c:ext>
          </c:extLst>
        </c:ser>
        <c:ser>
          <c:idx val="7"/>
          <c:order val="7"/>
          <c:tx>
            <c:v>AllOtherDays (Through 12/11)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Schedules!$E$59:$AB$59</c:f>
              <c:numCache>
                <c:formatCode>General</c:formatCode>
                <c:ptCount val="24"/>
                <c:pt idx="0">
                  <c:v>84.92</c:v>
                </c:pt>
                <c:pt idx="1">
                  <c:v>84.92</c:v>
                </c:pt>
                <c:pt idx="2">
                  <c:v>84.92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84.92</c:v>
                </c:pt>
                <c:pt idx="7">
                  <c:v>84.92</c:v>
                </c:pt>
                <c:pt idx="8">
                  <c:v>84.92</c:v>
                </c:pt>
                <c:pt idx="9">
                  <c:v>84.92</c:v>
                </c:pt>
                <c:pt idx="10">
                  <c:v>84.92</c:v>
                </c:pt>
                <c:pt idx="11">
                  <c:v>84.92</c:v>
                </c:pt>
                <c:pt idx="12">
                  <c:v>84.92</c:v>
                </c:pt>
                <c:pt idx="13">
                  <c:v>84.92</c:v>
                </c:pt>
                <c:pt idx="14">
                  <c:v>84.92</c:v>
                </c:pt>
                <c:pt idx="15">
                  <c:v>84.92</c:v>
                </c:pt>
                <c:pt idx="16">
                  <c:v>84.92</c:v>
                </c:pt>
                <c:pt idx="17">
                  <c:v>84.92</c:v>
                </c:pt>
                <c:pt idx="18">
                  <c:v>84.92</c:v>
                </c:pt>
                <c:pt idx="19">
                  <c:v>84.92</c:v>
                </c:pt>
                <c:pt idx="20">
                  <c:v>84.92</c:v>
                </c:pt>
                <c:pt idx="21">
                  <c:v>84.92</c:v>
                </c:pt>
                <c:pt idx="22">
                  <c:v>84.92</c:v>
                </c:pt>
                <c:pt idx="23">
                  <c:v>84.92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E8A-4865-ACD0-2C1BE3172FB6}"/>
            </c:ext>
          </c:extLst>
        </c:ser>
        <c:ser>
          <c:idx val="8"/>
          <c:order val="8"/>
          <c:tx>
            <c:v>AllOtherDays (Through 12/31)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Schedules!$E$60:$AB$60</c:f>
              <c:numCache>
                <c:formatCode>General</c:formatCode>
                <c:ptCount val="24"/>
                <c:pt idx="0">
                  <c:v>84.92</c:v>
                </c:pt>
                <c:pt idx="1">
                  <c:v>84.92</c:v>
                </c:pt>
                <c:pt idx="2">
                  <c:v>84.92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84.92</c:v>
                </c:pt>
                <c:pt idx="7">
                  <c:v>84.92</c:v>
                </c:pt>
                <c:pt idx="8">
                  <c:v>84.92</c:v>
                </c:pt>
                <c:pt idx="9">
                  <c:v>84.92</c:v>
                </c:pt>
                <c:pt idx="10">
                  <c:v>84.92</c:v>
                </c:pt>
                <c:pt idx="11">
                  <c:v>84.92</c:v>
                </c:pt>
                <c:pt idx="12">
                  <c:v>84.92</c:v>
                </c:pt>
                <c:pt idx="13">
                  <c:v>84.92</c:v>
                </c:pt>
                <c:pt idx="14">
                  <c:v>84.92</c:v>
                </c:pt>
                <c:pt idx="15">
                  <c:v>84.92</c:v>
                </c:pt>
                <c:pt idx="16">
                  <c:v>84.92</c:v>
                </c:pt>
                <c:pt idx="17">
                  <c:v>84.92</c:v>
                </c:pt>
                <c:pt idx="18">
                  <c:v>84.92</c:v>
                </c:pt>
                <c:pt idx="19">
                  <c:v>84.92</c:v>
                </c:pt>
                <c:pt idx="20">
                  <c:v>84.92</c:v>
                </c:pt>
                <c:pt idx="21">
                  <c:v>84.92</c:v>
                </c:pt>
                <c:pt idx="22">
                  <c:v>84.92</c:v>
                </c:pt>
                <c:pt idx="23">
                  <c:v>84.92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E8A-4865-ACD0-2C1BE3172FB6}"/>
            </c:ext>
          </c:extLst>
        </c:ser>
        <c:ser>
          <c:idx val="9"/>
          <c:order val="9"/>
          <c:tx>
            <c:v>Saturdays (Through 4/3)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Schedules!$E$61:$AB$61</c:f>
              <c:numCache>
                <c:formatCode>General</c:formatCode>
                <c:ptCount val="24"/>
                <c:pt idx="0">
                  <c:v>84.92</c:v>
                </c:pt>
                <c:pt idx="1">
                  <c:v>84.92</c:v>
                </c:pt>
                <c:pt idx="2">
                  <c:v>84.92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84.92</c:v>
                </c:pt>
                <c:pt idx="7">
                  <c:v>75.02</c:v>
                </c:pt>
                <c:pt idx="8">
                  <c:v>75.02</c:v>
                </c:pt>
                <c:pt idx="9">
                  <c:v>75.02</c:v>
                </c:pt>
                <c:pt idx="10">
                  <c:v>75.02</c:v>
                </c:pt>
                <c:pt idx="11">
                  <c:v>75.02</c:v>
                </c:pt>
                <c:pt idx="12">
                  <c:v>75.02</c:v>
                </c:pt>
                <c:pt idx="13">
                  <c:v>84.92</c:v>
                </c:pt>
                <c:pt idx="14">
                  <c:v>84.92</c:v>
                </c:pt>
                <c:pt idx="15">
                  <c:v>84.92</c:v>
                </c:pt>
                <c:pt idx="16">
                  <c:v>84.92</c:v>
                </c:pt>
                <c:pt idx="17">
                  <c:v>84.92</c:v>
                </c:pt>
                <c:pt idx="18">
                  <c:v>84.92</c:v>
                </c:pt>
                <c:pt idx="19">
                  <c:v>84.92</c:v>
                </c:pt>
                <c:pt idx="20">
                  <c:v>84.92</c:v>
                </c:pt>
                <c:pt idx="21">
                  <c:v>84.92</c:v>
                </c:pt>
                <c:pt idx="22">
                  <c:v>84.92</c:v>
                </c:pt>
                <c:pt idx="23">
                  <c:v>84.92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E8A-4865-ACD0-2C1BE3172FB6}"/>
            </c:ext>
          </c:extLst>
        </c:ser>
        <c:ser>
          <c:idx val="10"/>
          <c:order val="10"/>
          <c:tx>
            <c:v>Saturdays (Through 5/22)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Schedules!$E$62:$AB$62</c:f>
              <c:numCache>
                <c:formatCode>General</c:formatCode>
                <c:ptCount val="24"/>
                <c:pt idx="0">
                  <c:v>84.92</c:v>
                </c:pt>
                <c:pt idx="1">
                  <c:v>84.92</c:v>
                </c:pt>
                <c:pt idx="2">
                  <c:v>84.92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84.92</c:v>
                </c:pt>
                <c:pt idx="7">
                  <c:v>75.02</c:v>
                </c:pt>
                <c:pt idx="8">
                  <c:v>75.02</c:v>
                </c:pt>
                <c:pt idx="9">
                  <c:v>75.02</c:v>
                </c:pt>
                <c:pt idx="10">
                  <c:v>75.02</c:v>
                </c:pt>
                <c:pt idx="11">
                  <c:v>75.02</c:v>
                </c:pt>
                <c:pt idx="12">
                  <c:v>75.02</c:v>
                </c:pt>
                <c:pt idx="13">
                  <c:v>84.92</c:v>
                </c:pt>
                <c:pt idx="14">
                  <c:v>84.92</c:v>
                </c:pt>
                <c:pt idx="15">
                  <c:v>84.92</c:v>
                </c:pt>
                <c:pt idx="16">
                  <c:v>84.92</c:v>
                </c:pt>
                <c:pt idx="17">
                  <c:v>84.92</c:v>
                </c:pt>
                <c:pt idx="18">
                  <c:v>84.92</c:v>
                </c:pt>
                <c:pt idx="19">
                  <c:v>84.92</c:v>
                </c:pt>
                <c:pt idx="20">
                  <c:v>84.92</c:v>
                </c:pt>
                <c:pt idx="21">
                  <c:v>84.92</c:v>
                </c:pt>
                <c:pt idx="22">
                  <c:v>84.92</c:v>
                </c:pt>
                <c:pt idx="23">
                  <c:v>84.92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E8A-4865-ACD0-2C1BE3172FB6}"/>
            </c:ext>
          </c:extLst>
        </c:ser>
        <c:ser>
          <c:idx val="11"/>
          <c:order val="11"/>
          <c:tx>
            <c:v>Saturdays (Through 8/7)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Schedules!$E$63:$AB$63</c:f>
              <c:numCache>
                <c:formatCode>General</c:formatCode>
                <c:ptCount val="24"/>
                <c:pt idx="0">
                  <c:v>84.92</c:v>
                </c:pt>
                <c:pt idx="1">
                  <c:v>84.92</c:v>
                </c:pt>
                <c:pt idx="2">
                  <c:v>84.92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84.92</c:v>
                </c:pt>
                <c:pt idx="7">
                  <c:v>75.02</c:v>
                </c:pt>
                <c:pt idx="8">
                  <c:v>75.02</c:v>
                </c:pt>
                <c:pt idx="9">
                  <c:v>75.02</c:v>
                </c:pt>
                <c:pt idx="10">
                  <c:v>75.02</c:v>
                </c:pt>
                <c:pt idx="11">
                  <c:v>75.02</c:v>
                </c:pt>
                <c:pt idx="12">
                  <c:v>75.02</c:v>
                </c:pt>
                <c:pt idx="13">
                  <c:v>84.92</c:v>
                </c:pt>
                <c:pt idx="14">
                  <c:v>84.92</c:v>
                </c:pt>
                <c:pt idx="15">
                  <c:v>84.92</c:v>
                </c:pt>
                <c:pt idx="16">
                  <c:v>84.92</c:v>
                </c:pt>
                <c:pt idx="17">
                  <c:v>84.92</c:v>
                </c:pt>
                <c:pt idx="18">
                  <c:v>84.92</c:v>
                </c:pt>
                <c:pt idx="19">
                  <c:v>84.92</c:v>
                </c:pt>
                <c:pt idx="20">
                  <c:v>84.92</c:v>
                </c:pt>
                <c:pt idx="21">
                  <c:v>84.92</c:v>
                </c:pt>
                <c:pt idx="22">
                  <c:v>84.92</c:v>
                </c:pt>
                <c:pt idx="23">
                  <c:v>84.92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E8A-4865-ACD0-2C1BE3172FB6}"/>
            </c:ext>
          </c:extLst>
        </c:ser>
        <c:ser>
          <c:idx val="12"/>
          <c:order val="12"/>
          <c:tx>
            <c:v>Saturdays (Through 12/11)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Schedules!$E$64:$AB$64</c:f>
              <c:numCache>
                <c:formatCode>General</c:formatCode>
                <c:ptCount val="24"/>
                <c:pt idx="0">
                  <c:v>84.92</c:v>
                </c:pt>
                <c:pt idx="1">
                  <c:v>84.92</c:v>
                </c:pt>
                <c:pt idx="2">
                  <c:v>84.92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84.92</c:v>
                </c:pt>
                <c:pt idx="7">
                  <c:v>75.02</c:v>
                </c:pt>
                <c:pt idx="8">
                  <c:v>75.02</c:v>
                </c:pt>
                <c:pt idx="9">
                  <c:v>75.02</c:v>
                </c:pt>
                <c:pt idx="10">
                  <c:v>75.02</c:v>
                </c:pt>
                <c:pt idx="11">
                  <c:v>75.02</c:v>
                </c:pt>
                <c:pt idx="12">
                  <c:v>75.02</c:v>
                </c:pt>
                <c:pt idx="13">
                  <c:v>84.92</c:v>
                </c:pt>
                <c:pt idx="14">
                  <c:v>84.92</c:v>
                </c:pt>
                <c:pt idx="15">
                  <c:v>84.92</c:v>
                </c:pt>
                <c:pt idx="16">
                  <c:v>84.92</c:v>
                </c:pt>
                <c:pt idx="17">
                  <c:v>84.92</c:v>
                </c:pt>
                <c:pt idx="18">
                  <c:v>84.92</c:v>
                </c:pt>
                <c:pt idx="19">
                  <c:v>84.92</c:v>
                </c:pt>
                <c:pt idx="20">
                  <c:v>84.92</c:v>
                </c:pt>
                <c:pt idx="21">
                  <c:v>84.92</c:v>
                </c:pt>
                <c:pt idx="22">
                  <c:v>84.92</c:v>
                </c:pt>
                <c:pt idx="23">
                  <c:v>84.92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FE8A-4865-ACD0-2C1BE3172FB6}"/>
            </c:ext>
          </c:extLst>
        </c:ser>
        <c:ser>
          <c:idx val="13"/>
          <c:order val="13"/>
          <c:tx>
            <c:v>Weekdays (Through 4/3)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Schedules!$E$65:$AB$65</c:f>
              <c:numCache>
                <c:formatCode>General</c:formatCode>
                <c:ptCount val="24"/>
                <c:pt idx="0">
                  <c:v>84.92</c:v>
                </c:pt>
                <c:pt idx="1">
                  <c:v>84.92</c:v>
                </c:pt>
                <c:pt idx="2">
                  <c:v>84.92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75.02</c:v>
                </c:pt>
                <c:pt idx="7">
                  <c:v>75.02</c:v>
                </c:pt>
                <c:pt idx="8">
                  <c:v>75.02</c:v>
                </c:pt>
                <c:pt idx="9">
                  <c:v>75.02</c:v>
                </c:pt>
                <c:pt idx="10">
                  <c:v>75.02</c:v>
                </c:pt>
                <c:pt idx="11">
                  <c:v>75.02</c:v>
                </c:pt>
                <c:pt idx="12">
                  <c:v>75.02</c:v>
                </c:pt>
                <c:pt idx="13">
                  <c:v>75.02</c:v>
                </c:pt>
                <c:pt idx="14">
                  <c:v>75.02</c:v>
                </c:pt>
                <c:pt idx="15">
                  <c:v>75.02</c:v>
                </c:pt>
                <c:pt idx="16">
                  <c:v>75.02</c:v>
                </c:pt>
                <c:pt idx="17">
                  <c:v>75.02</c:v>
                </c:pt>
                <c:pt idx="18">
                  <c:v>75.02</c:v>
                </c:pt>
                <c:pt idx="19">
                  <c:v>75.02</c:v>
                </c:pt>
                <c:pt idx="20">
                  <c:v>75.02</c:v>
                </c:pt>
                <c:pt idx="21">
                  <c:v>75.02</c:v>
                </c:pt>
                <c:pt idx="22">
                  <c:v>84.92</c:v>
                </c:pt>
                <c:pt idx="23">
                  <c:v>84.92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E8A-4865-ACD0-2C1BE3172FB6}"/>
            </c:ext>
          </c:extLst>
        </c:ser>
        <c:ser>
          <c:idx val="14"/>
          <c:order val="14"/>
          <c:tx>
            <c:v>Weekdays (Through 5/22)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Schedules!$E$66:$AB$66</c:f>
              <c:numCache>
                <c:formatCode>General</c:formatCode>
                <c:ptCount val="24"/>
                <c:pt idx="0">
                  <c:v>84.92</c:v>
                </c:pt>
                <c:pt idx="1">
                  <c:v>84.92</c:v>
                </c:pt>
                <c:pt idx="2">
                  <c:v>84.92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75.02</c:v>
                </c:pt>
                <c:pt idx="7">
                  <c:v>75.02</c:v>
                </c:pt>
                <c:pt idx="8">
                  <c:v>75.02</c:v>
                </c:pt>
                <c:pt idx="9">
                  <c:v>75.02</c:v>
                </c:pt>
                <c:pt idx="10">
                  <c:v>75.02</c:v>
                </c:pt>
                <c:pt idx="11">
                  <c:v>75.02</c:v>
                </c:pt>
                <c:pt idx="12">
                  <c:v>75.02</c:v>
                </c:pt>
                <c:pt idx="13">
                  <c:v>75.02</c:v>
                </c:pt>
                <c:pt idx="14">
                  <c:v>75.02</c:v>
                </c:pt>
                <c:pt idx="15">
                  <c:v>75.02</c:v>
                </c:pt>
                <c:pt idx="16">
                  <c:v>75.02</c:v>
                </c:pt>
                <c:pt idx="17">
                  <c:v>75.02</c:v>
                </c:pt>
                <c:pt idx="18">
                  <c:v>75.02</c:v>
                </c:pt>
                <c:pt idx="19">
                  <c:v>75.02</c:v>
                </c:pt>
                <c:pt idx="20">
                  <c:v>75.02</c:v>
                </c:pt>
                <c:pt idx="21">
                  <c:v>75.02</c:v>
                </c:pt>
                <c:pt idx="22">
                  <c:v>84.92</c:v>
                </c:pt>
                <c:pt idx="23">
                  <c:v>84.92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FE8A-4865-ACD0-2C1BE3172FB6}"/>
            </c:ext>
          </c:extLst>
        </c:ser>
        <c:ser>
          <c:idx val="15"/>
          <c:order val="15"/>
          <c:tx>
            <c:v>Weekdays (Through 8/7)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Schedules!$E$67:$AB$67</c:f>
              <c:numCache>
                <c:formatCode>General</c:formatCode>
                <c:ptCount val="24"/>
                <c:pt idx="0">
                  <c:v>84.92</c:v>
                </c:pt>
                <c:pt idx="1">
                  <c:v>84.92</c:v>
                </c:pt>
                <c:pt idx="2">
                  <c:v>84.92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75.02</c:v>
                </c:pt>
                <c:pt idx="7">
                  <c:v>75.02</c:v>
                </c:pt>
                <c:pt idx="8">
                  <c:v>75.02</c:v>
                </c:pt>
                <c:pt idx="9">
                  <c:v>75.02</c:v>
                </c:pt>
                <c:pt idx="10">
                  <c:v>75.02</c:v>
                </c:pt>
                <c:pt idx="11">
                  <c:v>75.02</c:v>
                </c:pt>
                <c:pt idx="12">
                  <c:v>75.02</c:v>
                </c:pt>
                <c:pt idx="13">
                  <c:v>75.02</c:v>
                </c:pt>
                <c:pt idx="14">
                  <c:v>75.02</c:v>
                </c:pt>
                <c:pt idx="15">
                  <c:v>75.02</c:v>
                </c:pt>
                <c:pt idx="16">
                  <c:v>75.02</c:v>
                </c:pt>
                <c:pt idx="17">
                  <c:v>75.02</c:v>
                </c:pt>
                <c:pt idx="18">
                  <c:v>75.02</c:v>
                </c:pt>
                <c:pt idx="19">
                  <c:v>75.02</c:v>
                </c:pt>
                <c:pt idx="20">
                  <c:v>75.02</c:v>
                </c:pt>
                <c:pt idx="21">
                  <c:v>75.02</c:v>
                </c:pt>
                <c:pt idx="22">
                  <c:v>84.92</c:v>
                </c:pt>
                <c:pt idx="23">
                  <c:v>84.92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FE8A-4865-ACD0-2C1BE3172FB6}"/>
            </c:ext>
          </c:extLst>
        </c:ser>
        <c:ser>
          <c:idx val="16"/>
          <c:order val="16"/>
          <c:tx>
            <c:v>Weekdays (Through 12/11)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Schedules!$E$68:$AB$68</c:f>
              <c:numCache>
                <c:formatCode>General</c:formatCode>
                <c:ptCount val="24"/>
                <c:pt idx="0">
                  <c:v>84.92</c:v>
                </c:pt>
                <c:pt idx="1">
                  <c:v>84.92</c:v>
                </c:pt>
                <c:pt idx="2">
                  <c:v>84.92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75.02</c:v>
                </c:pt>
                <c:pt idx="7">
                  <c:v>75.02</c:v>
                </c:pt>
                <c:pt idx="8">
                  <c:v>75.02</c:v>
                </c:pt>
                <c:pt idx="9">
                  <c:v>75.02</c:v>
                </c:pt>
                <c:pt idx="10">
                  <c:v>75.02</c:v>
                </c:pt>
                <c:pt idx="11">
                  <c:v>75.02</c:v>
                </c:pt>
                <c:pt idx="12">
                  <c:v>75.02</c:v>
                </c:pt>
                <c:pt idx="13">
                  <c:v>75.02</c:v>
                </c:pt>
                <c:pt idx="14">
                  <c:v>75.02</c:v>
                </c:pt>
                <c:pt idx="15">
                  <c:v>75.02</c:v>
                </c:pt>
                <c:pt idx="16">
                  <c:v>75.02</c:v>
                </c:pt>
                <c:pt idx="17">
                  <c:v>75.02</c:v>
                </c:pt>
                <c:pt idx="18">
                  <c:v>75.02</c:v>
                </c:pt>
                <c:pt idx="19">
                  <c:v>75.02</c:v>
                </c:pt>
                <c:pt idx="20">
                  <c:v>75.02</c:v>
                </c:pt>
                <c:pt idx="21">
                  <c:v>75.02</c:v>
                </c:pt>
                <c:pt idx="22">
                  <c:v>84.92</c:v>
                </c:pt>
                <c:pt idx="23">
                  <c:v>84.92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FE8A-4865-ACD0-2C1BE3172F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59720527"/>
        <c:axId val="1759721487"/>
      </c:lineChart>
      <c:catAx>
        <c:axId val="17597205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759721487"/>
        <c:crosses val="autoZero"/>
        <c:auto val="1"/>
        <c:lblAlgn val="ctr"/>
        <c:lblOffset val="100"/>
        <c:noMultiLvlLbl val="0"/>
      </c:catAx>
      <c:valAx>
        <c:axId val="175972148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759720527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DHW Sch | School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 (Through 4/3)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Schedules!$E$70:$AB$70</c:f>
              <c:numCache>
                <c:formatCode>General</c:formatCode>
                <c:ptCount val="24"/>
                <c:pt idx="0">
                  <c:v>0.03</c:v>
                </c:pt>
                <c:pt idx="1">
                  <c:v>0.03</c:v>
                </c:pt>
                <c:pt idx="2">
                  <c:v>0.03</c:v>
                </c:pt>
                <c:pt idx="3">
                  <c:v>0.03</c:v>
                </c:pt>
                <c:pt idx="4">
                  <c:v>0.03</c:v>
                </c:pt>
                <c:pt idx="5">
                  <c:v>0.03</c:v>
                </c:pt>
                <c:pt idx="6">
                  <c:v>0.03</c:v>
                </c:pt>
                <c:pt idx="7">
                  <c:v>0.03</c:v>
                </c:pt>
                <c:pt idx="8">
                  <c:v>0.03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0.03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0.03</c:v>
                </c:pt>
                <c:pt idx="21">
                  <c:v>0.03</c:v>
                </c:pt>
                <c:pt idx="22">
                  <c:v>0.03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432-408A-B62E-DB6C3CAA2AC1}"/>
            </c:ext>
          </c:extLst>
        </c:ser>
        <c:ser>
          <c:idx val="1"/>
          <c:order val="1"/>
          <c:tx>
            <c:v>AllOtherDays (Through 5/22)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Schedules!$E$72:$AB$72</c:f>
              <c:numCache>
                <c:formatCode>General</c:formatCode>
                <c:ptCount val="24"/>
                <c:pt idx="0">
                  <c:v>0.03</c:v>
                </c:pt>
                <c:pt idx="1">
                  <c:v>0.03</c:v>
                </c:pt>
                <c:pt idx="2">
                  <c:v>0.03</c:v>
                </c:pt>
                <c:pt idx="3">
                  <c:v>0.03</c:v>
                </c:pt>
                <c:pt idx="4">
                  <c:v>0.03</c:v>
                </c:pt>
                <c:pt idx="5">
                  <c:v>0.03</c:v>
                </c:pt>
                <c:pt idx="6">
                  <c:v>0.03</c:v>
                </c:pt>
                <c:pt idx="7">
                  <c:v>0.03</c:v>
                </c:pt>
                <c:pt idx="8">
                  <c:v>0.03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0.03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0.03</c:v>
                </c:pt>
                <c:pt idx="21">
                  <c:v>0.03</c:v>
                </c:pt>
                <c:pt idx="22">
                  <c:v>0.03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432-408A-B62E-DB6C3CAA2AC1}"/>
            </c:ext>
          </c:extLst>
        </c:ser>
        <c:ser>
          <c:idx val="2"/>
          <c:order val="2"/>
          <c:tx>
            <c:v>AllOtherDays (Through 8/7)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Schedules!$E$74:$AB$74</c:f>
              <c:numCache>
                <c:formatCode>General</c:formatCode>
                <c:ptCount val="24"/>
                <c:pt idx="0">
                  <c:v>0.03</c:v>
                </c:pt>
                <c:pt idx="1">
                  <c:v>0.03</c:v>
                </c:pt>
                <c:pt idx="2">
                  <c:v>0.03</c:v>
                </c:pt>
                <c:pt idx="3">
                  <c:v>0.03</c:v>
                </c:pt>
                <c:pt idx="4">
                  <c:v>0.03</c:v>
                </c:pt>
                <c:pt idx="5">
                  <c:v>0.03</c:v>
                </c:pt>
                <c:pt idx="6">
                  <c:v>0.03</c:v>
                </c:pt>
                <c:pt idx="7">
                  <c:v>0.03</c:v>
                </c:pt>
                <c:pt idx="8">
                  <c:v>0.03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0.03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0.03</c:v>
                </c:pt>
                <c:pt idx="21">
                  <c:v>0.03</c:v>
                </c:pt>
                <c:pt idx="22">
                  <c:v>0.03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432-408A-B62E-DB6C3CAA2AC1}"/>
            </c:ext>
          </c:extLst>
        </c:ser>
        <c:ser>
          <c:idx val="3"/>
          <c:order val="3"/>
          <c:tx>
            <c:v>AllOtherDays (Through 12/11)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Schedules!$E$76:$AB$76</c:f>
              <c:numCache>
                <c:formatCode>General</c:formatCode>
                <c:ptCount val="24"/>
                <c:pt idx="0">
                  <c:v>0.03</c:v>
                </c:pt>
                <c:pt idx="1">
                  <c:v>0.03</c:v>
                </c:pt>
                <c:pt idx="2">
                  <c:v>0.03</c:v>
                </c:pt>
                <c:pt idx="3">
                  <c:v>0.03</c:v>
                </c:pt>
                <c:pt idx="4">
                  <c:v>0.03</c:v>
                </c:pt>
                <c:pt idx="5">
                  <c:v>0.03</c:v>
                </c:pt>
                <c:pt idx="6">
                  <c:v>0.03</c:v>
                </c:pt>
                <c:pt idx="7">
                  <c:v>0.03</c:v>
                </c:pt>
                <c:pt idx="8">
                  <c:v>0.03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0.03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0.03</c:v>
                </c:pt>
                <c:pt idx="21">
                  <c:v>0.03</c:v>
                </c:pt>
                <c:pt idx="22">
                  <c:v>0.03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432-408A-B62E-DB6C3CAA2AC1}"/>
            </c:ext>
          </c:extLst>
        </c:ser>
        <c:ser>
          <c:idx val="4"/>
          <c:order val="4"/>
          <c:tx>
            <c:v>Saturdays (Through 4/3)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Schedules!$E$78:$AB$78</c:f>
              <c:numCache>
                <c:formatCode>General</c:formatCode>
                <c:ptCount val="24"/>
                <c:pt idx="0">
                  <c:v>0.03</c:v>
                </c:pt>
                <c:pt idx="1">
                  <c:v>0.03</c:v>
                </c:pt>
                <c:pt idx="2">
                  <c:v>0.03</c:v>
                </c:pt>
                <c:pt idx="3">
                  <c:v>0.03</c:v>
                </c:pt>
                <c:pt idx="4">
                  <c:v>0.03</c:v>
                </c:pt>
                <c:pt idx="5">
                  <c:v>0.03</c:v>
                </c:pt>
                <c:pt idx="6">
                  <c:v>0.03</c:v>
                </c:pt>
                <c:pt idx="7">
                  <c:v>0.03</c:v>
                </c:pt>
                <c:pt idx="8">
                  <c:v>0.03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0.03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0.03</c:v>
                </c:pt>
                <c:pt idx="21">
                  <c:v>0.03</c:v>
                </c:pt>
                <c:pt idx="22">
                  <c:v>0.03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432-408A-B62E-DB6C3CAA2AC1}"/>
            </c:ext>
          </c:extLst>
        </c:ser>
        <c:ser>
          <c:idx val="5"/>
          <c:order val="5"/>
          <c:tx>
            <c:v>Saturdays (Through 5/22)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Schedules!$E$79:$AB$79</c:f>
              <c:numCache>
                <c:formatCode>General</c:formatCode>
                <c:ptCount val="24"/>
                <c:pt idx="0">
                  <c:v>0.03</c:v>
                </c:pt>
                <c:pt idx="1">
                  <c:v>0.03</c:v>
                </c:pt>
                <c:pt idx="2">
                  <c:v>0.03</c:v>
                </c:pt>
                <c:pt idx="3">
                  <c:v>0.03</c:v>
                </c:pt>
                <c:pt idx="4">
                  <c:v>0.03</c:v>
                </c:pt>
                <c:pt idx="5">
                  <c:v>0.03</c:v>
                </c:pt>
                <c:pt idx="6">
                  <c:v>0.03</c:v>
                </c:pt>
                <c:pt idx="7">
                  <c:v>0.03</c:v>
                </c:pt>
                <c:pt idx="8">
                  <c:v>0.03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0.03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0.03</c:v>
                </c:pt>
                <c:pt idx="21">
                  <c:v>0.03</c:v>
                </c:pt>
                <c:pt idx="22">
                  <c:v>0.03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432-408A-B62E-DB6C3CAA2AC1}"/>
            </c:ext>
          </c:extLst>
        </c:ser>
        <c:ser>
          <c:idx val="6"/>
          <c:order val="6"/>
          <c:tx>
            <c:v>Saturdays (Through 8/7)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Schedules!$E$80:$AB$80</c:f>
              <c:numCache>
                <c:formatCode>General</c:formatCode>
                <c:ptCount val="24"/>
                <c:pt idx="0">
                  <c:v>0.03</c:v>
                </c:pt>
                <c:pt idx="1">
                  <c:v>0.03</c:v>
                </c:pt>
                <c:pt idx="2">
                  <c:v>0.03</c:v>
                </c:pt>
                <c:pt idx="3">
                  <c:v>0.03</c:v>
                </c:pt>
                <c:pt idx="4">
                  <c:v>0.03</c:v>
                </c:pt>
                <c:pt idx="5">
                  <c:v>0.03</c:v>
                </c:pt>
                <c:pt idx="6">
                  <c:v>0.03</c:v>
                </c:pt>
                <c:pt idx="7">
                  <c:v>0.03</c:v>
                </c:pt>
                <c:pt idx="8">
                  <c:v>0.03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0.03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0.03</c:v>
                </c:pt>
                <c:pt idx="21">
                  <c:v>0.03</c:v>
                </c:pt>
                <c:pt idx="22">
                  <c:v>0.03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432-408A-B62E-DB6C3CAA2AC1}"/>
            </c:ext>
          </c:extLst>
        </c:ser>
        <c:ser>
          <c:idx val="7"/>
          <c:order val="7"/>
          <c:tx>
            <c:v>Saturdays (Through 12/11)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Schedules!$E$81:$AB$81</c:f>
              <c:numCache>
                <c:formatCode>General</c:formatCode>
                <c:ptCount val="24"/>
                <c:pt idx="0">
                  <c:v>0.03</c:v>
                </c:pt>
                <c:pt idx="1">
                  <c:v>0.03</c:v>
                </c:pt>
                <c:pt idx="2">
                  <c:v>0.03</c:v>
                </c:pt>
                <c:pt idx="3">
                  <c:v>0.03</c:v>
                </c:pt>
                <c:pt idx="4">
                  <c:v>0.03</c:v>
                </c:pt>
                <c:pt idx="5">
                  <c:v>0.03</c:v>
                </c:pt>
                <c:pt idx="6">
                  <c:v>0.03</c:v>
                </c:pt>
                <c:pt idx="7">
                  <c:v>0.03</c:v>
                </c:pt>
                <c:pt idx="8">
                  <c:v>0.03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0.03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0.03</c:v>
                </c:pt>
                <c:pt idx="21">
                  <c:v>0.03</c:v>
                </c:pt>
                <c:pt idx="22">
                  <c:v>0.03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432-408A-B62E-DB6C3CAA2AC1}"/>
            </c:ext>
          </c:extLst>
        </c:ser>
        <c:ser>
          <c:idx val="8"/>
          <c:order val="8"/>
          <c:tx>
            <c:v>Weekdays (Through 4/3)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Schedules!$E$82:$AB$82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0.1</c:v>
                </c:pt>
                <c:pt idx="8">
                  <c:v>0.34</c:v>
                </c:pt>
                <c:pt idx="9">
                  <c:v>0.6</c:v>
                </c:pt>
                <c:pt idx="10">
                  <c:v>0.63</c:v>
                </c:pt>
                <c:pt idx="11">
                  <c:v>0.72</c:v>
                </c:pt>
                <c:pt idx="12">
                  <c:v>0.79</c:v>
                </c:pt>
                <c:pt idx="13">
                  <c:v>0.83</c:v>
                </c:pt>
                <c:pt idx="14">
                  <c:v>0.61</c:v>
                </c:pt>
                <c:pt idx="15">
                  <c:v>0.65</c:v>
                </c:pt>
                <c:pt idx="16">
                  <c:v>0.1</c:v>
                </c:pt>
                <c:pt idx="17">
                  <c:v>0.1</c:v>
                </c:pt>
                <c:pt idx="18">
                  <c:v>0.19</c:v>
                </c:pt>
                <c:pt idx="19">
                  <c:v>0.25</c:v>
                </c:pt>
                <c:pt idx="20">
                  <c:v>0.22</c:v>
                </c:pt>
                <c:pt idx="21">
                  <c:v>0.22</c:v>
                </c:pt>
                <c:pt idx="22">
                  <c:v>0.12</c:v>
                </c:pt>
                <c:pt idx="23">
                  <c:v>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432-408A-B62E-DB6C3CAA2AC1}"/>
            </c:ext>
          </c:extLst>
        </c:ser>
        <c:ser>
          <c:idx val="9"/>
          <c:order val="9"/>
          <c:tx>
            <c:v>Weekdays (Through 5/22)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Schedules!$E$83:$AB$83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0.1</c:v>
                </c:pt>
                <c:pt idx="8">
                  <c:v>0.34</c:v>
                </c:pt>
                <c:pt idx="9">
                  <c:v>0.6</c:v>
                </c:pt>
                <c:pt idx="10">
                  <c:v>0.63</c:v>
                </c:pt>
                <c:pt idx="11">
                  <c:v>0.72</c:v>
                </c:pt>
                <c:pt idx="12">
                  <c:v>0.79</c:v>
                </c:pt>
                <c:pt idx="13">
                  <c:v>0.83</c:v>
                </c:pt>
                <c:pt idx="14">
                  <c:v>0.61</c:v>
                </c:pt>
                <c:pt idx="15">
                  <c:v>0.65</c:v>
                </c:pt>
                <c:pt idx="16">
                  <c:v>0.1</c:v>
                </c:pt>
                <c:pt idx="17">
                  <c:v>0.1</c:v>
                </c:pt>
                <c:pt idx="18">
                  <c:v>0.19</c:v>
                </c:pt>
                <c:pt idx="19">
                  <c:v>0.25</c:v>
                </c:pt>
                <c:pt idx="20">
                  <c:v>0.22</c:v>
                </c:pt>
                <c:pt idx="21">
                  <c:v>0.22</c:v>
                </c:pt>
                <c:pt idx="22">
                  <c:v>0.12</c:v>
                </c:pt>
                <c:pt idx="23">
                  <c:v>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432-408A-B62E-DB6C3CAA2AC1}"/>
            </c:ext>
          </c:extLst>
        </c:ser>
        <c:ser>
          <c:idx val="10"/>
          <c:order val="10"/>
          <c:tx>
            <c:v>Weekdays (Through 8/7)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Schedules!$E$84:$AB$84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0.1</c:v>
                </c:pt>
                <c:pt idx="8">
                  <c:v>0.34</c:v>
                </c:pt>
                <c:pt idx="9">
                  <c:v>0.6</c:v>
                </c:pt>
                <c:pt idx="10">
                  <c:v>0.63</c:v>
                </c:pt>
                <c:pt idx="11">
                  <c:v>0.72</c:v>
                </c:pt>
                <c:pt idx="12">
                  <c:v>0.79</c:v>
                </c:pt>
                <c:pt idx="13">
                  <c:v>0.83</c:v>
                </c:pt>
                <c:pt idx="14">
                  <c:v>0.61</c:v>
                </c:pt>
                <c:pt idx="15">
                  <c:v>0.65</c:v>
                </c:pt>
                <c:pt idx="16">
                  <c:v>0.1</c:v>
                </c:pt>
                <c:pt idx="17">
                  <c:v>0.1</c:v>
                </c:pt>
                <c:pt idx="18">
                  <c:v>0.19</c:v>
                </c:pt>
                <c:pt idx="19">
                  <c:v>0.25</c:v>
                </c:pt>
                <c:pt idx="20">
                  <c:v>0.22</c:v>
                </c:pt>
                <c:pt idx="21">
                  <c:v>0.22</c:v>
                </c:pt>
                <c:pt idx="22">
                  <c:v>0.12</c:v>
                </c:pt>
                <c:pt idx="23">
                  <c:v>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C432-408A-B62E-DB6C3CAA2AC1}"/>
            </c:ext>
          </c:extLst>
        </c:ser>
        <c:ser>
          <c:idx val="11"/>
          <c:order val="11"/>
          <c:tx>
            <c:v>Weekdays (Through 12/11)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Schedules!$E$85:$AB$85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0.1</c:v>
                </c:pt>
                <c:pt idx="8">
                  <c:v>0.34</c:v>
                </c:pt>
                <c:pt idx="9">
                  <c:v>0.6</c:v>
                </c:pt>
                <c:pt idx="10">
                  <c:v>0.63</c:v>
                </c:pt>
                <c:pt idx="11">
                  <c:v>0.72</c:v>
                </c:pt>
                <c:pt idx="12">
                  <c:v>0.79</c:v>
                </c:pt>
                <c:pt idx="13">
                  <c:v>0.83</c:v>
                </c:pt>
                <c:pt idx="14">
                  <c:v>0.61</c:v>
                </c:pt>
                <c:pt idx="15">
                  <c:v>0.65</c:v>
                </c:pt>
                <c:pt idx="16">
                  <c:v>0.1</c:v>
                </c:pt>
                <c:pt idx="17">
                  <c:v>0.1</c:v>
                </c:pt>
                <c:pt idx="18">
                  <c:v>0.19</c:v>
                </c:pt>
                <c:pt idx="19">
                  <c:v>0.25</c:v>
                </c:pt>
                <c:pt idx="20">
                  <c:v>0.22</c:v>
                </c:pt>
                <c:pt idx="21">
                  <c:v>0.22</c:v>
                </c:pt>
                <c:pt idx="22">
                  <c:v>0.12</c:v>
                </c:pt>
                <c:pt idx="23">
                  <c:v>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432-408A-B62E-DB6C3CAA2A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9574671"/>
        <c:axId val="779572751"/>
      </c:lineChart>
      <c:catAx>
        <c:axId val="77957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79572751"/>
        <c:crosses val="autoZero"/>
        <c:auto val="1"/>
        <c:lblAlgn val="ctr"/>
        <c:lblOffset val="100"/>
        <c:noMultiLvlLbl val="0"/>
      </c:catAx>
      <c:valAx>
        <c:axId val="77957275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79574671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 Equip Sch | School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Schedules!$E$86:$AB$86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C7-4FA3-9F72-EDE7F62CA410}"/>
            </c:ext>
          </c:extLst>
        </c:ser>
        <c:ser>
          <c:idx val="1"/>
          <c:order val="1"/>
          <c:tx>
            <c:v>AllOtherDays (Through 4/3)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Schedules!$E$88:$AB$88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0C7-4FA3-9F72-EDE7F62CA410}"/>
            </c:ext>
          </c:extLst>
        </c:ser>
        <c:ser>
          <c:idx val="2"/>
          <c:order val="2"/>
          <c:tx>
            <c:v>AllOtherDays (Through 5/22)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Schedules!$E$90:$AB$90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0C7-4FA3-9F72-EDE7F62CA410}"/>
            </c:ext>
          </c:extLst>
        </c:ser>
        <c:ser>
          <c:idx val="3"/>
          <c:order val="3"/>
          <c:tx>
            <c:v>AllOtherDays (Through 8/7)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Schedules!$E$92:$AB$92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0C7-4FA3-9F72-EDE7F62CA410}"/>
            </c:ext>
          </c:extLst>
        </c:ser>
        <c:ser>
          <c:idx val="4"/>
          <c:order val="4"/>
          <c:tx>
            <c:v>AllOtherDays (Through 12/11)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Schedules!$E$94:$AB$94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0C7-4FA3-9F72-EDE7F62CA410}"/>
            </c:ext>
          </c:extLst>
        </c:ser>
        <c:ser>
          <c:idx val="5"/>
          <c:order val="5"/>
          <c:tx>
            <c:v>Saturdays (Through 4/3)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Schedules!$E$96:$AB$96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0.15</c:v>
                </c:pt>
                <c:pt idx="9">
                  <c:v>0.15</c:v>
                </c:pt>
                <c:pt idx="10">
                  <c:v>0.15</c:v>
                </c:pt>
                <c:pt idx="11">
                  <c:v>0.15</c:v>
                </c:pt>
                <c:pt idx="12">
                  <c:v>0.15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0C7-4FA3-9F72-EDE7F62CA410}"/>
            </c:ext>
          </c:extLst>
        </c:ser>
        <c:ser>
          <c:idx val="6"/>
          <c:order val="6"/>
          <c:tx>
            <c:v>Saturdays (Through 5/22)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Schedules!$E$97:$AB$97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0.15</c:v>
                </c:pt>
                <c:pt idx="9">
                  <c:v>0.15</c:v>
                </c:pt>
                <c:pt idx="10">
                  <c:v>0.15</c:v>
                </c:pt>
                <c:pt idx="11">
                  <c:v>0.15</c:v>
                </c:pt>
                <c:pt idx="12">
                  <c:v>0.15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0C7-4FA3-9F72-EDE7F62CA410}"/>
            </c:ext>
          </c:extLst>
        </c:ser>
        <c:ser>
          <c:idx val="7"/>
          <c:order val="7"/>
          <c:tx>
            <c:v>Saturdays (Through 8/7)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Schedules!$E$98:$AB$98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0.15</c:v>
                </c:pt>
                <c:pt idx="9">
                  <c:v>0.15</c:v>
                </c:pt>
                <c:pt idx="10">
                  <c:v>0.15</c:v>
                </c:pt>
                <c:pt idx="11">
                  <c:v>0.15</c:v>
                </c:pt>
                <c:pt idx="12">
                  <c:v>0.15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0C7-4FA3-9F72-EDE7F62CA410}"/>
            </c:ext>
          </c:extLst>
        </c:ser>
        <c:ser>
          <c:idx val="8"/>
          <c:order val="8"/>
          <c:tx>
            <c:v>Saturdays (Through 12/11)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Schedules!$E$99:$AB$99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0.15</c:v>
                </c:pt>
                <c:pt idx="9">
                  <c:v>0.15</c:v>
                </c:pt>
                <c:pt idx="10">
                  <c:v>0.15</c:v>
                </c:pt>
                <c:pt idx="11">
                  <c:v>0.15</c:v>
                </c:pt>
                <c:pt idx="12">
                  <c:v>0.15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0C7-4FA3-9F72-EDE7F62CA410}"/>
            </c:ext>
          </c:extLst>
        </c:ser>
        <c:ser>
          <c:idx val="9"/>
          <c:order val="9"/>
          <c:tx>
            <c:v>Weekdays (Through 4/3)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Schedules!$E$100:$AB$100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0.3</c:v>
                </c:pt>
                <c:pt idx="8">
                  <c:v>0.85</c:v>
                </c:pt>
                <c:pt idx="9">
                  <c:v>0.95</c:v>
                </c:pt>
                <c:pt idx="10">
                  <c:v>0.95</c:v>
                </c:pt>
                <c:pt idx="11">
                  <c:v>0.95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0.7</c:v>
                </c:pt>
                <c:pt idx="16">
                  <c:v>0.5</c:v>
                </c:pt>
                <c:pt idx="17">
                  <c:v>0.5</c:v>
                </c:pt>
                <c:pt idx="18">
                  <c:v>0.35</c:v>
                </c:pt>
                <c:pt idx="19">
                  <c:v>0.35</c:v>
                </c:pt>
                <c:pt idx="20">
                  <c:v>0.35</c:v>
                </c:pt>
                <c:pt idx="21">
                  <c:v>0.3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0C7-4FA3-9F72-EDE7F62CA410}"/>
            </c:ext>
          </c:extLst>
        </c:ser>
        <c:ser>
          <c:idx val="10"/>
          <c:order val="10"/>
          <c:tx>
            <c:v>Weekdays (Through 5/22)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Schedules!$E$101:$AB$101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0.3</c:v>
                </c:pt>
                <c:pt idx="8">
                  <c:v>0.85</c:v>
                </c:pt>
                <c:pt idx="9">
                  <c:v>0.95</c:v>
                </c:pt>
                <c:pt idx="10">
                  <c:v>0.95</c:v>
                </c:pt>
                <c:pt idx="11">
                  <c:v>0.95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0.7</c:v>
                </c:pt>
                <c:pt idx="16">
                  <c:v>0.5</c:v>
                </c:pt>
                <c:pt idx="17">
                  <c:v>0.5</c:v>
                </c:pt>
                <c:pt idx="18">
                  <c:v>0.35</c:v>
                </c:pt>
                <c:pt idx="19">
                  <c:v>0.35</c:v>
                </c:pt>
                <c:pt idx="20">
                  <c:v>0.35</c:v>
                </c:pt>
                <c:pt idx="21">
                  <c:v>0.3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0C7-4FA3-9F72-EDE7F62CA410}"/>
            </c:ext>
          </c:extLst>
        </c:ser>
        <c:ser>
          <c:idx val="11"/>
          <c:order val="11"/>
          <c:tx>
            <c:v>Weekdays (Through 8/7)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Schedules!$E$102:$AB$102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0.3</c:v>
                </c:pt>
                <c:pt idx="8">
                  <c:v>0.85</c:v>
                </c:pt>
                <c:pt idx="9">
                  <c:v>0.95</c:v>
                </c:pt>
                <c:pt idx="10">
                  <c:v>0.95</c:v>
                </c:pt>
                <c:pt idx="11">
                  <c:v>0.95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0.7</c:v>
                </c:pt>
                <c:pt idx="16">
                  <c:v>0.5</c:v>
                </c:pt>
                <c:pt idx="17">
                  <c:v>0.5</c:v>
                </c:pt>
                <c:pt idx="18">
                  <c:v>0.35</c:v>
                </c:pt>
                <c:pt idx="19">
                  <c:v>0.35</c:v>
                </c:pt>
                <c:pt idx="20">
                  <c:v>0.35</c:v>
                </c:pt>
                <c:pt idx="21">
                  <c:v>0.3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0C7-4FA3-9F72-EDE7F62CA410}"/>
            </c:ext>
          </c:extLst>
        </c:ser>
        <c:ser>
          <c:idx val="12"/>
          <c:order val="12"/>
          <c:tx>
            <c:v>Weekdays (Through 12/11)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Schedules!$E$103:$AB$103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0.3</c:v>
                </c:pt>
                <c:pt idx="8">
                  <c:v>0.85</c:v>
                </c:pt>
                <c:pt idx="9">
                  <c:v>0.95</c:v>
                </c:pt>
                <c:pt idx="10">
                  <c:v>0.95</c:v>
                </c:pt>
                <c:pt idx="11">
                  <c:v>0.95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0.7</c:v>
                </c:pt>
                <c:pt idx="16">
                  <c:v>0.5</c:v>
                </c:pt>
                <c:pt idx="17">
                  <c:v>0.5</c:v>
                </c:pt>
                <c:pt idx="18">
                  <c:v>0.35</c:v>
                </c:pt>
                <c:pt idx="19">
                  <c:v>0.35</c:v>
                </c:pt>
                <c:pt idx="20">
                  <c:v>0.35</c:v>
                </c:pt>
                <c:pt idx="21">
                  <c:v>0.3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40C7-4FA3-9F72-EDE7F62CA4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7226127"/>
        <c:axId val="1277222287"/>
      </c:lineChart>
      <c:catAx>
        <c:axId val="12772261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277222287"/>
        <c:crosses val="autoZero"/>
        <c:auto val="1"/>
        <c:lblAlgn val="ctr"/>
        <c:lblOffset val="100"/>
        <c:noMultiLvlLbl val="0"/>
      </c:catAx>
      <c:valAx>
        <c:axId val="127722228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277226127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Heating Setpoint Schedule | School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 (Through 1/11)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Schedules!$E$104:$AB$104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60.08</c:v>
                </c:pt>
                <c:pt idx="7">
                  <c:v>60.08</c:v>
                </c:pt>
                <c:pt idx="8">
                  <c:v>60.08</c:v>
                </c:pt>
                <c:pt idx="9">
                  <c:v>60.08</c:v>
                </c:pt>
                <c:pt idx="10">
                  <c:v>60.08</c:v>
                </c:pt>
                <c:pt idx="11">
                  <c:v>60.08</c:v>
                </c:pt>
                <c:pt idx="12">
                  <c:v>60.08</c:v>
                </c:pt>
                <c:pt idx="13">
                  <c:v>60.08</c:v>
                </c:pt>
                <c:pt idx="14">
                  <c:v>60.08</c:v>
                </c:pt>
                <c:pt idx="15">
                  <c:v>60.08</c:v>
                </c:pt>
                <c:pt idx="16">
                  <c:v>60.08</c:v>
                </c:pt>
                <c:pt idx="17">
                  <c:v>60.08</c:v>
                </c:pt>
                <c:pt idx="18">
                  <c:v>60.08</c:v>
                </c:pt>
                <c:pt idx="19">
                  <c:v>60.08</c:v>
                </c:pt>
                <c:pt idx="20">
                  <c:v>60.08</c:v>
                </c:pt>
                <c:pt idx="21">
                  <c:v>60.08</c:v>
                </c:pt>
                <c:pt idx="22">
                  <c:v>60.08</c:v>
                </c:pt>
                <c:pt idx="23">
                  <c:v>60.08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8E7-4157-A1B1-84C8A86AEEC1}"/>
            </c:ext>
          </c:extLst>
        </c:ser>
        <c:ser>
          <c:idx val="1"/>
          <c:order val="1"/>
          <c:tx>
            <c:v>AllOtherDays (Through 4/3)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Schedules!$E$105:$AB$105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60.08</c:v>
                </c:pt>
                <c:pt idx="7">
                  <c:v>60.08</c:v>
                </c:pt>
                <c:pt idx="8">
                  <c:v>60.08</c:v>
                </c:pt>
                <c:pt idx="9">
                  <c:v>60.08</c:v>
                </c:pt>
                <c:pt idx="10">
                  <c:v>60.08</c:v>
                </c:pt>
                <c:pt idx="11">
                  <c:v>60.08</c:v>
                </c:pt>
                <c:pt idx="12">
                  <c:v>60.08</c:v>
                </c:pt>
                <c:pt idx="13">
                  <c:v>60.08</c:v>
                </c:pt>
                <c:pt idx="14">
                  <c:v>60.08</c:v>
                </c:pt>
                <c:pt idx="15">
                  <c:v>60.08</c:v>
                </c:pt>
                <c:pt idx="16">
                  <c:v>60.08</c:v>
                </c:pt>
                <c:pt idx="17">
                  <c:v>60.08</c:v>
                </c:pt>
                <c:pt idx="18">
                  <c:v>60.08</c:v>
                </c:pt>
                <c:pt idx="19">
                  <c:v>60.08</c:v>
                </c:pt>
                <c:pt idx="20">
                  <c:v>60.08</c:v>
                </c:pt>
                <c:pt idx="21">
                  <c:v>60.08</c:v>
                </c:pt>
                <c:pt idx="22">
                  <c:v>60.08</c:v>
                </c:pt>
                <c:pt idx="23">
                  <c:v>60.08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8E7-4157-A1B1-84C8A86AEEC1}"/>
            </c:ext>
          </c:extLst>
        </c:ser>
        <c:ser>
          <c:idx val="2"/>
          <c:order val="2"/>
          <c:tx>
            <c:v>AllOtherDays (Through 4/12)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Schedules!$E$106:$AB$106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60.08</c:v>
                </c:pt>
                <c:pt idx="7">
                  <c:v>60.08</c:v>
                </c:pt>
                <c:pt idx="8">
                  <c:v>60.08</c:v>
                </c:pt>
                <c:pt idx="9">
                  <c:v>60.08</c:v>
                </c:pt>
                <c:pt idx="10">
                  <c:v>60.08</c:v>
                </c:pt>
                <c:pt idx="11">
                  <c:v>60.08</c:v>
                </c:pt>
                <c:pt idx="12">
                  <c:v>60.08</c:v>
                </c:pt>
                <c:pt idx="13">
                  <c:v>60.08</c:v>
                </c:pt>
                <c:pt idx="14">
                  <c:v>60.08</c:v>
                </c:pt>
                <c:pt idx="15">
                  <c:v>60.08</c:v>
                </c:pt>
                <c:pt idx="16">
                  <c:v>60.08</c:v>
                </c:pt>
                <c:pt idx="17">
                  <c:v>60.08</c:v>
                </c:pt>
                <c:pt idx="18">
                  <c:v>60.08</c:v>
                </c:pt>
                <c:pt idx="19">
                  <c:v>60.08</c:v>
                </c:pt>
                <c:pt idx="20">
                  <c:v>60.08</c:v>
                </c:pt>
                <c:pt idx="21">
                  <c:v>60.08</c:v>
                </c:pt>
                <c:pt idx="22">
                  <c:v>60.08</c:v>
                </c:pt>
                <c:pt idx="23">
                  <c:v>60.08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8E7-4157-A1B1-84C8A86AEEC1}"/>
            </c:ext>
          </c:extLst>
        </c:ser>
        <c:ser>
          <c:idx val="3"/>
          <c:order val="3"/>
          <c:tx>
            <c:v>AllOtherDays (Through 5/22)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Schedules!$E$107:$AB$107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60.08</c:v>
                </c:pt>
                <c:pt idx="7">
                  <c:v>60.08</c:v>
                </c:pt>
                <c:pt idx="8">
                  <c:v>60.08</c:v>
                </c:pt>
                <c:pt idx="9">
                  <c:v>60.08</c:v>
                </c:pt>
                <c:pt idx="10">
                  <c:v>60.08</c:v>
                </c:pt>
                <c:pt idx="11">
                  <c:v>60.08</c:v>
                </c:pt>
                <c:pt idx="12">
                  <c:v>60.08</c:v>
                </c:pt>
                <c:pt idx="13">
                  <c:v>60.08</c:v>
                </c:pt>
                <c:pt idx="14">
                  <c:v>60.08</c:v>
                </c:pt>
                <c:pt idx="15">
                  <c:v>60.08</c:v>
                </c:pt>
                <c:pt idx="16">
                  <c:v>60.08</c:v>
                </c:pt>
                <c:pt idx="17">
                  <c:v>60.08</c:v>
                </c:pt>
                <c:pt idx="18">
                  <c:v>60.08</c:v>
                </c:pt>
                <c:pt idx="19">
                  <c:v>60.08</c:v>
                </c:pt>
                <c:pt idx="20">
                  <c:v>60.08</c:v>
                </c:pt>
                <c:pt idx="21">
                  <c:v>60.08</c:v>
                </c:pt>
                <c:pt idx="22">
                  <c:v>60.08</c:v>
                </c:pt>
                <c:pt idx="23">
                  <c:v>60.08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8E7-4157-A1B1-84C8A86AEEC1}"/>
            </c:ext>
          </c:extLst>
        </c:ser>
        <c:ser>
          <c:idx val="4"/>
          <c:order val="4"/>
          <c:tx>
            <c:v>AllOtherDays (Through 5/31)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Schedules!$E$108:$AB$108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60.08</c:v>
                </c:pt>
                <c:pt idx="7">
                  <c:v>60.08</c:v>
                </c:pt>
                <c:pt idx="8">
                  <c:v>60.08</c:v>
                </c:pt>
                <c:pt idx="9">
                  <c:v>60.08</c:v>
                </c:pt>
                <c:pt idx="10">
                  <c:v>60.08</c:v>
                </c:pt>
                <c:pt idx="11">
                  <c:v>60.08</c:v>
                </c:pt>
                <c:pt idx="12">
                  <c:v>60.08</c:v>
                </c:pt>
                <c:pt idx="13">
                  <c:v>60.08</c:v>
                </c:pt>
                <c:pt idx="14">
                  <c:v>60.08</c:v>
                </c:pt>
                <c:pt idx="15">
                  <c:v>60.08</c:v>
                </c:pt>
                <c:pt idx="16">
                  <c:v>60.08</c:v>
                </c:pt>
                <c:pt idx="17">
                  <c:v>60.08</c:v>
                </c:pt>
                <c:pt idx="18">
                  <c:v>60.08</c:v>
                </c:pt>
                <c:pt idx="19">
                  <c:v>60.08</c:v>
                </c:pt>
                <c:pt idx="20">
                  <c:v>60.08</c:v>
                </c:pt>
                <c:pt idx="21">
                  <c:v>60.08</c:v>
                </c:pt>
                <c:pt idx="22">
                  <c:v>60.08</c:v>
                </c:pt>
                <c:pt idx="23">
                  <c:v>60.08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8E7-4157-A1B1-84C8A86AEEC1}"/>
            </c:ext>
          </c:extLst>
        </c:ser>
        <c:ser>
          <c:idx val="5"/>
          <c:order val="5"/>
          <c:tx>
            <c:v>AllOtherDays (Through 8/7)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Schedules!$E$109:$AB$109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60.08</c:v>
                </c:pt>
                <c:pt idx="7">
                  <c:v>60.08</c:v>
                </c:pt>
                <c:pt idx="8">
                  <c:v>60.08</c:v>
                </c:pt>
                <c:pt idx="9">
                  <c:v>60.08</c:v>
                </c:pt>
                <c:pt idx="10">
                  <c:v>60.08</c:v>
                </c:pt>
                <c:pt idx="11">
                  <c:v>60.08</c:v>
                </c:pt>
                <c:pt idx="12">
                  <c:v>60.08</c:v>
                </c:pt>
                <c:pt idx="13">
                  <c:v>60.08</c:v>
                </c:pt>
                <c:pt idx="14">
                  <c:v>60.08</c:v>
                </c:pt>
                <c:pt idx="15">
                  <c:v>60.08</c:v>
                </c:pt>
                <c:pt idx="16">
                  <c:v>60.08</c:v>
                </c:pt>
                <c:pt idx="17">
                  <c:v>60.08</c:v>
                </c:pt>
                <c:pt idx="18">
                  <c:v>60.08</c:v>
                </c:pt>
                <c:pt idx="19">
                  <c:v>60.08</c:v>
                </c:pt>
                <c:pt idx="20">
                  <c:v>60.08</c:v>
                </c:pt>
                <c:pt idx="21">
                  <c:v>60.08</c:v>
                </c:pt>
                <c:pt idx="22">
                  <c:v>60.08</c:v>
                </c:pt>
                <c:pt idx="23">
                  <c:v>60.08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8E7-4157-A1B1-84C8A86AEEC1}"/>
            </c:ext>
          </c:extLst>
        </c:ser>
        <c:ser>
          <c:idx val="6"/>
          <c:order val="6"/>
          <c:tx>
            <c:v>AllOtherDays (Through 8/16)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Schedules!$E$110:$AB$110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60.08</c:v>
                </c:pt>
                <c:pt idx="7">
                  <c:v>60.08</c:v>
                </c:pt>
                <c:pt idx="8">
                  <c:v>60.08</c:v>
                </c:pt>
                <c:pt idx="9">
                  <c:v>60.08</c:v>
                </c:pt>
                <c:pt idx="10">
                  <c:v>60.08</c:v>
                </c:pt>
                <c:pt idx="11">
                  <c:v>60.08</c:v>
                </c:pt>
                <c:pt idx="12">
                  <c:v>60.08</c:v>
                </c:pt>
                <c:pt idx="13">
                  <c:v>60.08</c:v>
                </c:pt>
                <c:pt idx="14">
                  <c:v>60.08</c:v>
                </c:pt>
                <c:pt idx="15">
                  <c:v>60.08</c:v>
                </c:pt>
                <c:pt idx="16">
                  <c:v>60.08</c:v>
                </c:pt>
                <c:pt idx="17">
                  <c:v>60.08</c:v>
                </c:pt>
                <c:pt idx="18">
                  <c:v>60.08</c:v>
                </c:pt>
                <c:pt idx="19">
                  <c:v>60.08</c:v>
                </c:pt>
                <c:pt idx="20">
                  <c:v>60.08</c:v>
                </c:pt>
                <c:pt idx="21">
                  <c:v>60.08</c:v>
                </c:pt>
                <c:pt idx="22">
                  <c:v>60.08</c:v>
                </c:pt>
                <c:pt idx="23">
                  <c:v>60.08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8E7-4157-A1B1-84C8A86AEEC1}"/>
            </c:ext>
          </c:extLst>
        </c:ser>
        <c:ser>
          <c:idx val="7"/>
          <c:order val="7"/>
          <c:tx>
            <c:v>AllOtherDays (Through 12/11)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Schedules!$E$111:$AB$111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60.08</c:v>
                </c:pt>
                <c:pt idx="7">
                  <c:v>60.08</c:v>
                </c:pt>
                <c:pt idx="8">
                  <c:v>60.08</c:v>
                </c:pt>
                <c:pt idx="9">
                  <c:v>60.08</c:v>
                </c:pt>
                <c:pt idx="10">
                  <c:v>60.08</c:v>
                </c:pt>
                <c:pt idx="11">
                  <c:v>60.08</c:v>
                </c:pt>
                <c:pt idx="12">
                  <c:v>60.08</c:v>
                </c:pt>
                <c:pt idx="13">
                  <c:v>60.08</c:v>
                </c:pt>
                <c:pt idx="14">
                  <c:v>60.08</c:v>
                </c:pt>
                <c:pt idx="15">
                  <c:v>60.08</c:v>
                </c:pt>
                <c:pt idx="16">
                  <c:v>60.08</c:v>
                </c:pt>
                <c:pt idx="17">
                  <c:v>60.08</c:v>
                </c:pt>
                <c:pt idx="18">
                  <c:v>60.08</c:v>
                </c:pt>
                <c:pt idx="19">
                  <c:v>60.08</c:v>
                </c:pt>
                <c:pt idx="20">
                  <c:v>60.08</c:v>
                </c:pt>
                <c:pt idx="21">
                  <c:v>60.08</c:v>
                </c:pt>
                <c:pt idx="22">
                  <c:v>60.08</c:v>
                </c:pt>
                <c:pt idx="23">
                  <c:v>60.08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8E7-4157-A1B1-84C8A86AEEC1}"/>
            </c:ext>
          </c:extLst>
        </c:ser>
        <c:ser>
          <c:idx val="8"/>
          <c:order val="8"/>
          <c:tx>
            <c:v>AllOtherDays (Through 12/31)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Schedules!$E$112:$AB$112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60.08</c:v>
                </c:pt>
                <c:pt idx="7">
                  <c:v>60.08</c:v>
                </c:pt>
                <c:pt idx="8">
                  <c:v>60.08</c:v>
                </c:pt>
                <c:pt idx="9">
                  <c:v>60.08</c:v>
                </c:pt>
                <c:pt idx="10">
                  <c:v>60.08</c:v>
                </c:pt>
                <c:pt idx="11">
                  <c:v>60.08</c:v>
                </c:pt>
                <c:pt idx="12">
                  <c:v>60.08</c:v>
                </c:pt>
                <c:pt idx="13">
                  <c:v>60.08</c:v>
                </c:pt>
                <c:pt idx="14">
                  <c:v>60.08</c:v>
                </c:pt>
                <c:pt idx="15">
                  <c:v>60.08</c:v>
                </c:pt>
                <c:pt idx="16">
                  <c:v>60.08</c:v>
                </c:pt>
                <c:pt idx="17">
                  <c:v>60.08</c:v>
                </c:pt>
                <c:pt idx="18">
                  <c:v>60.08</c:v>
                </c:pt>
                <c:pt idx="19">
                  <c:v>60.08</c:v>
                </c:pt>
                <c:pt idx="20">
                  <c:v>60.08</c:v>
                </c:pt>
                <c:pt idx="21">
                  <c:v>60.08</c:v>
                </c:pt>
                <c:pt idx="22">
                  <c:v>60.08</c:v>
                </c:pt>
                <c:pt idx="23">
                  <c:v>60.08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8E7-4157-A1B1-84C8A86AEEC1}"/>
            </c:ext>
          </c:extLst>
        </c:ser>
        <c:ser>
          <c:idx val="9"/>
          <c:order val="9"/>
          <c:tx>
            <c:v>Saturdays (Through 4/3)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Schedules!$E$113:$AB$113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60.08</c:v>
                </c:pt>
                <c:pt idx="7">
                  <c:v>69.98</c:v>
                </c:pt>
                <c:pt idx="8">
                  <c:v>69.98</c:v>
                </c:pt>
                <c:pt idx="9">
                  <c:v>69.98</c:v>
                </c:pt>
                <c:pt idx="10">
                  <c:v>69.98</c:v>
                </c:pt>
                <c:pt idx="11">
                  <c:v>69.98</c:v>
                </c:pt>
                <c:pt idx="12">
                  <c:v>69.98</c:v>
                </c:pt>
                <c:pt idx="13">
                  <c:v>60.08</c:v>
                </c:pt>
                <c:pt idx="14">
                  <c:v>60.08</c:v>
                </c:pt>
                <c:pt idx="15">
                  <c:v>60.08</c:v>
                </c:pt>
                <c:pt idx="16">
                  <c:v>60.08</c:v>
                </c:pt>
                <c:pt idx="17">
                  <c:v>60.08</c:v>
                </c:pt>
                <c:pt idx="18">
                  <c:v>60.08</c:v>
                </c:pt>
                <c:pt idx="19">
                  <c:v>60.08</c:v>
                </c:pt>
                <c:pt idx="20">
                  <c:v>60.08</c:v>
                </c:pt>
                <c:pt idx="21">
                  <c:v>60.08</c:v>
                </c:pt>
                <c:pt idx="22">
                  <c:v>60.08</c:v>
                </c:pt>
                <c:pt idx="23">
                  <c:v>60.08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8E7-4157-A1B1-84C8A86AEEC1}"/>
            </c:ext>
          </c:extLst>
        </c:ser>
        <c:ser>
          <c:idx val="10"/>
          <c:order val="10"/>
          <c:tx>
            <c:v>Saturdays (Through 5/22)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Schedules!$E$114:$AB$114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60.08</c:v>
                </c:pt>
                <c:pt idx="7">
                  <c:v>69.98</c:v>
                </c:pt>
                <c:pt idx="8">
                  <c:v>69.98</c:v>
                </c:pt>
                <c:pt idx="9">
                  <c:v>69.98</c:v>
                </c:pt>
                <c:pt idx="10">
                  <c:v>69.98</c:v>
                </c:pt>
                <c:pt idx="11">
                  <c:v>69.98</c:v>
                </c:pt>
                <c:pt idx="12">
                  <c:v>69.98</c:v>
                </c:pt>
                <c:pt idx="13">
                  <c:v>60.08</c:v>
                </c:pt>
                <c:pt idx="14">
                  <c:v>60.08</c:v>
                </c:pt>
                <c:pt idx="15">
                  <c:v>60.08</c:v>
                </c:pt>
                <c:pt idx="16">
                  <c:v>60.08</c:v>
                </c:pt>
                <c:pt idx="17">
                  <c:v>60.08</c:v>
                </c:pt>
                <c:pt idx="18">
                  <c:v>60.08</c:v>
                </c:pt>
                <c:pt idx="19">
                  <c:v>60.08</c:v>
                </c:pt>
                <c:pt idx="20">
                  <c:v>60.08</c:v>
                </c:pt>
                <c:pt idx="21">
                  <c:v>60.08</c:v>
                </c:pt>
                <c:pt idx="22">
                  <c:v>60.08</c:v>
                </c:pt>
                <c:pt idx="23">
                  <c:v>60.08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C8E7-4157-A1B1-84C8A86AEEC1}"/>
            </c:ext>
          </c:extLst>
        </c:ser>
        <c:ser>
          <c:idx val="11"/>
          <c:order val="11"/>
          <c:tx>
            <c:v>Saturdays (Through 8/7)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Schedules!$E$115:$AB$115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60.08</c:v>
                </c:pt>
                <c:pt idx="7">
                  <c:v>69.98</c:v>
                </c:pt>
                <c:pt idx="8">
                  <c:v>69.98</c:v>
                </c:pt>
                <c:pt idx="9">
                  <c:v>69.98</c:v>
                </c:pt>
                <c:pt idx="10">
                  <c:v>69.98</c:v>
                </c:pt>
                <c:pt idx="11">
                  <c:v>69.98</c:v>
                </c:pt>
                <c:pt idx="12">
                  <c:v>69.98</c:v>
                </c:pt>
                <c:pt idx="13">
                  <c:v>60.08</c:v>
                </c:pt>
                <c:pt idx="14">
                  <c:v>60.08</c:v>
                </c:pt>
                <c:pt idx="15">
                  <c:v>60.08</c:v>
                </c:pt>
                <c:pt idx="16">
                  <c:v>60.08</c:v>
                </c:pt>
                <c:pt idx="17">
                  <c:v>60.08</c:v>
                </c:pt>
                <c:pt idx="18">
                  <c:v>60.08</c:v>
                </c:pt>
                <c:pt idx="19">
                  <c:v>60.08</c:v>
                </c:pt>
                <c:pt idx="20">
                  <c:v>60.08</c:v>
                </c:pt>
                <c:pt idx="21">
                  <c:v>60.08</c:v>
                </c:pt>
                <c:pt idx="22">
                  <c:v>60.08</c:v>
                </c:pt>
                <c:pt idx="23">
                  <c:v>60.08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8E7-4157-A1B1-84C8A86AEEC1}"/>
            </c:ext>
          </c:extLst>
        </c:ser>
        <c:ser>
          <c:idx val="12"/>
          <c:order val="12"/>
          <c:tx>
            <c:v>Saturdays (Through 12/11)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Schedules!$E$116:$AB$116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60.08</c:v>
                </c:pt>
                <c:pt idx="7">
                  <c:v>69.98</c:v>
                </c:pt>
                <c:pt idx="8">
                  <c:v>69.98</c:v>
                </c:pt>
                <c:pt idx="9">
                  <c:v>69.98</c:v>
                </c:pt>
                <c:pt idx="10">
                  <c:v>69.98</c:v>
                </c:pt>
                <c:pt idx="11">
                  <c:v>69.98</c:v>
                </c:pt>
                <c:pt idx="12">
                  <c:v>69.98</c:v>
                </c:pt>
                <c:pt idx="13">
                  <c:v>60.08</c:v>
                </c:pt>
                <c:pt idx="14">
                  <c:v>60.08</c:v>
                </c:pt>
                <c:pt idx="15">
                  <c:v>60.08</c:v>
                </c:pt>
                <c:pt idx="16">
                  <c:v>60.08</c:v>
                </c:pt>
                <c:pt idx="17">
                  <c:v>60.08</c:v>
                </c:pt>
                <c:pt idx="18">
                  <c:v>60.08</c:v>
                </c:pt>
                <c:pt idx="19">
                  <c:v>60.08</c:v>
                </c:pt>
                <c:pt idx="20">
                  <c:v>60.08</c:v>
                </c:pt>
                <c:pt idx="21">
                  <c:v>60.08</c:v>
                </c:pt>
                <c:pt idx="22">
                  <c:v>60.08</c:v>
                </c:pt>
                <c:pt idx="23">
                  <c:v>60.08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C8E7-4157-A1B1-84C8A86AEEC1}"/>
            </c:ext>
          </c:extLst>
        </c:ser>
        <c:ser>
          <c:idx val="13"/>
          <c:order val="13"/>
          <c:tx>
            <c:v>Weekdays (Through 4/3)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Schedules!$E$117:$AB$117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69.98</c:v>
                </c:pt>
                <c:pt idx="7">
                  <c:v>69.98</c:v>
                </c:pt>
                <c:pt idx="8">
                  <c:v>69.98</c:v>
                </c:pt>
                <c:pt idx="9">
                  <c:v>69.98</c:v>
                </c:pt>
                <c:pt idx="10">
                  <c:v>69.98</c:v>
                </c:pt>
                <c:pt idx="11">
                  <c:v>69.98</c:v>
                </c:pt>
                <c:pt idx="12">
                  <c:v>69.98</c:v>
                </c:pt>
                <c:pt idx="13">
                  <c:v>69.98</c:v>
                </c:pt>
                <c:pt idx="14">
                  <c:v>69.98</c:v>
                </c:pt>
                <c:pt idx="15">
                  <c:v>69.98</c:v>
                </c:pt>
                <c:pt idx="16">
                  <c:v>69.98</c:v>
                </c:pt>
                <c:pt idx="17">
                  <c:v>69.98</c:v>
                </c:pt>
                <c:pt idx="18">
                  <c:v>69.98</c:v>
                </c:pt>
                <c:pt idx="19">
                  <c:v>69.98</c:v>
                </c:pt>
                <c:pt idx="20">
                  <c:v>69.98</c:v>
                </c:pt>
                <c:pt idx="21">
                  <c:v>69.98</c:v>
                </c:pt>
                <c:pt idx="22">
                  <c:v>60.08</c:v>
                </c:pt>
                <c:pt idx="23">
                  <c:v>60.08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8E7-4157-A1B1-84C8A86AEEC1}"/>
            </c:ext>
          </c:extLst>
        </c:ser>
        <c:ser>
          <c:idx val="14"/>
          <c:order val="14"/>
          <c:tx>
            <c:v>Weekdays (Through 5/22)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Schedules!$E$118:$AB$118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69.98</c:v>
                </c:pt>
                <c:pt idx="7">
                  <c:v>69.98</c:v>
                </c:pt>
                <c:pt idx="8">
                  <c:v>69.98</c:v>
                </c:pt>
                <c:pt idx="9">
                  <c:v>69.98</c:v>
                </c:pt>
                <c:pt idx="10">
                  <c:v>69.98</c:v>
                </c:pt>
                <c:pt idx="11">
                  <c:v>69.98</c:v>
                </c:pt>
                <c:pt idx="12">
                  <c:v>69.98</c:v>
                </c:pt>
                <c:pt idx="13">
                  <c:v>69.98</c:v>
                </c:pt>
                <c:pt idx="14">
                  <c:v>69.98</c:v>
                </c:pt>
                <c:pt idx="15">
                  <c:v>69.98</c:v>
                </c:pt>
                <c:pt idx="16">
                  <c:v>69.98</c:v>
                </c:pt>
                <c:pt idx="17">
                  <c:v>69.98</c:v>
                </c:pt>
                <c:pt idx="18">
                  <c:v>69.98</c:v>
                </c:pt>
                <c:pt idx="19">
                  <c:v>69.98</c:v>
                </c:pt>
                <c:pt idx="20">
                  <c:v>69.98</c:v>
                </c:pt>
                <c:pt idx="21">
                  <c:v>69.98</c:v>
                </c:pt>
                <c:pt idx="22">
                  <c:v>60.08</c:v>
                </c:pt>
                <c:pt idx="23">
                  <c:v>60.08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C8E7-4157-A1B1-84C8A86AEEC1}"/>
            </c:ext>
          </c:extLst>
        </c:ser>
        <c:ser>
          <c:idx val="15"/>
          <c:order val="15"/>
          <c:tx>
            <c:v>Weekdays (Through 8/7)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Schedules!$E$119:$AB$119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69.98</c:v>
                </c:pt>
                <c:pt idx="7">
                  <c:v>69.98</c:v>
                </c:pt>
                <c:pt idx="8">
                  <c:v>69.98</c:v>
                </c:pt>
                <c:pt idx="9">
                  <c:v>69.98</c:v>
                </c:pt>
                <c:pt idx="10">
                  <c:v>69.98</c:v>
                </c:pt>
                <c:pt idx="11">
                  <c:v>69.98</c:v>
                </c:pt>
                <c:pt idx="12">
                  <c:v>69.98</c:v>
                </c:pt>
                <c:pt idx="13">
                  <c:v>69.98</c:v>
                </c:pt>
                <c:pt idx="14">
                  <c:v>69.98</c:v>
                </c:pt>
                <c:pt idx="15">
                  <c:v>69.98</c:v>
                </c:pt>
                <c:pt idx="16">
                  <c:v>69.98</c:v>
                </c:pt>
                <c:pt idx="17">
                  <c:v>69.98</c:v>
                </c:pt>
                <c:pt idx="18">
                  <c:v>69.98</c:v>
                </c:pt>
                <c:pt idx="19">
                  <c:v>69.98</c:v>
                </c:pt>
                <c:pt idx="20">
                  <c:v>69.98</c:v>
                </c:pt>
                <c:pt idx="21">
                  <c:v>69.98</c:v>
                </c:pt>
                <c:pt idx="22">
                  <c:v>60.08</c:v>
                </c:pt>
                <c:pt idx="23">
                  <c:v>60.08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C8E7-4157-A1B1-84C8A86AEEC1}"/>
            </c:ext>
          </c:extLst>
        </c:ser>
        <c:ser>
          <c:idx val="16"/>
          <c:order val="16"/>
          <c:tx>
            <c:v>Weekdays (Through 12/11)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Schedules!$E$120:$AB$120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69.98</c:v>
                </c:pt>
                <c:pt idx="7">
                  <c:v>69.98</c:v>
                </c:pt>
                <c:pt idx="8">
                  <c:v>69.98</c:v>
                </c:pt>
                <c:pt idx="9">
                  <c:v>69.98</c:v>
                </c:pt>
                <c:pt idx="10">
                  <c:v>69.98</c:v>
                </c:pt>
                <c:pt idx="11">
                  <c:v>69.98</c:v>
                </c:pt>
                <c:pt idx="12">
                  <c:v>69.98</c:v>
                </c:pt>
                <c:pt idx="13">
                  <c:v>69.98</c:v>
                </c:pt>
                <c:pt idx="14">
                  <c:v>69.98</c:v>
                </c:pt>
                <c:pt idx="15">
                  <c:v>69.98</c:v>
                </c:pt>
                <c:pt idx="16">
                  <c:v>69.98</c:v>
                </c:pt>
                <c:pt idx="17">
                  <c:v>69.98</c:v>
                </c:pt>
                <c:pt idx="18">
                  <c:v>69.98</c:v>
                </c:pt>
                <c:pt idx="19">
                  <c:v>69.98</c:v>
                </c:pt>
                <c:pt idx="20">
                  <c:v>69.98</c:v>
                </c:pt>
                <c:pt idx="21">
                  <c:v>69.98</c:v>
                </c:pt>
                <c:pt idx="22">
                  <c:v>60.08</c:v>
                </c:pt>
                <c:pt idx="23">
                  <c:v>60.08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C8E7-4157-A1B1-84C8A86AEE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935295"/>
        <c:axId val="40941055"/>
      </c:lineChart>
      <c:catAx>
        <c:axId val="409352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40941055"/>
        <c:crosses val="autoZero"/>
        <c:auto val="1"/>
        <c:lblAlgn val="ctr"/>
        <c:lblOffset val="100"/>
        <c:noMultiLvlLbl val="0"/>
      </c:catAx>
      <c:valAx>
        <c:axId val="4094105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40935295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Infiltration Schedule | School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Schedules!$E$121:$AB$121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91A-4DCE-9B84-8D877B29C2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943455"/>
        <c:axId val="40944415"/>
      </c:lineChart>
      <c:catAx>
        <c:axId val="409434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40944415"/>
        <c:crosses val="autoZero"/>
        <c:auto val="1"/>
        <c:lblAlgn val="ctr"/>
        <c:lblOffset val="100"/>
        <c:noMultiLvlLbl val="0"/>
      </c:catAx>
      <c:valAx>
        <c:axId val="4094441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40943455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Lighting Schedule | School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 (Through 4/3)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Schedules!$E$123:$AB$123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65F-47FB-951C-5CFC4560049C}"/>
            </c:ext>
          </c:extLst>
        </c:ser>
        <c:ser>
          <c:idx val="1"/>
          <c:order val="1"/>
          <c:tx>
            <c:v>AllOtherDays (Through 5/22)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Schedules!$E$125:$AB$125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65F-47FB-951C-5CFC4560049C}"/>
            </c:ext>
          </c:extLst>
        </c:ser>
        <c:ser>
          <c:idx val="2"/>
          <c:order val="2"/>
          <c:tx>
            <c:v>AllOtherDays (Through 8/7)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Schedules!$E$127:$AB$127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65F-47FB-951C-5CFC4560049C}"/>
            </c:ext>
          </c:extLst>
        </c:ser>
        <c:ser>
          <c:idx val="3"/>
          <c:order val="3"/>
          <c:tx>
            <c:v>AllOtherDays (Through 12/11)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Schedules!$E$129:$AB$129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65F-47FB-951C-5CFC4560049C}"/>
            </c:ext>
          </c:extLst>
        </c:ser>
        <c:ser>
          <c:idx val="4"/>
          <c:order val="4"/>
          <c:tx>
            <c:v>Saturdays (Through 4/3)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Schedules!$E$131:$AB$131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0.15</c:v>
                </c:pt>
                <c:pt idx="9">
                  <c:v>0.15</c:v>
                </c:pt>
                <c:pt idx="10">
                  <c:v>0.15</c:v>
                </c:pt>
                <c:pt idx="11">
                  <c:v>0.15</c:v>
                </c:pt>
                <c:pt idx="12">
                  <c:v>0.15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65F-47FB-951C-5CFC4560049C}"/>
            </c:ext>
          </c:extLst>
        </c:ser>
        <c:ser>
          <c:idx val="5"/>
          <c:order val="5"/>
          <c:tx>
            <c:v>Saturdays (Through 5/22)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Schedules!$E$132:$AB$132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0.15</c:v>
                </c:pt>
                <c:pt idx="9">
                  <c:v>0.15</c:v>
                </c:pt>
                <c:pt idx="10">
                  <c:v>0.15</c:v>
                </c:pt>
                <c:pt idx="11">
                  <c:v>0.15</c:v>
                </c:pt>
                <c:pt idx="12">
                  <c:v>0.15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65F-47FB-951C-5CFC4560049C}"/>
            </c:ext>
          </c:extLst>
        </c:ser>
        <c:ser>
          <c:idx val="6"/>
          <c:order val="6"/>
          <c:tx>
            <c:v>Saturdays (Through 8/7)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Schedules!$E$133:$AB$133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0.15</c:v>
                </c:pt>
                <c:pt idx="9">
                  <c:v>0.15</c:v>
                </c:pt>
                <c:pt idx="10">
                  <c:v>0.15</c:v>
                </c:pt>
                <c:pt idx="11">
                  <c:v>0.15</c:v>
                </c:pt>
                <c:pt idx="12">
                  <c:v>0.15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65F-47FB-951C-5CFC4560049C}"/>
            </c:ext>
          </c:extLst>
        </c:ser>
        <c:ser>
          <c:idx val="7"/>
          <c:order val="7"/>
          <c:tx>
            <c:v>Saturdays (Through 12/11)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Schedules!$E$134:$AB$134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0.15</c:v>
                </c:pt>
                <c:pt idx="9">
                  <c:v>0.15</c:v>
                </c:pt>
                <c:pt idx="10">
                  <c:v>0.15</c:v>
                </c:pt>
                <c:pt idx="11">
                  <c:v>0.15</c:v>
                </c:pt>
                <c:pt idx="12">
                  <c:v>0.15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65F-47FB-951C-5CFC4560049C}"/>
            </c:ext>
          </c:extLst>
        </c:ser>
        <c:ser>
          <c:idx val="8"/>
          <c:order val="8"/>
          <c:tx>
            <c:v>Weekdays (Through 4/3)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Schedules!$E$135:$AB$135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0.3</c:v>
                </c:pt>
                <c:pt idx="8">
                  <c:v>0.6</c:v>
                </c:pt>
                <c:pt idx="9">
                  <c:v>0.65</c:v>
                </c:pt>
                <c:pt idx="10">
                  <c:v>0.65</c:v>
                </c:pt>
                <c:pt idx="11">
                  <c:v>0.65</c:v>
                </c:pt>
                <c:pt idx="12">
                  <c:v>0.55000000000000004</c:v>
                </c:pt>
                <c:pt idx="13">
                  <c:v>0.55000000000000004</c:v>
                </c:pt>
                <c:pt idx="14">
                  <c:v>0.55000000000000004</c:v>
                </c:pt>
                <c:pt idx="15">
                  <c:v>0.5</c:v>
                </c:pt>
                <c:pt idx="16">
                  <c:v>0.35</c:v>
                </c:pt>
                <c:pt idx="17">
                  <c:v>0.35</c:v>
                </c:pt>
                <c:pt idx="18">
                  <c:v>0.35</c:v>
                </c:pt>
                <c:pt idx="19">
                  <c:v>0.35</c:v>
                </c:pt>
                <c:pt idx="20">
                  <c:v>0.35</c:v>
                </c:pt>
                <c:pt idx="21">
                  <c:v>0.3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365F-47FB-951C-5CFC4560049C}"/>
            </c:ext>
          </c:extLst>
        </c:ser>
        <c:ser>
          <c:idx val="9"/>
          <c:order val="9"/>
          <c:tx>
            <c:v>Weekdays (Through 5/22)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Schedules!$E$136:$AB$136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0.3</c:v>
                </c:pt>
                <c:pt idx="8">
                  <c:v>0.6</c:v>
                </c:pt>
                <c:pt idx="9">
                  <c:v>0.65</c:v>
                </c:pt>
                <c:pt idx="10">
                  <c:v>0.65</c:v>
                </c:pt>
                <c:pt idx="11">
                  <c:v>0.65</c:v>
                </c:pt>
                <c:pt idx="12">
                  <c:v>0.55000000000000004</c:v>
                </c:pt>
                <c:pt idx="13">
                  <c:v>0.55000000000000004</c:v>
                </c:pt>
                <c:pt idx="14">
                  <c:v>0.55000000000000004</c:v>
                </c:pt>
                <c:pt idx="15">
                  <c:v>0.5</c:v>
                </c:pt>
                <c:pt idx="16">
                  <c:v>0.35</c:v>
                </c:pt>
                <c:pt idx="17">
                  <c:v>0.35</c:v>
                </c:pt>
                <c:pt idx="18">
                  <c:v>0.35</c:v>
                </c:pt>
                <c:pt idx="19">
                  <c:v>0.35</c:v>
                </c:pt>
                <c:pt idx="20">
                  <c:v>0.35</c:v>
                </c:pt>
                <c:pt idx="21">
                  <c:v>0.3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65F-47FB-951C-5CFC4560049C}"/>
            </c:ext>
          </c:extLst>
        </c:ser>
        <c:ser>
          <c:idx val="10"/>
          <c:order val="10"/>
          <c:tx>
            <c:v>Weekdays (Through 8/7)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Schedules!$E$137:$AB$137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0.3</c:v>
                </c:pt>
                <c:pt idx="8">
                  <c:v>0.6</c:v>
                </c:pt>
                <c:pt idx="9">
                  <c:v>0.65</c:v>
                </c:pt>
                <c:pt idx="10">
                  <c:v>0.65</c:v>
                </c:pt>
                <c:pt idx="11">
                  <c:v>0.65</c:v>
                </c:pt>
                <c:pt idx="12">
                  <c:v>0.55000000000000004</c:v>
                </c:pt>
                <c:pt idx="13">
                  <c:v>0.55000000000000004</c:v>
                </c:pt>
                <c:pt idx="14">
                  <c:v>0.55000000000000004</c:v>
                </c:pt>
                <c:pt idx="15">
                  <c:v>0.5</c:v>
                </c:pt>
                <c:pt idx="16">
                  <c:v>0.35</c:v>
                </c:pt>
                <c:pt idx="17">
                  <c:v>0.35</c:v>
                </c:pt>
                <c:pt idx="18">
                  <c:v>0.35</c:v>
                </c:pt>
                <c:pt idx="19">
                  <c:v>0.35</c:v>
                </c:pt>
                <c:pt idx="20">
                  <c:v>0.35</c:v>
                </c:pt>
                <c:pt idx="21">
                  <c:v>0.3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365F-47FB-951C-5CFC4560049C}"/>
            </c:ext>
          </c:extLst>
        </c:ser>
        <c:ser>
          <c:idx val="11"/>
          <c:order val="11"/>
          <c:tx>
            <c:v>Weekdays (Through 12/11)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Schedules!$E$138:$AB$138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0.3</c:v>
                </c:pt>
                <c:pt idx="8">
                  <c:v>0.6</c:v>
                </c:pt>
                <c:pt idx="9">
                  <c:v>0.65</c:v>
                </c:pt>
                <c:pt idx="10">
                  <c:v>0.65</c:v>
                </c:pt>
                <c:pt idx="11">
                  <c:v>0.65</c:v>
                </c:pt>
                <c:pt idx="12">
                  <c:v>0.55000000000000004</c:v>
                </c:pt>
                <c:pt idx="13">
                  <c:v>0.55000000000000004</c:v>
                </c:pt>
                <c:pt idx="14">
                  <c:v>0.55000000000000004</c:v>
                </c:pt>
                <c:pt idx="15">
                  <c:v>0.5</c:v>
                </c:pt>
                <c:pt idx="16">
                  <c:v>0.35</c:v>
                </c:pt>
                <c:pt idx="17">
                  <c:v>0.35</c:v>
                </c:pt>
                <c:pt idx="18">
                  <c:v>0.35</c:v>
                </c:pt>
                <c:pt idx="19">
                  <c:v>0.35</c:v>
                </c:pt>
                <c:pt idx="20">
                  <c:v>0.35</c:v>
                </c:pt>
                <c:pt idx="21">
                  <c:v>0.3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65F-47FB-951C-5CFC456004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931455"/>
        <c:axId val="40931935"/>
      </c:lineChart>
      <c:catAx>
        <c:axId val="409314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40931935"/>
        <c:crosses val="autoZero"/>
        <c:auto val="1"/>
        <c:lblAlgn val="ctr"/>
        <c:lblOffset val="100"/>
        <c:noMultiLvlLbl val="0"/>
      </c:catAx>
      <c:valAx>
        <c:axId val="4093193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40931455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OA Schedule | School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Saturdays (Through 4/3)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Schedules!$E$148:$AB$148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B9-4FEE-8966-2D167440B593}"/>
            </c:ext>
          </c:extLst>
        </c:ser>
        <c:ser>
          <c:idx val="1"/>
          <c:order val="1"/>
          <c:tx>
            <c:v>Saturdays (Through 5/22)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Schedules!$E$149:$AB$149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2B9-4FEE-8966-2D167440B593}"/>
            </c:ext>
          </c:extLst>
        </c:ser>
        <c:ser>
          <c:idx val="2"/>
          <c:order val="2"/>
          <c:tx>
            <c:v>Saturdays (Through 8/7)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Schedules!$E$150:$AB$150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2B9-4FEE-8966-2D167440B593}"/>
            </c:ext>
          </c:extLst>
        </c:ser>
        <c:ser>
          <c:idx val="3"/>
          <c:order val="3"/>
          <c:tx>
            <c:v>Saturdays (Through 12/11)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Schedules!$E$151:$AB$151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2B9-4FEE-8966-2D167440B593}"/>
            </c:ext>
          </c:extLst>
        </c:ser>
        <c:ser>
          <c:idx val="4"/>
          <c:order val="4"/>
          <c:tx>
            <c:v>Weekdays (Through 4/3)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Schedules!$E$152:$AB$152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2B9-4FEE-8966-2D167440B593}"/>
            </c:ext>
          </c:extLst>
        </c:ser>
        <c:ser>
          <c:idx val="5"/>
          <c:order val="5"/>
          <c:tx>
            <c:v>Weekdays (Through 5/22)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Schedules!$E$153:$AB$153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2B9-4FEE-8966-2D167440B593}"/>
            </c:ext>
          </c:extLst>
        </c:ser>
        <c:ser>
          <c:idx val="6"/>
          <c:order val="6"/>
          <c:tx>
            <c:v>Weekdays (Through 8/7)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Schedules!$E$154:$AB$154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2B9-4FEE-8966-2D167440B593}"/>
            </c:ext>
          </c:extLst>
        </c:ser>
        <c:ser>
          <c:idx val="7"/>
          <c:order val="7"/>
          <c:tx>
            <c:v>Weekdays (Through 12/11)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Schedules!$E$155:$AB$155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2B9-4FEE-8966-2D167440B5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1701040"/>
        <c:axId val="701700560"/>
      </c:lineChart>
      <c:catAx>
        <c:axId val="7017010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01700560"/>
        <c:crosses val="autoZero"/>
        <c:auto val="1"/>
        <c:lblAlgn val="ctr"/>
        <c:lblOffset val="100"/>
        <c:noMultiLvlLbl val="0"/>
      </c:catAx>
      <c:valAx>
        <c:axId val="70170056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01701040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Occupant Sch | School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Saturdays (Through 4/3)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Schedules!$E$165:$AB$165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0.1</c:v>
                </c:pt>
                <c:pt idx="9">
                  <c:v>0.1</c:v>
                </c:pt>
                <c:pt idx="10">
                  <c:v>0.1</c:v>
                </c:pt>
                <c:pt idx="11">
                  <c:v>0.1</c:v>
                </c:pt>
                <c:pt idx="12">
                  <c:v>0.1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3D-4EF1-9AB7-47F449558B25}"/>
            </c:ext>
          </c:extLst>
        </c:ser>
        <c:ser>
          <c:idx val="1"/>
          <c:order val="1"/>
          <c:tx>
            <c:v>Saturdays (Through 5/22)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Schedules!$E$166:$AB$166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0.1</c:v>
                </c:pt>
                <c:pt idx="9">
                  <c:v>0.1</c:v>
                </c:pt>
                <c:pt idx="10">
                  <c:v>0.1</c:v>
                </c:pt>
                <c:pt idx="11">
                  <c:v>0.1</c:v>
                </c:pt>
                <c:pt idx="12">
                  <c:v>0.1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23D-4EF1-9AB7-47F449558B25}"/>
            </c:ext>
          </c:extLst>
        </c:ser>
        <c:ser>
          <c:idx val="2"/>
          <c:order val="2"/>
          <c:tx>
            <c:v>Saturdays (Through 8/7)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Schedules!$E$167:$AB$167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0.1</c:v>
                </c:pt>
                <c:pt idx="9">
                  <c:v>0.1</c:v>
                </c:pt>
                <c:pt idx="10">
                  <c:v>0.1</c:v>
                </c:pt>
                <c:pt idx="11">
                  <c:v>0.1</c:v>
                </c:pt>
                <c:pt idx="12">
                  <c:v>0.1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23D-4EF1-9AB7-47F449558B25}"/>
            </c:ext>
          </c:extLst>
        </c:ser>
        <c:ser>
          <c:idx val="3"/>
          <c:order val="3"/>
          <c:tx>
            <c:v>Saturdays (Through 12/11)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Schedules!$E$168:$AB$168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0.1</c:v>
                </c:pt>
                <c:pt idx="9">
                  <c:v>0.1</c:v>
                </c:pt>
                <c:pt idx="10">
                  <c:v>0.1</c:v>
                </c:pt>
                <c:pt idx="11">
                  <c:v>0.1</c:v>
                </c:pt>
                <c:pt idx="12">
                  <c:v>0.1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23D-4EF1-9AB7-47F449558B25}"/>
            </c:ext>
          </c:extLst>
        </c:ser>
        <c:ser>
          <c:idx val="4"/>
          <c:order val="4"/>
          <c:tx>
            <c:v>Weekdays (Through 4/3)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Schedules!$E$169:$AB$169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0.05</c:v>
                </c:pt>
                <c:pt idx="8">
                  <c:v>0.75</c:v>
                </c:pt>
                <c:pt idx="9">
                  <c:v>0.9</c:v>
                </c:pt>
                <c:pt idx="10">
                  <c:v>0.9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0.45</c:v>
                </c:pt>
                <c:pt idx="16">
                  <c:v>0.15</c:v>
                </c:pt>
                <c:pt idx="17">
                  <c:v>0.05</c:v>
                </c:pt>
                <c:pt idx="18">
                  <c:v>0.15</c:v>
                </c:pt>
                <c:pt idx="19">
                  <c:v>0.2</c:v>
                </c:pt>
                <c:pt idx="20">
                  <c:v>0.2</c:v>
                </c:pt>
                <c:pt idx="21">
                  <c:v>0.1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23D-4EF1-9AB7-47F449558B25}"/>
            </c:ext>
          </c:extLst>
        </c:ser>
        <c:ser>
          <c:idx val="5"/>
          <c:order val="5"/>
          <c:tx>
            <c:v>Weekdays (Through 5/22)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Schedules!$E$170:$AB$170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0.05</c:v>
                </c:pt>
                <c:pt idx="8">
                  <c:v>0.75</c:v>
                </c:pt>
                <c:pt idx="9">
                  <c:v>0.9</c:v>
                </c:pt>
                <c:pt idx="10">
                  <c:v>0.9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0.45</c:v>
                </c:pt>
                <c:pt idx="16">
                  <c:v>0.15</c:v>
                </c:pt>
                <c:pt idx="17">
                  <c:v>0.05</c:v>
                </c:pt>
                <c:pt idx="18">
                  <c:v>0.15</c:v>
                </c:pt>
                <c:pt idx="19">
                  <c:v>0.2</c:v>
                </c:pt>
                <c:pt idx="20">
                  <c:v>0.2</c:v>
                </c:pt>
                <c:pt idx="21">
                  <c:v>0.1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23D-4EF1-9AB7-47F449558B25}"/>
            </c:ext>
          </c:extLst>
        </c:ser>
        <c:ser>
          <c:idx val="6"/>
          <c:order val="6"/>
          <c:tx>
            <c:v>Weekdays (Through 8/7)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Schedules!$E$171:$AB$171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0.05</c:v>
                </c:pt>
                <c:pt idx="8">
                  <c:v>0.75</c:v>
                </c:pt>
                <c:pt idx="9">
                  <c:v>0.9</c:v>
                </c:pt>
                <c:pt idx="10">
                  <c:v>0.9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0.45</c:v>
                </c:pt>
                <c:pt idx="16">
                  <c:v>0.15</c:v>
                </c:pt>
                <c:pt idx="17">
                  <c:v>0.05</c:v>
                </c:pt>
                <c:pt idx="18">
                  <c:v>0.15</c:v>
                </c:pt>
                <c:pt idx="19">
                  <c:v>0.2</c:v>
                </c:pt>
                <c:pt idx="20">
                  <c:v>0.2</c:v>
                </c:pt>
                <c:pt idx="21">
                  <c:v>0.1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23D-4EF1-9AB7-47F449558B25}"/>
            </c:ext>
          </c:extLst>
        </c:ser>
        <c:ser>
          <c:idx val="7"/>
          <c:order val="7"/>
          <c:tx>
            <c:v>Weekdays (Through 12/11)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Schedules!$E$172:$AB$172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0.05</c:v>
                </c:pt>
                <c:pt idx="8">
                  <c:v>0.75</c:v>
                </c:pt>
                <c:pt idx="9">
                  <c:v>0.9</c:v>
                </c:pt>
                <c:pt idx="10">
                  <c:v>0.9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0.45</c:v>
                </c:pt>
                <c:pt idx="16">
                  <c:v>0.15</c:v>
                </c:pt>
                <c:pt idx="17">
                  <c:v>0.05</c:v>
                </c:pt>
                <c:pt idx="18">
                  <c:v>0.15</c:v>
                </c:pt>
                <c:pt idx="19">
                  <c:v>0.2</c:v>
                </c:pt>
                <c:pt idx="20">
                  <c:v>0.2</c:v>
                </c:pt>
                <c:pt idx="21">
                  <c:v>0.1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23D-4EF1-9AB7-47F449558B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64161359"/>
        <c:axId val="1264161839"/>
      </c:lineChart>
      <c:catAx>
        <c:axId val="12641613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264161839"/>
        <c:crosses val="autoZero"/>
        <c:auto val="1"/>
        <c:lblAlgn val="ctr"/>
        <c:lblOffset val="100"/>
        <c:noMultiLvlLbl val="0"/>
      </c:catAx>
      <c:valAx>
        <c:axId val="1264161839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264161359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cAVVG | Annual Electricity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Usage_Figures'!$A$5:$A$20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Usage_Figures'!$B$5:$B$20</c:f>
              <c:numCache>
                <c:formatCode>General</c:formatCode>
                <c:ptCount val="16"/>
                <c:pt idx="0">
                  <c:v>34.797705892072393</c:v>
                </c:pt>
                <c:pt idx="1">
                  <c:v>40.8322888045561</c:v>
                </c:pt>
                <c:pt idx="2">
                  <c:v>37.844460375286822</c:v>
                </c:pt>
                <c:pt idx="3">
                  <c:v>41.459473047413205</c:v>
                </c:pt>
                <c:pt idx="4">
                  <c:v>39.162413553711957</c:v>
                </c:pt>
                <c:pt idx="5">
                  <c:v>43.494071616835399</c:v>
                </c:pt>
                <c:pt idx="6">
                  <c:v>44.38963690560265</c:v>
                </c:pt>
                <c:pt idx="7">
                  <c:v>45.046898860174878</c:v>
                </c:pt>
                <c:pt idx="8">
                  <c:v>46.80431225398619</c:v>
                </c:pt>
                <c:pt idx="9">
                  <c:v>49.0588019976921</c:v>
                </c:pt>
                <c:pt idx="10">
                  <c:v>49.624093230073044</c:v>
                </c:pt>
                <c:pt idx="11">
                  <c:v>47.468041323657559</c:v>
                </c:pt>
                <c:pt idx="12">
                  <c:v>51.585304730660681</c:v>
                </c:pt>
                <c:pt idx="13">
                  <c:v>55.432430383255202</c:v>
                </c:pt>
                <c:pt idx="14">
                  <c:v>63.344517673019155</c:v>
                </c:pt>
                <c:pt idx="15">
                  <c:v>49.508370998819395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2C-48A4-86F6-4F1A579CA2A9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Usage_Figures'!$A$5:$A$20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Usage_Figures'!$C$5:$C$20</c:f>
              <c:numCache>
                <c:formatCode>General</c:formatCode>
                <c:ptCount val="16"/>
                <c:pt idx="0">
                  <c:v>30.118892194982848</c:v>
                </c:pt>
                <c:pt idx="1">
                  <c:v>34.70353467045809</c:v>
                </c:pt>
                <c:pt idx="2">
                  <c:v>32.033092638440642</c:v>
                </c:pt>
                <c:pt idx="3">
                  <c:v>34.995408586131816</c:v>
                </c:pt>
                <c:pt idx="4">
                  <c:v>32.876464090311885</c:v>
                </c:pt>
                <c:pt idx="5">
                  <c:v>36.393241732470223</c:v>
                </c:pt>
                <c:pt idx="6">
                  <c:v>36.897230320893946</c:v>
                </c:pt>
                <c:pt idx="7">
                  <c:v>37.904577888938334</c:v>
                </c:pt>
                <c:pt idx="8">
                  <c:v>39.328262839355816</c:v>
                </c:pt>
                <c:pt idx="9">
                  <c:v>41.682232173076464</c:v>
                </c:pt>
                <c:pt idx="10">
                  <c:v>40.930504246694717</c:v>
                </c:pt>
                <c:pt idx="11">
                  <c:v>39.477329819072409</c:v>
                </c:pt>
                <c:pt idx="12">
                  <c:v>42.397041371627758</c:v>
                </c:pt>
                <c:pt idx="13">
                  <c:v>45.577559209877592</c:v>
                </c:pt>
                <c:pt idx="14">
                  <c:v>51.834672523472079</c:v>
                </c:pt>
                <c:pt idx="15">
                  <c:v>41.374698054275605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82C-48A4-86F6-4F1A579CA2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15314223"/>
        <c:axId val="615317583"/>
      </c:barChart>
      <c:catAx>
        <c:axId val="6153142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15317583"/>
        <c:crosses val="autoZero"/>
        <c:auto val="1"/>
        <c:lblAlgn val="ctr"/>
        <c:lblOffset val="100"/>
        <c:noMultiLvlLbl val="0"/>
      </c:catAx>
      <c:valAx>
        <c:axId val="61531758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Electricity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15314223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cAVVG | Annual Gas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Usage_Figures'!$F$5:$F$20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Usage_Figures'!$G$5:$G$20</c:f>
              <c:numCache>
                <c:formatCode>General</c:formatCode>
                <c:ptCount val="16"/>
                <c:pt idx="0">
                  <c:v>20.954688820013164</c:v>
                </c:pt>
                <c:pt idx="1">
                  <c:v>17.606886587800112</c:v>
                </c:pt>
                <c:pt idx="2">
                  <c:v>15.783643629424917</c:v>
                </c:pt>
                <c:pt idx="3">
                  <c:v>15.291364498858043</c:v>
                </c:pt>
                <c:pt idx="4">
                  <c:v>15.644884045379802</c:v>
                </c:pt>
                <c:pt idx="5">
                  <c:v>12.594458110027634</c:v>
                </c:pt>
                <c:pt idx="6">
                  <c:v>12.618891328854337</c:v>
                </c:pt>
                <c:pt idx="7">
                  <c:v>12.935660309727554</c:v>
                </c:pt>
                <c:pt idx="8">
                  <c:v>12.604637252054056</c:v>
                </c:pt>
                <c:pt idx="9">
                  <c:v>14.064896011278325</c:v>
                </c:pt>
                <c:pt idx="10">
                  <c:v>16.918813777039865</c:v>
                </c:pt>
                <c:pt idx="11">
                  <c:v>16.292073858109493</c:v>
                </c:pt>
                <c:pt idx="12">
                  <c:v>14.981469780109959</c:v>
                </c:pt>
                <c:pt idx="13">
                  <c:v>13.430547353244517</c:v>
                </c:pt>
                <c:pt idx="14">
                  <c:v>11.27198080925718</c:v>
                </c:pt>
                <c:pt idx="15">
                  <c:v>18.877471397771515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10-4AFB-BA13-8435EBEAA898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Usage_Figures'!$F$5:$F$20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Usage_Figures'!$H$5:$H$20</c:f>
              <c:numCache>
                <c:formatCode>General</c:formatCode>
                <c:ptCount val="16"/>
                <c:pt idx="0">
                  <c:v>21.35270172133048</c:v>
                </c:pt>
                <c:pt idx="1">
                  <c:v>19.349205427028007</c:v>
                </c:pt>
                <c:pt idx="2">
                  <c:v>16.924210090796919</c:v>
                </c:pt>
                <c:pt idx="3">
                  <c:v>16.212777860689222</c:v>
                </c:pt>
                <c:pt idx="4">
                  <c:v>16.895034018862948</c:v>
                </c:pt>
                <c:pt idx="5">
                  <c:v>13.208024813915619</c:v>
                </c:pt>
                <c:pt idx="6">
                  <c:v>13.197294614279659</c:v>
                </c:pt>
                <c:pt idx="7">
                  <c:v>13.543320217038479</c:v>
                </c:pt>
                <c:pt idx="8">
                  <c:v>13.232169945074126</c:v>
                </c:pt>
                <c:pt idx="9">
                  <c:v>14.500240517225297</c:v>
                </c:pt>
                <c:pt idx="10">
                  <c:v>16.057413527061851</c:v>
                </c:pt>
                <c:pt idx="11">
                  <c:v>15.815623625853801</c:v>
                </c:pt>
                <c:pt idx="12">
                  <c:v>14.57605461140145</c:v>
                </c:pt>
                <c:pt idx="13">
                  <c:v>13.186025282957521</c:v>
                </c:pt>
                <c:pt idx="14">
                  <c:v>11.102655483392985</c:v>
                </c:pt>
                <c:pt idx="15">
                  <c:v>17.938704884698307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710-4AFB-BA13-8435EBEAA8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15323343"/>
        <c:axId val="615318543"/>
      </c:barChart>
      <c:catAx>
        <c:axId val="6153233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15318543"/>
        <c:crosses val="autoZero"/>
        <c:auto val="1"/>
        <c:lblAlgn val="ctr"/>
        <c:lblOffset val="100"/>
        <c:noMultiLvlLbl val="0"/>
      </c:catAx>
      <c:valAx>
        <c:axId val="61531854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Gas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15323343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cDXGF | Annual Electricity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Usage_Figures'!$A$35:$A$50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Usage_Figures'!$B$35:$B$50</c:f>
              <c:numCache>
                <c:formatCode>General</c:formatCode>
                <c:ptCount val="16"/>
                <c:pt idx="0">
                  <c:v>39.985312192690941</c:v>
                </c:pt>
                <c:pt idx="1">
                  <c:v>45.232347901170733</c:v>
                </c:pt>
                <c:pt idx="2">
                  <c:v>43.041168154186863</c:v>
                </c:pt>
                <c:pt idx="3">
                  <c:v>46.315759541404937</c:v>
                </c:pt>
                <c:pt idx="4">
                  <c:v>43.98157211652493</c:v>
                </c:pt>
                <c:pt idx="5">
                  <c:v>46.754113510805283</c:v>
                </c:pt>
                <c:pt idx="6">
                  <c:v>47.205304770635841</c:v>
                </c:pt>
                <c:pt idx="7">
                  <c:v>48.622889711192776</c:v>
                </c:pt>
                <c:pt idx="8">
                  <c:v>50.449152859689839</c:v>
                </c:pt>
                <c:pt idx="9">
                  <c:v>52.38772889111565</c:v>
                </c:pt>
                <c:pt idx="10">
                  <c:v>53.285938803356842</c:v>
                </c:pt>
                <c:pt idx="11">
                  <c:v>50.320124296104019</c:v>
                </c:pt>
                <c:pt idx="12">
                  <c:v>54.429722998776754</c:v>
                </c:pt>
                <c:pt idx="13">
                  <c:v>58.638183875085609</c:v>
                </c:pt>
                <c:pt idx="14">
                  <c:v>63.360760380883335</c:v>
                </c:pt>
                <c:pt idx="15">
                  <c:v>53.33110260824607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7E-4561-8A9B-C5AC8BA6DB34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Usage_Figures'!$A$35:$A$50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Usage_Figures'!$C$35:$C$50</c:f>
              <c:numCache>
                <c:formatCode>General</c:formatCode>
                <c:ptCount val="16"/>
                <c:pt idx="0">
                  <c:v>33.198847182950324</c:v>
                </c:pt>
                <c:pt idx="1">
                  <c:v>37.725026916609146</c:v>
                </c:pt>
                <c:pt idx="2">
                  <c:v>35.765908115757405</c:v>
                </c:pt>
                <c:pt idx="3">
                  <c:v>38.467420109638539</c:v>
                </c:pt>
                <c:pt idx="4">
                  <c:v>36.480579533250001</c:v>
                </c:pt>
                <c:pt idx="5">
                  <c:v>38.699964888482619</c:v>
                </c:pt>
                <c:pt idx="6">
                  <c:v>39.012406491433318</c:v>
                </c:pt>
                <c:pt idx="7">
                  <c:v>40.250929222642995</c:v>
                </c:pt>
                <c:pt idx="8">
                  <c:v>41.542009164972157</c:v>
                </c:pt>
                <c:pt idx="9">
                  <c:v>43.783350344985649</c:v>
                </c:pt>
                <c:pt idx="10">
                  <c:v>42.171992468679456</c:v>
                </c:pt>
                <c:pt idx="11">
                  <c:v>40.550544861459407</c:v>
                </c:pt>
                <c:pt idx="12">
                  <c:v>43.186034077493183</c:v>
                </c:pt>
                <c:pt idx="13">
                  <c:v>46.454151553834542</c:v>
                </c:pt>
                <c:pt idx="14">
                  <c:v>50.081869131979325</c:v>
                </c:pt>
                <c:pt idx="15">
                  <c:v>42.879104849520161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F7E-4561-8A9B-C5AC8BA6DB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15315663"/>
        <c:axId val="615316143"/>
      </c:barChart>
      <c:catAx>
        <c:axId val="6153156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15316143"/>
        <c:crosses val="autoZero"/>
        <c:auto val="1"/>
        <c:lblAlgn val="ctr"/>
        <c:lblOffset val="100"/>
        <c:noMultiLvlLbl val="0"/>
      </c:catAx>
      <c:valAx>
        <c:axId val="61531614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Electricity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15315663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cDXGF | Annual Gas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Usage_Figures'!$F$35:$F$50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Usage_Figures'!$G$35:$G$50</c:f>
              <c:numCache>
                <c:formatCode>General</c:formatCode>
                <c:ptCount val="16"/>
                <c:pt idx="0">
                  <c:v>17.105029208518438</c:v>
                </c:pt>
                <c:pt idx="1">
                  <c:v>14.896979676627588</c:v>
                </c:pt>
                <c:pt idx="2">
                  <c:v>13.796266186609385</c:v>
                </c:pt>
                <c:pt idx="3">
                  <c:v>13.28293666868319</c:v>
                </c:pt>
                <c:pt idx="4">
                  <c:v>13.700171027068514</c:v>
                </c:pt>
                <c:pt idx="5">
                  <c:v>11.933254071470259</c:v>
                </c:pt>
                <c:pt idx="6">
                  <c:v>11.808853632276477</c:v>
                </c:pt>
                <c:pt idx="7">
                  <c:v>11.872503751002711</c:v>
                </c:pt>
                <c:pt idx="8">
                  <c:v>11.639716123048878</c:v>
                </c:pt>
                <c:pt idx="9">
                  <c:v>12.264461414641035</c:v>
                </c:pt>
                <c:pt idx="10">
                  <c:v>13.721208622375963</c:v>
                </c:pt>
                <c:pt idx="11">
                  <c:v>13.786080581931758</c:v>
                </c:pt>
                <c:pt idx="12">
                  <c:v>12.60326144022514</c:v>
                </c:pt>
                <c:pt idx="13">
                  <c:v>11.43528394357639</c:v>
                </c:pt>
                <c:pt idx="14">
                  <c:v>9.9033518507167546</c:v>
                </c:pt>
                <c:pt idx="15">
                  <c:v>15.346315222808228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52-4FFF-89FD-F0395ED9EAA5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Usage_Figures'!$F$35:$F$50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Usage_Figures'!$H$35:$H$50</c:f>
              <c:numCache>
                <c:formatCode>General</c:formatCode>
                <c:ptCount val="16"/>
                <c:pt idx="0">
                  <c:v>18.10994975122124</c:v>
                </c:pt>
                <c:pt idx="1">
                  <c:v>16.247444654388072</c:v>
                </c:pt>
                <c:pt idx="2">
                  <c:v>14.860522195542503</c:v>
                </c:pt>
                <c:pt idx="3">
                  <c:v>14.138707083332221</c:v>
                </c:pt>
                <c:pt idx="4">
                  <c:v>14.733535030234545</c:v>
                </c:pt>
                <c:pt idx="5">
                  <c:v>12.194146570264341</c:v>
                </c:pt>
                <c:pt idx="6">
                  <c:v>12.03251759573385</c:v>
                </c:pt>
                <c:pt idx="7">
                  <c:v>12.188285145496264</c:v>
                </c:pt>
                <c:pt idx="8">
                  <c:v>11.891931746408231</c:v>
                </c:pt>
                <c:pt idx="9">
                  <c:v>12.727516236578337</c:v>
                </c:pt>
                <c:pt idx="10">
                  <c:v>13.88809073295792</c:v>
                </c:pt>
                <c:pt idx="11">
                  <c:v>14.095412317146945</c:v>
                </c:pt>
                <c:pt idx="12">
                  <c:v>12.903508886478534</c:v>
                </c:pt>
                <c:pt idx="13">
                  <c:v>11.649311494458109</c:v>
                </c:pt>
                <c:pt idx="14">
                  <c:v>10.013554644714084</c:v>
                </c:pt>
                <c:pt idx="15">
                  <c:v>15.661695932927007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52-4FFF-89FD-F0395ED9EA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15319983"/>
        <c:axId val="615324303"/>
      </c:barChart>
      <c:catAx>
        <c:axId val="6153199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15324303"/>
        <c:crosses val="autoZero"/>
        <c:auto val="1"/>
        <c:lblAlgn val="ctr"/>
        <c:lblOffset val="100"/>
        <c:noMultiLvlLbl val="0"/>
      </c:catAx>
      <c:valAx>
        <c:axId val="61532430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Gas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15319983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cDXHP | Annual Electricity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Usage_Figures'!$A$65:$A$80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Usage_Figures'!$B$65:$B$80</c:f>
              <c:numCache>
                <c:formatCode>General</c:formatCode>
                <c:ptCount val="16"/>
                <c:pt idx="0">
                  <c:v>40.831502093365984</c:v>
                </c:pt>
                <c:pt idx="1">
                  <c:v>45.822925155836501</c:v>
                </c:pt>
                <c:pt idx="2">
                  <c:v>43.312875933086907</c:v>
                </c:pt>
                <c:pt idx="3">
                  <c:v>46.56628081751871</c:v>
                </c:pt>
                <c:pt idx="4">
                  <c:v>44.251297327260659</c:v>
                </c:pt>
                <c:pt idx="5">
                  <c:v>46.680944173353616</c:v>
                </c:pt>
                <c:pt idx="6">
                  <c:v>47.180163924814714</c:v>
                </c:pt>
                <c:pt idx="7">
                  <c:v>48.66063665775664</c:v>
                </c:pt>
                <c:pt idx="8">
                  <c:v>50.459410619535056</c:v>
                </c:pt>
                <c:pt idx="9">
                  <c:v>52.649088832805212</c:v>
                </c:pt>
                <c:pt idx="10">
                  <c:v>53.89800170827192</c:v>
                </c:pt>
                <c:pt idx="11">
                  <c:v>50.850971329813738</c:v>
                </c:pt>
                <c:pt idx="12">
                  <c:v>54.805486857499204</c:v>
                </c:pt>
                <c:pt idx="13">
                  <c:v>58.867083318897855</c:v>
                </c:pt>
                <c:pt idx="14">
                  <c:v>63.427165121404563</c:v>
                </c:pt>
                <c:pt idx="15">
                  <c:v>54.384191755522565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13-4BC1-8C99-F146229733B1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Usage_Figures'!$A$65:$A$80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Usage_Figures'!$C$65:$C$80</c:f>
              <c:numCache>
                <c:formatCode>General</c:formatCode>
                <c:ptCount val="16"/>
                <c:pt idx="0">
                  <c:v>34.281118598310911</c:v>
                </c:pt>
                <c:pt idx="1">
                  <c:v>38.63042036547958</c:v>
                </c:pt>
                <c:pt idx="2">
                  <c:v>36.29219391684633</c:v>
                </c:pt>
                <c:pt idx="3">
                  <c:v>38.92151070135089</c:v>
                </c:pt>
                <c:pt idx="4">
                  <c:v>36.991318993798522</c:v>
                </c:pt>
                <c:pt idx="5">
                  <c:v>38.696425687506164</c:v>
                </c:pt>
                <c:pt idx="6">
                  <c:v>39.045224167383992</c:v>
                </c:pt>
                <c:pt idx="7">
                  <c:v>40.367717991221447</c:v>
                </c:pt>
                <c:pt idx="8">
                  <c:v>41.60834254982904</c:v>
                </c:pt>
                <c:pt idx="9">
                  <c:v>44.155676473018097</c:v>
                </c:pt>
                <c:pt idx="10">
                  <c:v>42.817529041955261</c:v>
                </c:pt>
                <c:pt idx="11">
                  <c:v>41.150608088840798</c:v>
                </c:pt>
                <c:pt idx="12">
                  <c:v>43.633468205088569</c:v>
                </c:pt>
                <c:pt idx="13">
                  <c:v>46.730363933875751</c:v>
                </c:pt>
                <c:pt idx="14">
                  <c:v>50.184252784270036</c:v>
                </c:pt>
                <c:pt idx="15">
                  <c:v>43.976554101051882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613-4BC1-8C99-F146229733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15324783"/>
        <c:axId val="615309903"/>
      </c:barChart>
      <c:catAx>
        <c:axId val="6153247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15309903"/>
        <c:crosses val="autoZero"/>
        <c:auto val="1"/>
        <c:lblAlgn val="ctr"/>
        <c:lblOffset val="100"/>
        <c:noMultiLvlLbl val="0"/>
      </c:catAx>
      <c:valAx>
        <c:axId val="61530990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Electricity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15324783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cDXHP | Annual Gas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Usage_Figures'!$F$65:$F$80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Usage_Figures'!$G$65:$G$80</c:f>
              <c:numCache>
                <c:formatCode>General</c:formatCode>
                <c:ptCount val="16"/>
                <c:pt idx="0">
                  <c:v>13.634665527818715</c:v>
                </c:pt>
                <c:pt idx="1">
                  <c:v>12.64451227637228</c:v>
                </c:pt>
                <c:pt idx="2">
                  <c:v>12.600291285681163</c:v>
                </c:pt>
                <c:pt idx="3">
                  <c:v>12.206888919684568</c:v>
                </c:pt>
                <c:pt idx="4">
                  <c:v>12.599085967918597</c:v>
                </c:pt>
                <c:pt idx="5">
                  <c:v>11.721836365671461</c:v>
                </c:pt>
                <c:pt idx="6">
                  <c:v>11.583513310396473</c:v>
                </c:pt>
                <c:pt idx="7">
                  <c:v>11.567075923492869</c:v>
                </c:pt>
                <c:pt idx="8">
                  <c:v>11.426881497629472</c:v>
                </c:pt>
                <c:pt idx="9">
                  <c:v>11.316984846748552</c:v>
                </c:pt>
                <c:pt idx="10">
                  <c:v>11.526511460878973</c:v>
                </c:pt>
                <c:pt idx="11">
                  <c:v>11.834319076413854</c:v>
                </c:pt>
                <c:pt idx="12">
                  <c:v>11.228427803524742</c:v>
                </c:pt>
                <c:pt idx="13">
                  <c:v>10.707866578898976</c:v>
                </c:pt>
                <c:pt idx="14">
                  <c:v>9.6687520820396919</c:v>
                </c:pt>
                <c:pt idx="15">
                  <c:v>12.43013794095935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A1-49BB-93F2-8C1701B965DD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Usage_Figures'!$F$65:$F$80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Usage_Figures'!$H$65:$H$80</c:f>
              <c:numCache>
                <c:formatCode>General</c:formatCode>
                <c:ptCount val="16"/>
                <c:pt idx="0">
                  <c:v>13.621094160161819</c:v>
                </c:pt>
                <c:pt idx="1">
                  <c:v>12.665475584503493</c:v>
                </c:pt>
                <c:pt idx="2">
                  <c:v>12.604510597415471</c:v>
                </c:pt>
                <c:pt idx="3">
                  <c:v>12.205654553304212</c:v>
                </c:pt>
                <c:pt idx="4">
                  <c:v>12.604069538126975</c:v>
                </c:pt>
                <c:pt idx="5">
                  <c:v>11.715122537196887</c:v>
                </c:pt>
                <c:pt idx="6">
                  <c:v>11.57641778574912</c:v>
                </c:pt>
                <c:pt idx="7">
                  <c:v>11.561618514363076</c:v>
                </c:pt>
                <c:pt idx="8">
                  <c:v>11.423678154639916</c:v>
                </c:pt>
                <c:pt idx="9">
                  <c:v>11.313361098304252</c:v>
                </c:pt>
                <c:pt idx="10">
                  <c:v>11.504161081248185</c:v>
                </c:pt>
                <c:pt idx="11">
                  <c:v>11.815866741464635</c:v>
                </c:pt>
                <c:pt idx="12">
                  <c:v>11.211489860966385</c:v>
                </c:pt>
                <c:pt idx="13">
                  <c:v>10.695222568377513</c:v>
                </c:pt>
                <c:pt idx="14">
                  <c:v>9.658827581795844</c:v>
                </c:pt>
                <c:pt idx="15">
                  <c:v>12.403289689339688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5A1-49BB-93F2-8C1701B965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108543"/>
        <c:axId val="43109023"/>
      </c:barChart>
      <c:catAx>
        <c:axId val="431085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43109023"/>
        <c:crosses val="autoZero"/>
        <c:auto val="1"/>
        <c:lblAlgn val="ctr"/>
        <c:lblOffset val="100"/>
        <c:noMultiLvlLbl val="0"/>
      </c:catAx>
      <c:valAx>
        <c:axId val="4310902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Gas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43108543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cDXOH | Annual Electricity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Usage_Figures'!$A$95:$A$110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Usage_Figures'!$B$95:$B$110</c:f>
              <c:numCache>
                <c:formatCode>General</c:formatCode>
                <c:ptCount val="16"/>
                <c:pt idx="0">
                  <c:v>39.970992556624815</c:v>
                </c:pt>
                <c:pt idx="1">
                  <c:v>45.223670426108576</c:v>
                </c:pt>
                <c:pt idx="2">
                  <c:v>43.031791780040663</c:v>
                </c:pt>
                <c:pt idx="3">
                  <c:v>46.303603094610544</c:v>
                </c:pt>
                <c:pt idx="4">
                  <c:v>43.961042672153035</c:v>
                </c:pt>
                <c:pt idx="5">
                  <c:v>46.749630562876931</c:v>
                </c:pt>
                <c:pt idx="6">
                  <c:v>47.201962580583263</c:v>
                </c:pt>
                <c:pt idx="7">
                  <c:v>48.616890905117621</c:v>
                </c:pt>
                <c:pt idx="8">
                  <c:v>50.444362103013326</c:v>
                </c:pt>
                <c:pt idx="9">
                  <c:v>52.367019758390121</c:v>
                </c:pt>
                <c:pt idx="10">
                  <c:v>53.2953550194146</c:v>
                </c:pt>
                <c:pt idx="11">
                  <c:v>50.33332482750717</c:v>
                </c:pt>
                <c:pt idx="12">
                  <c:v>54.429973309916768</c:v>
                </c:pt>
                <c:pt idx="13">
                  <c:v>58.625127853893439</c:v>
                </c:pt>
                <c:pt idx="14">
                  <c:v>63.351674959291948</c:v>
                </c:pt>
                <c:pt idx="15">
                  <c:v>53.376329107514529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BA-46CB-90BD-DEE2C5902928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Usage_Figures'!$A$95:$A$110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Usage_Figures'!$C$95:$C$110</c:f>
              <c:numCache>
                <c:formatCode>General</c:formatCode>
                <c:ptCount val="16"/>
                <c:pt idx="0">
                  <c:v>33.170325437794645</c:v>
                </c:pt>
                <c:pt idx="1">
                  <c:v>37.708964696601839</c:v>
                </c:pt>
                <c:pt idx="2">
                  <c:v>35.742916867652895</c:v>
                </c:pt>
                <c:pt idx="3">
                  <c:v>38.441530862157641</c:v>
                </c:pt>
                <c:pt idx="4">
                  <c:v>36.431144848667358</c:v>
                </c:pt>
                <c:pt idx="5">
                  <c:v>38.689591600418936</c:v>
                </c:pt>
                <c:pt idx="6">
                  <c:v>39.003211937649404</c:v>
                </c:pt>
                <c:pt idx="7">
                  <c:v>40.233552552680599</c:v>
                </c:pt>
                <c:pt idx="8">
                  <c:v>41.527427425093201</c:v>
                </c:pt>
                <c:pt idx="9">
                  <c:v>43.749715110344773</c:v>
                </c:pt>
                <c:pt idx="10">
                  <c:v>42.14253197346715</c:v>
                </c:pt>
                <c:pt idx="11">
                  <c:v>40.521256859071563</c:v>
                </c:pt>
                <c:pt idx="12">
                  <c:v>43.162087822766118</c:v>
                </c:pt>
                <c:pt idx="13">
                  <c:v>46.430588327785664</c:v>
                </c:pt>
                <c:pt idx="14">
                  <c:v>50.05554588748857</c:v>
                </c:pt>
                <c:pt idx="15">
                  <c:v>42.85645998619524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7BA-46CB-90BD-DEE2C59029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119103"/>
        <c:axId val="43111423"/>
      </c:barChart>
      <c:catAx>
        <c:axId val="431191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43111423"/>
        <c:crosses val="autoZero"/>
        <c:auto val="1"/>
        <c:lblAlgn val="ctr"/>
        <c:lblOffset val="100"/>
        <c:noMultiLvlLbl val="0"/>
      </c:catAx>
      <c:valAx>
        <c:axId val="4311142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Electricity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43119103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cDXOH | Annual Gas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Usage_Figures'!$F$95:$F$110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Usage_Figures'!$G$95:$G$110</c:f>
              <c:numCache>
                <c:formatCode>General</c:formatCode>
                <c:ptCount val="16"/>
                <c:pt idx="0">
                  <c:v>13.637400295283197</c:v>
                </c:pt>
                <c:pt idx="1">
                  <c:v>12.648109774460135</c:v>
                </c:pt>
                <c:pt idx="2">
                  <c:v>12.600205738834269</c:v>
                </c:pt>
                <c:pt idx="3">
                  <c:v>12.206751871503839</c:v>
                </c:pt>
                <c:pt idx="4">
                  <c:v>12.59948498666162</c:v>
                </c:pt>
                <c:pt idx="5">
                  <c:v>11.721893730029075</c:v>
                </c:pt>
                <c:pt idx="6">
                  <c:v>11.583666282016774</c:v>
                </c:pt>
                <c:pt idx="7">
                  <c:v>11.567151343298697</c:v>
                </c:pt>
                <c:pt idx="8">
                  <c:v>11.427260262290362</c:v>
                </c:pt>
                <c:pt idx="9">
                  <c:v>11.317408583466806</c:v>
                </c:pt>
                <c:pt idx="10">
                  <c:v>11.531522480698658</c:v>
                </c:pt>
                <c:pt idx="11">
                  <c:v>11.838750256507289</c:v>
                </c:pt>
                <c:pt idx="12">
                  <c:v>11.229610202194369</c:v>
                </c:pt>
                <c:pt idx="13">
                  <c:v>10.707898758904467</c:v>
                </c:pt>
                <c:pt idx="14">
                  <c:v>9.6695442565019594</c:v>
                </c:pt>
                <c:pt idx="15">
                  <c:v>12.440277640825833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90-4547-A832-B37BB7F8345B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Usage_Figures'!$F$95:$F$110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Usage_Figures'!$H$95:$H$110</c:f>
              <c:numCache>
                <c:formatCode>General</c:formatCode>
                <c:ptCount val="16"/>
                <c:pt idx="0">
                  <c:v>13.626046682994298</c:v>
                </c:pt>
                <c:pt idx="1">
                  <c:v>12.678484035252762</c:v>
                </c:pt>
                <c:pt idx="2">
                  <c:v>12.607213518000815</c:v>
                </c:pt>
                <c:pt idx="3">
                  <c:v>12.21217243685923</c:v>
                </c:pt>
                <c:pt idx="4">
                  <c:v>12.606761465542741</c:v>
                </c:pt>
                <c:pt idx="5">
                  <c:v>11.715673394930615</c:v>
                </c:pt>
                <c:pt idx="6">
                  <c:v>11.576260883237881</c:v>
                </c:pt>
                <c:pt idx="7">
                  <c:v>11.561156334863936</c:v>
                </c:pt>
                <c:pt idx="8">
                  <c:v>11.423840253922229</c:v>
                </c:pt>
                <c:pt idx="9">
                  <c:v>11.317927127944502</c:v>
                </c:pt>
                <c:pt idx="10">
                  <c:v>11.507654310788229</c:v>
                </c:pt>
                <c:pt idx="11">
                  <c:v>11.817848176999357</c:v>
                </c:pt>
                <c:pt idx="12">
                  <c:v>11.210831003669719</c:v>
                </c:pt>
                <c:pt idx="13">
                  <c:v>10.69614292985958</c:v>
                </c:pt>
                <c:pt idx="14">
                  <c:v>9.656133922123054</c:v>
                </c:pt>
                <c:pt idx="15">
                  <c:v>12.414964835182406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890-4547-A832-B37BB7F834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113343"/>
        <c:axId val="43114783"/>
      </c:barChart>
      <c:catAx>
        <c:axId val="431133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43114783"/>
        <c:crosses val="autoZero"/>
        <c:auto val="1"/>
        <c:lblAlgn val="ctr"/>
        <c:lblOffset val="100"/>
        <c:noMultiLvlLbl val="0"/>
      </c:catAx>
      <c:valAx>
        <c:axId val="4311478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Gas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43113343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cPVVG | Annual Electricity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Usage_Figures'!$A$125:$A$140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Usage_Figures'!$B$125:$B$140</c:f>
              <c:numCache>
                <c:formatCode>General</c:formatCode>
                <c:ptCount val="16"/>
                <c:pt idx="0">
                  <c:v>34.581366977318091</c:v>
                </c:pt>
                <c:pt idx="1">
                  <c:v>39.381777522232845</c:v>
                </c:pt>
                <c:pt idx="2">
                  <c:v>37.505034805041134</c:v>
                </c:pt>
                <c:pt idx="3">
                  <c:v>40.48747964597996</c:v>
                </c:pt>
                <c:pt idx="4">
                  <c:v>38.607156953146443</c:v>
                </c:pt>
                <c:pt idx="5">
                  <c:v>41.586410243768533</c:v>
                </c:pt>
                <c:pt idx="6">
                  <c:v>41.946888333382191</c:v>
                </c:pt>
                <c:pt idx="7">
                  <c:v>43.04932548576484</c:v>
                </c:pt>
                <c:pt idx="8">
                  <c:v>44.533787540008468</c:v>
                </c:pt>
                <c:pt idx="9">
                  <c:v>46.23018744353508</c:v>
                </c:pt>
                <c:pt idx="10">
                  <c:v>46.710237838889434</c:v>
                </c:pt>
                <c:pt idx="11">
                  <c:v>44.401876434108935</c:v>
                </c:pt>
                <c:pt idx="12">
                  <c:v>48.067228428736271</c:v>
                </c:pt>
                <c:pt idx="13">
                  <c:v>51.720329035559239</c:v>
                </c:pt>
                <c:pt idx="14">
                  <c:v>56.893244797232647</c:v>
                </c:pt>
                <c:pt idx="15">
                  <c:v>46.501801214178926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C6-42AD-847F-C44415CFDD2A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Usage_Figures'!$A$125:$A$140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Usage_Figures'!$C$125:$C$140</c:f>
              <c:numCache>
                <c:formatCode>General</c:formatCode>
                <c:ptCount val="16"/>
                <c:pt idx="0">
                  <c:v>29.312286032944858</c:v>
                </c:pt>
                <c:pt idx="1">
                  <c:v>33.092079787758536</c:v>
                </c:pt>
                <c:pt idx="2">
                  <c:v>31.428724019475894</c:v>
                </c:pt>
                <c:pt idx="3">
                  <c:v>33.927471464396781</c:v>
                </c:pt>
                <c:pt idx="4">
                  <c:v>32.267988956195211</c:v>
                </c:pt>
                <c:pt idx="5">
                  <c:v>34.641087804111038</c:v>
                </c:pt>
                <c:pt idx="6">
                  <c:v>34.934213075609023</c:v>
                </c:pt>
                <c:pt idx="7">
                  <c:v>35.925685640655274</c:v>
                </c:pt>
                <c:pt idx="8">
                  <c:v>37.026749313093461</c:v>
                </c:pt>
                <c:pt idx="9">
                  <c:v>39.055791734735479</c:v>
                </c:pt>
                <c:pt idx="10">
                  <c:v>38.196245666026172</c:v>
                </c:pt>
                <c:pt idx="11">
                  <c:v>36.679073868769535</c:v>
                </c:pt>
                <c:pt idx="12">
                  <c:v>39.309346725900966</c:v>
                </c:pt>
                <c:pt idx="13">
                  <c:v>42.317037014335092</c:v>
                </c:pt>
                <c:pt idx="14">
                  <c:v>46.463045694275287</c:v>
                </c:pt>
                <c:pt idx="15">
                  <c:v>38.428917565885726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C6-42AD-847F-C44415CFDD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115263"/>
        <c:axId val="43116703"/>
      </c:barChart>
      <c:catAx>
        <c:axId val="431152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43116703"/>
        <c:crosses val="autoZero"/>
        <c:auto val="1"/>
        <c:lblAlgn val="ctr"/>
        <c:lblOffset val="100"/>
        <c:noMultiLvlLbl val="0"/>
      </c:catAx>
      <c:valAx>
        <c:axId val="4311670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Electricity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43115263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cPVVG | Annual Gas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Usage_Figures'!$F$125:$F$140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Usage_Figures'!$G$125:$G$140</c:f>
              <c:numCache>
                <c:formatCode>General</c:formatCode>
                <c:ptCount val="16"/>
                <c:pt idx="0">
                  <c:v>19.289287322810093</c:v>
                </c:pt>
                <c:pt idx="1">
                  <c:v>16.286539430167387</c:v>
                </c:pt>
                <c:pt idx="2">
                  <c:v>14.716022644596825</c:v>
                </c:pt>
                <c:pt idx="3">
                  <c:v>14.130928916166752</c:v>
                </c:pt>
                <c:pt idx="4">
                  <c:v>14.477851361687271</c:v>
                </c:pt>
                <c:pt idx="5">
                  <c:v>12.172363438183741</c:v>
                </c:pt>
                <c:pt idx="6">
                  <c:v>12.038334048444566</c:v>
                </c:pt>
                <c:pt idx="7">
                  <c:v>12.171902457939467</c:v>
                </c:pt>
                <c:pt idx="8">
                  <c:v>11.888181876327508</c:v>
                </c:pt>
                <c:pt idx="9">
                  <c:v>12.879998560894164</c:v>
                </c:pt>
                <c:pt idx="10">
                  <c:v>15.137160910687491</c:v>
                </c:pt>
                <c:pt idx="11">
                  <c:v>15.001819003126057</c:v>
                </c:pt>
                <c:pt idx="12">
                  <c:v>13.590149986808196</c:v>
                </c:pt>
                <c:pt idx="13">
                  <c:v>12.04908630104495</c:v>
                </c:pt>
                <c:pt idx="14">
                  <c:v>10.110536453350317</c:v>
                </c:pt>
                <c:pt idx="15">
                  <c:v>17.080007355429824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FD-44A3-8E70-CB8B353AD664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Usage_Figures'!$F$125:$F$140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Usage_Figures'!$H$125:$H$140</c:f>
              <c:numCache>
                <c:formatCode>General</c:formatCode>
                <c:ptCount val="16"/>
                <c:pt idx="0">
                  <c:v>20.134676587613562</c:v>
                </c:pt>
                <c:pt idx="1">
                  <c:v>17.848344028910034</c:v>
                </c:pt>
                <c:pt idx="2">
                  <c:v>16.081024923181065</c:v>
                </c:pt>
                <c:pt idx="3">
                  <c:v>15.226421583389518</c:v>
                </c:pt>
                <c:pt idx="4">
                  <c:v>15.85314084848614</c:v>
                </c:pt>
                <c:pt idx="5">
                  <c:v>12.574015545008034</c:v>
                </c:pt>
                <c:pt idx="6">
                  <c:v>12.38633049332015</c:v>
                </c:pt>
                <c:pt idx="7">
                  <c:v>12.640862344196805</c:v>
                </c:pt>
                <c:pt idx="8">
                  <c:v>12.279410393009142</c:v>
                </c:pt>
                <c:pt idx="9">
                  <c:v>13.44207618999395</c:v>
                </c:pt>
                <c:pt idx="10">
                  <c:v>14.957528588903427</c:v>
                </c:pt>
                <c:pt idx="11">
                  <c:v>15.05701477481991</c:v>
                </c:pt>
                <c:pt idx="12">
                  <c:v>13.697096603976728</c:v>
                </c:pt>
                <c:pt idx="13">
                  <c:v>12.219844003592433</c:v>
                </c:pt>
                <c:pt idx="14">
                  <c:v>10.238504942262541</c:v>
                </c:pt>
                <c:pt idx="15">
                  <c:v>17.046966884575717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0FD-44A3-8E70-CB8B353AD6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121023"/>
        <c:axId val="43105663"/>
      </c:barChart>
      <c:catAx>
        <c:axId val="431210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43105663"/>
        <c:crosses val="autoZero"/>
        <c:auto val="1"/>
        <c:lblAlgn val="ctr"/>
        <c:lblOffset val="100"/>
        <c:noMultiLvlLbl val="0"/>
      </c:catAx>
      <c:valAx>
        <c:axId val="4310566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Gas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43121023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7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3.xml"/><Relationship Id="rId3" Type="http://schemas.openxmlformats.org/officeDocument/2006/relationships/chart" Target="../charts/chart28.xml"/><Relationship Id="rId7" Type="http://schemas.openxmlformats.org/officeDocument/2006/relationships/chart" Target="../charts/chart32.xml"/><Relationship Id="rId2" Type="http://schemas.openxmlformats.org/officeDocument/2006/relationships/chart" Target="../charts/chart27.xml"/><Relationship Id="rId1" Type="http://schemas.openxmlformats.org/officeDocument/2006/relationships/chart" Target="../charts/chart26.xml"/><Relationship Id="rId6" Type="http://schemas.openxmlformats.org/officeDocument/2006/relationships/chart" Target="../charts/chart31.xml"/><Relationship Id="rId5" Type="http://schemas.openxmlformats.org/officeDocument/2006/relationships/chart" Target="../charts/chart30.xml"/><Relationship Id="rId10" Type="http://schemas.openxmlformats.org/officeDocument/2006/relationships/chart" Target="../charts/chart35.xml"/><Relationship Id="rId4" Type="http://schemas.openxmlformats.org/officeDocument/2006/relationships/chart" Target="../charts/chart29.xml"/><Relationship Id="rId9" Type="http://schemas.openxmlformats.org/officeDocument/2006/relationships/chart" Target="../charts/chart3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533400</xdr:colOff>
      <xdr:row>0</xdr:row>
      <xdr:rowOff>28575</xdr:rowOff>
    </xdr:from>
    <xdr:to>
      <xdr:col>16</xdr:col>
      <xdr:colOff>343894</xdr:colOff>
      <xdr:row>23</xdr:row>
      <xdr:rowOff>114925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594808-F77F-B986-1757-63C1AF65F4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0" y="28575"/>
          <a:ext cx="7125694" cy="44773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695325</xdr:colOff>
      <xdr:row>34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772E51E-0EF6-F596-0B0F-7B01AF1821AE}"/>
            </a:ext>
          </a:extLst>
        </xdr:cNvPr>
        <xdr:cNvSpPr txBox="1"/>
      </xdr:nvSpPr>
      <xdr:spPr>
        <a:xfrm>
          <a:off x="8334375" y="523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695325</xdr:colOff>
      <xdr:row>34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C5678AE-3A41-406F-9984-D861C2B9C88B}"/>
            </a:ext>
          </a:extLst>
        </xdr:cNvPr>
        <xdr:cNvSpPr txBox="1"/>
      </xdr:nvSpPr>
      <xdr:spPr>
        <a:xfrm>
          <a:off x="8791575" y="82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428625</xdr:colOff>
      <xdr:row>8</xdr:row>
      <xdr:rowOff>142875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AC4BDDA-9AE1-CD77-CFE5-AA5BF07836C9}"/>
            </a:ext>
          </a:extLst>
        </xdr:cNvPr>
        <xdr:cNvSpPr txBox="1"/>
      </xdr:nvSpPr>
      <xdr:spPr>
        <a:xfrm>
          <a:off x="5191125" y="1619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428625</xdr:colOff>
      <xdr:row>8</xdr:row>
      <xdr:rowOff>142875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7464833-4599-48D7-8E59-19752E75C416}"/>
            </a:ext>
          </a:extLst>
        </xdr:cNvPr>
        <xdr:cNvSpPr txBox="1"/>
      </xdr:nvSpPr>
      <xdr:spPr>
        <a:xfrm>
          <a:off x="10541000" y="181768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2047875</xdr:colOff>
      <xdr:row>7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255FE40-07D8-5EB2-4831-3F799E1F5EE5}"/>
            </a:ext>
          </a:extLst>
        </xdr:cNvPr>
        <xdr:cNvSpPr txBox="1"/>
      </xdr:nvSpPr>
      <xdr:spPr>
        <a:xfrm>
          <a:off x="4229100" y="2143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19</xdr:col>
      <xdr:colOff>482600</xdr:colOff>
      <xdr:row>30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2F6A70-5AD7-5A77-46D5-821D4E3DE7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32</xdr:row>
      <xdr:rowOff>0</xdr:rowOff>
    </xdr:from>
    <xdr:to>
      <xdr:col>19</xdr:col>
      <xdr:colOff>482600</xdr:colOff>
      <xdr:row>60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DFBA420-91A8-18B0-0B40-2AF97A923E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62</xdr:row>
      <xdr:rowOff>0</xdr:rowOff>
    </xdr:from>
    <xdr:to>
      <xdr:col>19</xdr:col>
      <xdr:colOff>482600</xdr:colOff>
      <xdr:row>90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035D996-0ED6-5A47-142C-A56DE9EE1A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92</xdr:row>
      <xdr:rowOff>0</xdr:rowOff>
    </xdr:from>
    <xdr:to>
      <xdr:col>19</xdr:col>
      <xdr:colOff>482600</xdr:colOff>
      <xdr:row>120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1E9C1EC-EC35-6CC7-B0A1-E903333FC5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122</xdr:row>
      <xdr:rowOff>0</xdr:rowOff>
    </xdr:from>
    <xdr:to>
      <xdr:col>19</xdr:col>
      <xdr:colOff>482600</xdr:colOff>
      <xdr:row>150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3F69B25-C933-E5BA-9746-62B11BB640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152</xdr:row>
      <xdr:rowOff>0</xdr:rowOff>
    </xdr:from>
    <xdr:to>
      <xdr:col>19</xdr:col>
      <xdr:colOff>482600</xdr:colOff>
      <xdr:row>180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46D18C5-8BC5-F8AE-22AD-C7827464DE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182</xdr:row>
      <xdr:rowOff>0</xdr:rowOff>
    </xdr:from>
    <xdr:to>
      <xdr:col>19</xdr:col>
      <xdr:colOff>482600</xdr:colOff>
      <xdr:row>210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A47CD46-FC49-96A3-5912-78577D808F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212</xdr:row>
      <xdr:rowOff>0</xdr:rowOff>
    </xdr:from>
    <xdr:to>
      <xdr:col>19</xdr:col>
      <xdr:colOff>482600</xdr:colOff>
      <xdr:row>240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E541B33-613E-B9E6-203B-B4AD2A42E8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242</xdr:row>
      <xdr:rowOff>0</xdr:rowOff>
    </xdr:from>
    <xdr:to>
      <xdr:col>19</xdr:col>
      <xdr:colOff>482600</xdr:colOff>
      <xdr:row>270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30E399E-9D8B-6AFC-2420-86BF6D76DB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0</xdr:colOff>
      <xdr:row>272</xdr:row>
      <xdr:rowOff>0</xdr:rowOff>
    </xdr:from>
    <xdr:to>
      <xdr:col>19</xdr:col>
      <xdr:colOff>482600</xdr:colOff>
      <xdr:row>300</xdr:row>
      <xdr:rowOff>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397F5477-B301-AE22-60C3-4F929A53F3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0</xdr:colOff>
      <xdr:row>302</xdr:row>
      <xdr:rowOff>0</xdr:rowOff>
    </xdr:from>
    <xdr:to>
      <xdr:col>19</xdr:col>
      <xdr:colOff>482600</xdr:colOff>
      <xdr:row>330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8B70978B-48D7-1AB9-1567-4A15153C45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0</xdr:colOff>
      <xdr:row>332</xdr:row>
      <xdr:rowOff>0</xdr:rowOff>
    </xdr:from>
    <xdr:to>
      <xdr:col>19</xdr:col>
      <xdr:colOff>482600</xdr:colOff>
      <xdr:row>360</xdr:row>
      <xdr:rowOff>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DCCD1969-AFB7-DA65-98AE-2E050D8C0C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0</xdr:colOff>
      <xdr:row>362</xdr:row>
      <xdr:rowOff>0</xdr:rowOff>
    </xdr:from>
    <xdr:to>
      <xdr:col>19</xdr:col>
      <xdr:colOff>482600</xdr:colOff>
      <xdr:row>390</xdr:row>
      <xdr:rowOff>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C05C9BB5-BEFB-A7CF-4678-6131560C20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0</xdr:colOff>
      <xdr:row>392</xdr:row>
      <xdr:rowOff>0</xdr:rowOff>
    </xdr:from>
    <xdr:to>
      <xdr:col>19</xdr:col>
      <xdr:colOff>482600</xdr:colOff>
      <xdr:row>420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8BA50D6-CFF4-698F-A42C-2B8A06E134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0</xdr:colOff>
      <xdr:row>422</xdr:row>
      <xdr:rowOff>0</xdr:rowOff>
    </xdr:from>
    <xdr:to>
      <xdr:col>19</xdr:col>
      <xdr:colOff>482600</xdr:colOff>
      <xdr:row>450</xdr:row>
      <xdr:rowOff>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1E9DC3D5-23DA-587B-A573-AD9A29B3B4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0</xdr:colOff>
      <xdr:row>452</xdr:row>
      <xdr:rowOff>0</xdr:rowOff>
    </xdr:from>
    <xdr:to>
      <xdr:col>19</xdr:col>
      <xdr:colOff>482600</xdr:colOff>
      <xdr:row>480</xdr:row>
      <xdr:rowOff>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22006C08-15A5-8659-4B32-013EE1DB1F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0</xdr:col>
      <xdr:colOff>0</xdr:colOff>
      <xdr:row>482</xdr:row>
      <xdr:rowOff>0</xdr:rowOff>
    </xdr:from>
    <xdr:to>
      <xdr:col>19</xdr:col>
      <xdr:colOff>482600</xdr:colOff>
      <xdr:row>510</xdr:row>
      <xdr:rowOff>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AD714D5E-811B-9B62-6D70-9E5DAC70FA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0</xdr:colOff>
      <xdr:row>512</xdr:row>
      <xdr:rowOff>0</xdr:rowOff>
    </xdr:from>
    <xdr:to>
      <xdr:col>19</xdr:col>
      <xdr:colOff>482600</xdr:colOff>
      <xdr:row>540</xdr:row>
      <xdr:rowOff>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E1F12E0D-A207-2802-D93C-D0041C6339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0</xdr:colOff>
      <xdr:row>542</xdr:row>
      <xdr:rowOff>0</xdr:rowOff>
    </xdr:from>
    <xdr:to>
      <xdr:col>19</xdr:col>
      <xdr:colOff>482600</xdr:colOff>
      <xdr:row>570</xdr:row>
      <xdr:rowOff>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784BCAD1-4D4A-F945-0D55-38D8F5F9F2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0</xdr:colOff>
      <xdr:row>572</xdr:row>
      <xdr:rowOff>0</xdr:rowOff>
    </xdr:from>
    <xdr:to>
      <xdr:col>19</xdr:col>
      <xdr:colOff>482600</xdr:colOff>
      <xdr:row>600</xdr:row>
      <xdr:rowOff>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CC5410D5-4460-E080-263D-DA04A90587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0</xdr:col>
      <xdr:colOff>0</xdr:colOff>
      <xdr:row>602</xdr:row>
      <xdr:rowOff>0</xdr:rowOff>
    </xdr:from>
    <xdr:to>
      <xdr:col>19</xdr:col>
      <xdr:colOff>482600</xdr:colOff>
      <xdr:row>630</xdr:row>
      <xdr:rowOff>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EFF70AB1-A77A-6696-BA9B-75D58EB8B0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0</xdr:col>
      <xdr:colOff>0</xdr:colOff>
      <xdr:row>632</xdr:row>
      <xdr:rowOff>0</xdr:rowOff>
    </xdr:from>
    <xdr:to>
      <xdr:col>19</xdr:col>
      <xdr:colOff>482600</xdr:colOff>
      <xdr:row>660</xdr:row>
      <xdr:rowOff>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44507F23-98A2-9395-EC88-AF28A61B6E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0</xdr:col>
      <xdr:colOff>0</xdr:colOff>
      <xdr:row>662</xdr:row>
      <xdr:rowOff>0</xdr:rowOff>
    </xdr:from>
    <xdr:to>
      <xdr:col>19</xdr:col>
      <xdr:colOff>482600</xdr:colOff>
      <xdr:row>690</xdr:row>
      <xdr:rowOff>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2AB60F27-1E9F-068E-D773-12EB203B8A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0</xdr:col>
      <xdr:colOff>0</xdr:colOff>
      <xdr:row>692</xdr:row>
      <xdr:rowOff>0</xdr:rowOff>
    </xdr:from>
    <xdr:to>
      <xdr:col>19</xdr:col>
      <xdr:colOff>482600</xdr:colOff>
      <xdr:row>720</xdr:row>
      <xdr:rowOff>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F9AFF144-9C71-3DC3-D754-72E242BDCD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0</xdr:col>
      <xdr:colOff>0</xdr:colOff>
      <xdr:row>722</xdr:row>
      <xdr:rowOff>0</xdr:rowOff>
    </xdr:from>
    <xdr:to>
      <xdr:col>19</xdr:col>
      <xdr:colOff>482600</xdr:colOff>
      <xdr:row>750</xdr:row>
      <xdr:rowOff>0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CBF61399-3A66-0C77-1303-0485D3C111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63500</xdr:rowOff>
    </xdr:from>
    <xdr:to>
      <xdr:col>19</xdr:col>
      <xdr:colOff>482600</xdr:colOff>
      <xdr:row>30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E02F3D-9BC7-D852-A6A2-786D25C043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127000</xdr:colOff>
      <xdr:row>2</xdr:row>
      <xdr:rowOff>63500</xdr:rowOff>
    </xdr:from>
    <xdr:to>
      <xdr:col>40</xdr:col>
      <xdr:colOff>0</xdr:colOff>
      <xdr:row>30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CB02C1D-8690-E92F-C0BC-77E91C9C37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32</xdr:row>
      <xdr:rowOff>63500</xdr:rowOff>
    </xdr:from>
    <xdr:to>
      <xdr:col>19</xdr:col>
      <xdr:colOff>482600</xdr:colOff>
      <xdr:row>60</xdr:row>
      <xdr:rowOff>63500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B41020A-704B-34B3-81C4-E2F9202700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127000</xdr:colOff>
      <xdr:row>32</xdr:row>
      <xdr:rowOff>63500</xdr:rowOff>
    </xdr:from>
    <xdr:to>
      <xdr:col>40</xdr:col>
      <xdr:colOff>0</xdr:colOff>
      <xdr:row>60</xdr:row>
      <xdr:rowOff>63500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41CF519-B34C-D175-5E4D-566F86D3E0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62</xdr:row>
      <xdr:rowOff>63500</xdr:rowOff>
    </xdr:from>
    <xdr:to>
      <xdr:col>19</xdr:col>
      <xdr:colOff>482600</xdr:colOff>
      <xdr:row>90</xdr:row>
      <xdr:rowOff>63500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7518DEB-E1F2-2AC5-090A-4E792A7B8F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127000</xdr:colOff>
      <xdr:row>62</xdr:row>
      <xdr:rowOff>63500</xdr:rowOff>
    </xdr:from>
    <xdr:to>
      <xdr:col>40</xdr:col>
      <xdr:colOff>0</xdr:colOff>
      <xdr:row>90</xdr:row>
      <xdr:rowOff>63500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134827A-00DF-DF0A-F24B-27E3265BAE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92</xdr:row>
      <xdr:rowOff>63500</xdr:rowOff>
    </xdr:from>
    <xdr:to>
      <xdr:col>19</xdr:col>
      <xdr:colOff>482600</xdr:colOff>
      <xdr:row>120</xdr:row>
      <xdr:rowOff>63500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342A08A-0AC1-49F7-B146-95302C192B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20</xdr:col>
      <xdr:colOff>127000</xdr:colOff>
      <xdr:row>92</xdr:row>
      <xdr:rowOff>63500</xdr:rowOff>
    </xdr:from>
    <xdr:to>
      <xdr:col>40</xdr:col>
      <xdr:colOff>0</xdr:colOff>
      <xdr:row>120</xdr:row>
      <xdr:rowOff>63500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7E288C6-E65D-BB81-2B52-50AD208146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122</xdr:row>
      <xdr:rowOff>63500</xdr:rowOff>
    </xdr:from>
    <xdr:to>
      <xdr:col>19</xdr:col>
      <xdr:colOff>482600</xdr:colOff>
      <xdr:row>150</xdr:row>
      <xdr:rowOff>63500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48EC60B-1B88-6B6D-4F3C-21F8197D0C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20</xdr:col>
      <xdr:colOff>127000</xdr:colOff>
      <xdr:row>122</xdr:row>
      <xdr:rowOff>63500</xdr:rowOff>
    </xdr:from>
    <xdr:to>
      <xdr:col>40</xdr:col>
      <xdr:colOff>0</xdr:colOff>
      <xdr:row>150</xdr:row>
      <xdr:rowOff>63500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5BFACD82-4E2F-A31E-AF67-800070DE78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7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1</v>
    <v>4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43C15-A130-4E5D-833A-329B91F68536}">
  <dimension ref="A1:K41"/>
  <sheetViews>
    <sheetView topLeftCell="A7" workbookViewId="0">
      <selection activeCell="C11" sqref="C11:D11"/>
    </sheetView>
  </sheetViews>
  <sheetFormatPr defaultRowHeight="15" x14ac:dyDescent="0.25"/>
  <cols>
    <col min="1" max="1" width="15.42578125" customWidth="1"/>
    <col min="2" max="2" width="31.28515625" customWidth="1"/>
    <col min="3" max="3" width="31.140625" customWidth="1"/>
    <col min="4" max="4" width="19.42578125" customWidth="1"/>
    <col min="5" max="9" width="15.85546875" customWidth="1"/>
    <col min="10" max="11" width="33.28515625" customWidth="1"/>
  </cols>
  <sheetData>
    <row r="1" spans="1:11" x14ac:dyDescent="0.25">
      <c r="A1" s="1" t="s">
        <v>214</v>
      </c>
      <c r="B1" s="1" t="s">
        <v>1</v>
      </c>
      <c r="C1" s="1" t="s">
        <v>4</v>
      </c>
      <c r="D1" s="1" t="s">
        <v>6</v>
      </c>
      <c r="E1" s="1" t="s">
        <v>5</v>
      </c>
      <c r="F1" s="1" t="s">
        <v>291</v>
      </c>
      <c r="G1" s="1" t="s">
        <v>292</v>
      </c>
      <c r="H1" s="1" t="s">
        <v>294</v>
      </c>
      <c r="I1" s="1" t="s">
        <v>290</v>
      </c>
      <c r="J1" s="1" t="s">
        <v>88</v>
      </c>
      <c r="K1" s="1" t="s">
        <v>89</v>
      </c>
    </row>
    <row r="2" spans="1:11" ht="31.5" customHeight="1" x14ac:dyDescent="0.25">
      <c r="A2" t="s">
        <v>198</v>
      </c>
      <c r="B2" s="34" t="s">
        <v>206</v>
      </c>
      <c r="C2" s="27" t="e" vm="1">
        <v>#VALUE!</v>
      </c>
      <c r="D2">
        <v>1</v>
      </c>
      <c r="E2" s="79">
        <v>1</v>
      </c>
      <c r="F2" s="49">
        <v>12.000577558584499</v>
      </c>
      <c r="G2" s="49" t="s">
        <v>293</v>
      </c>
      <c r="H2" s="49" t="s">
        <v>293</v>
      </c>
      <c r="I2" s="49">
        <v>3.0001456452082702</v>
      </c>
      <c r="J2" s="49">
        <f>F2</f>
        <v>12.000577558584499</v>
      </c>
      <c r="K2" s="49">
        <f>J2+I2</f>
        <v>15.00072320379277</v>
      </c>
    </row>
    <row r="3" spans="1:11" ht="31.5" customHeight="1" x14ac:dyDescent="0.25">
      <c r="A3" t="s">
        <v>199</v>
      </c>
      <c r="B3" s="34" t="s">
        <v>207</v>
      </c>
      <c r="C3" s="27" t="e" vm="2">
        <v>#VALUE!</v>
      </c>
      <c r="D3">
        <v>3</v>
      </c>
      <c r="E3" s="79">
        <v>5.7</v>
      </c>
      <c r="F3" s="49">
        <v>9.0004350824399708</v>
      </c>
      <c r="G3" s="49">
        <v>13.0006380092287</v>
      </c>
      <c r="H3" s="49" t="s">
        <v>293</v>
      </c>
      <c r="I3" s="49">
        <v>4.0002044051393302</v>
      </c>
      <c r="J3" s="49" t="s">
        <v>295</v>
      </c>
      <c r="K3" s="49" t="s">
        <v>300</v>
      </c>
    </row>
    <row r="4" spans="1:11" ht="31.5" customHeight="1" x14ac:dyDescent="0.25">
      <c r="A4" t="s">
        <v>200</v>
      </c>
      <c r="B4" s="34" t="s">
        <v>208</v>
      </c>
      <c r="C4" s="27" t="e" vm="3">
        <v>#VALUE!</v>
      </c>
      <c r="D4">
        <v>1</v>
      </c>
      <c r="E4" s="79">
        <v>2</v>
      </c>
      <c r="F4" s="49">
        <v>9.0004364116874793</v>
      </c>
      <c r="G4" s="49">
        <v>12.000591320375699</v>
      </c>
      <c r="H4" s="49" t="s">
        <v>293</v>
      </c>
      <c r="I4" s="49">
        <v>3.0001460501264798</v>
      </c>
      <c r="J4" s="49" t="s">
        <v>296</v>
      </c>
      <c r="K4" s="49" t="s">
        <v>301</v>
      </c>
    </row>
    <row r="5" spans="1:11" ht="31.5" customHeight="1" x14ac:dyDescent="0.25">
      <c r="A5" t="s">
        <v>201</v>
      </c>
      <c r="B5" s="34" t="s">
        <v>209</v>
      </c>
      <c r="C5" s="27" t="e" vm="4">
        <v>#VALUE!</v>
      </c>
      <c r="D5">
        <v>1</v>
      </c>
      <c r="E5" s="79">
        <v>1.7</v>
      </c>
      <c r="F5" s="49">
        <v>9.0004473155863494</v>
      </c>
      <c r="G5" s="49" t="s">
        <v>293</v>
      </c>
      <c r="H5" s="49" t="s">
        <v>293</v>
      </c>
      <c r="I5" s="49">
        <v>3.0001456376327602</v>
      </c>
      <c r="J5" s="49">
        <f>F5</f>
        <v>9.0004473155863494</v>
      </c>
      <c r="K5" s="49">
        <f>J5+I5</f>
        <v>12.00059295321911</v>
      </c>
    </row>
    <row r="6" spans="1:11" ht="31.5" customHeight="1" x14ac:dyDescent="0.25">
      <c r="A6" t="s">
        <v>202</v>
      </c>
      <c r="B6" s="34" t="s">
        <v>210</v>
      </c>
      <c r="C6" s="27" t="e" vm="5">
        <v>#VALUE!</v>
      </c>
      <c r="D6">
        <v>2</v>
      </c>
      <c r="E6" s="48" t="s">
        <v>349</v>
      </c>
      <c r="F6" s="49">
        <v>9.0004492491803596</v>
      </c>
      <c r="G6" s="49">
        <v>13.000631791087701</v>
      </c>
      <c r="H6" s="49" t="s">
        <v>293</v>
      </c>
      <c r="I6" s="49">
        <v>4.0001946358363503</v>
      </c>
      <c r="J6" s="49" t="s">
        <v>295</v>
      </c>
      <c r="K6" s="49" t="s">
        <v>300</v>
      </c>
    </row>
    <row r="7" spans="1:11" ht="31.5" customHeight="1" x14ac:dyDescent="0.25">
      <c r="A7" t="s">
        <v>203</v>
      </c>
      <c r="B7" s="34" t="s">
        <v>211</v>
      </c>
      <c r="C7" s="27" t="e" vm="6">
        <v>#VALUE!</v>
      </c>
      <c r="D7">
        <v>4</v>
      </c>
      <c r="E7" s="48" t="s">
        <v>350</v>
      </c>
      <c r="F7" s="49">
        <v>10.0004920427196</v>
      </c>
      <c r="G7" s="49">
        <v>9.0004349044144103</v>
      </c>
      <c r="H7" s="49">
        <v>14.0006846008541</v>
      </c>
      <c r="I7" s="49">
        <v>4.0001957303618498</v>
      </c>
      <c r="J7" s="48" t="s">
        <v>304</v>
      </c>
      <c r="K7" s="49" t="s">
        <v>305</v>
      </c>
    </row>
    <row r="8" spans="1:11" ht="31.5" customHeight="1" x14ac:dyDescent="0.25">
      <c r="A8" t="s">
        <v>204</v>
      </c>
      <c r="B8" s="34" t="s">
        <v>212</v>
      </c>
      <c r="C8" s="27" t="e" vm="7">
        <v>#VALUE!</v>
      </c>
      <c r="D8">
        <v>1</v>
      </c>
      <c r="E8" s="79">
        <v>1</v>
      </c>
      <c r="F8" s="49">
        <v>11.000511060005101</v>
      </c>
      <c r="G8" s="49" t="s">
        <v>293</v>
      </c>
      <c r="H8" s="49" t="s">
        <v>293</v>
      </c>
      <c r="I8" s="49" t="s">
        <v>293</v>
      </c>
      <c r="J8" s="49">
        <f>F8</f>
        <v>11.000511060005101</v>
      </c>
      <c r="K8" s="49">
        <f>J8</f>
        <v>11.000511060005101</v>
      </c>
    </row>
    <row r="9" spans="1:11" ht="31.5" customHeight="1" x14ac:dyDescent="0.25">
      <c r="A9" t="s">
        <v>205</v>
      </c>
      <c r="B9" s="34" t="s">
        <v>213</v>
      </c>
      <c r="C9" s="27" t="e" vm="8">
        <v>#VALUE!</v>
      </c>
      <c r="D9">
        <v>1</v>
      </c>
      <c r="E9" s="79">
        <v>1</v>
      </c>
      <c r="F9" s="49">
        <v>25.001203010683199</v>
      </c>
      <c r="G9" s="49" t="s">
        <v>293</v>
      </c>
      <c r="H9" s="49" t="s">
        <v>293</v>
      </c>
      <c r="I9" s="49" t="s">
        <v>293</v>
      </c>
      <c r="J9" s="49">
        <f>F9</f>
        <v>25.001203010683199</v>
      </c>
      <c r="K9" s="49">
        <f>J9</f>
        <v>25.001203010683199</v>
      </c>
    </row>
    <row r="10" spans="1:11" ht="31.5" customHeight="1" x14ac:dyDescent="0.25">
      <c r="A10" t="s">
        <v>127</v>
      </c>
      <c r="B10" s="34" t="s">
        <v>128</v>
      </c>
      <c r="C10" s="27" t="e" vm="9">
        <v>#VALUE!</v>
      </c>
      <c r="D10">
        <v>3</v>
      </c>
      <c r="E10" s="79">
        <v>1</v>
      </c>
      <c r="F10" s="49">
        <v>10.007045538603</v>
      </c>
      <c r="G10" s="49">
        <v>12.992745526266701</v>
      </c>
      <c r="H10" s="49" t="s">
        <v>293</v>
      </c>
      <c r="I10" s="49">
        <v>2.9857120153777399</v>
      </c>
      <c r="J10" s="49" t="s">
        <v>297</v>
      </c>
      <c r="K10" s="49" t="s">
        <v>302</v>
      </c>
    </row>
    <row r="11" spans="1:11" ht="31.5" customHeight="1" x14ac:dyDescent="0.25">
      <c r="A11" t="s">
        <v>129</v>
      </c>
      <c r="B11" s="34" t="s">
        <v>130</v>
      </c>
      <c r="C11" s="27" t="e" vm="10">
        <v>#VALUE!</v>
      </c>
      <c r="D11">
        <v>4</v>
      </c>
      <c r="E11" s="79">
        <v>6.6</v>
      </c>
      <c r="F11" s="49">
        <v>8.0003806292345008</v>
      </c>
      <c r="G11" s="49">
        <v>10.500487773672999</v>
      </c>
      <c r="H11" s="49" t="s">
        <v>293</v>
      </c>
      <c r="I11" s="49">
        <v>1.5000729866628999</v>
      </c>
      <c r="J11" s="49" t="s">
        <v>298</v>
      </c>
      <c r="K11" s="49" t="s">
        <v>303</v>
      </c>
    </row>
    <row r="12" spans="1:11" ht="31.5" customHeight="1" x14ac:dyDescent="0.25">
      <c r="A12" t="s">
        <v>131</v>
      </c>
      <c r="B12" s="34" t="s">
        <v>132</v>
      </c>
      <c r="C12" s="27" t="e" vm="11">
        <v>#VALUE!</v>
      </c>
      <c r="D12">
        <v>1</v>
      </c>
      <c r="E12" s="79">
        <v>1</v>
      </c>
      <c r="F12" s="49">
        <v>13.0006299370063</v>
      </c>
      <c r="G12" s="49" t="s">
        <v>293</v>
      </c>
      <c r="H12" s="49" t="s">
        <v>293</v>
      </c>
      <c r="I12" s="49" t="s">
        <v>293</v>
      </c>
      <c r="J12" s="49">
        <f>F12</f>
        <v>13.0006299370063</v>
      </c>
      <c r="K12" s="49">
        <f>J12</f>
        <v>13.0006299370063</v>
      </c>
    </row>
    <row r="13" spans="1:11" ht="31.5" customHeight="1" x14ac:dyDescent="0.25">
      <c r="A13" t="s">
        <v>133</v>
      </c>
      <c r="B13" s="34" t="s">
        <v>134</v>
      </c>
      <c r="C13" s="27" t="e" vm="12">
        <v>#VALUE!</v>
      </c>
      <c r="D13">
        <v>1</v>
      </c>
      <c r="E13" s="79">
        <v>6</v>
      </c>
      <c r="F13" s="49">
        <v>9.0004452270658</v>
      </c>
      <c r="G13" s="49" t="s">
        <v>293</v>
      </c>
      <c r="H13" s="49" t="s">
        <v>293</v>
      </c>
      <c r="I13" s="49">
        <v>6.0003317190671899</v>
      </c>
      <c r="J13" s="49">
        <f>F13</f>
        <v>9.0004452270658</v>
      </c>
      <c r="K13" s="49">
        <f>J13+I13</f>
        <v>15.000776946132991</v>
      </c>
    </row>
    <row r="14" spans="1:11" ht="31.5" customHeight="1" x14ac:dyDescent="0.25">
      <c r="A14" t="s">
        <v>135</v>
      </c>
      <c r="B14" s="34" t="s">
        <v>136</v>
      </c>
      <c r="C14" s="27" t="e" vm="13">
        <v>#VALUE!</v>
      </c>
      <c r="D14">
        <v>1</v>
      </c>
      <c r="E14" s="79">
        <v>1</v>
      </c>
      <c r="F14" s="49">
        <v>35.001708760190603</v>
      </c>
      <c r="G14" s="49" t="s">
        <v>293</v>
      </c>
      <c r="H14" s="49" t="s">
        <v>293</v>
      </c>
      <c r="I14" s="49" t="s">
        <v>293</v>
      </c>
      <c r="J14" s="49">
        <f>F14</f>
        <v>35.001708760190603</v>
      </c>
      <c r="K14" s="49">
        <f>J14</f>
        <v>35.001708760190603</v>
      </c>
    </row>
    <row r="15" spans="1:11" ht="31.5" customHeight="1" x14ac:dyDescent="0.25">
      <c r="A15" t="s">
        <v>137</v>
      </c>
      <c r="B15" s="34" t="s">
        <v>138</v>
      </c>
      <c r="C15" s="27" t="e" vm="14">
        <v>#VALUE!</v>
      </c>
      <c r="D15">
        <v>2</v>
      </c>
      <c r="E15" s="79">
        <v>5.0999999999999996</v>
      </c>
      <c r="F15" s="49">
        <v>9.0004352570103201</v>
      </c>
      <c r="G15" s="49" t="s">
        <v>293</v>
      </c>
      <c r="H15" s="49" t="s">
        <v>293</v>
      </c>
      <c r="I15" s="49" t="s">
        <v>293</v>
      </c>
      <c r="J15" s="49">
        <f>F15</f>
        <v>9.0004352570103201</v>
      </c>
      <c r="K15" s="49">
        <f>J15</f>
        <v>9.0004352570103201</v>
      </c>
    </row>
    <row r="16" spans="1:11" ht="31.5" customHeight="1" x14ac:dyDescent="0.25">
      <c r="A16" t="s">
        <v>139</v>
      </c>
      <c r="B16" s="34" t="s">
        <v>140</v>
      </c>
      <c r="C16" s="27" t="e" vm="15">
        <v>#VALUE!</v>
      </c>
      <c r="D16">
        <v>2</v>
      </c>
      <c r="E16" s="79">
        <v>10.3</v>
      </c>
      <c r="F16" s="49">
        <v>12.998581742552901</v>
      </c>
      <c r="G16" s="49">
        <v>9.0004506642791409</v>
      </c>
      <c r="H16" s="49" t="s">
        <v>293</v>
      </c>
      <c r="I16" s="49">
        <v>4.0055319138007599</v>
      </c>
      <c r="J16" s="49" t="s">
        <v>295</v>
      </c>
      <c r="K16" s="49" t="s">
        <v>300</v>
      </c>
    </row>
    <row r="17" spans="1:11" ht="31.5" customHeight="1" x14ac:dyDescent="0.25">
      <c r="A17" t="s">
        <v>141</v>
      </c>
      <c r="B17" s="34" t="s">
        <v>142</v>
      </c>
      <c r="C17" s="27" t="e" vm="16">
        <v>#VALUE!</v>
      </c>
      <c r="D17">
        <v>3</v>
      </c>
      <c r="E17" s="79">
        <v>1.5</v>
      </c>
      <c r="F17" s="49">
        <v>9.00041572888742</v>
      </c>
      <c r="G17" s="49" t="s">
        <v>293</v>
      </c>
      <c r="H17" s="49" t="s">
        <v>293</v>
      </c>
      <c r="I17" s="49">
        <v>3.00014057554348</v>
      </c>
      <c r="J17" s="49">
        <f>F17</f>
        <v>9.00041572888742</v>
      </c>
      <c r="K17" s="49">
        <f t="shared" ref="K17:K18" si="0">J17+I17</f>
        <v>12.0005563044309</v>
      </c>
    </row>
    <row r="18" spans="1:11" ht="31.5" customHeight="1" x14ac:dyDescent="0.25">
      <c r="A18" t="s">
        <v>143</v>
      </c>
      <c r="B18" s="34" t="s">
        <v>144</v>
      </c>
      <c r="C18" s="27" t="e" vm="17">
        <v>#VALUE!</v>
      </c>
      <c r="D18">
        <v>2</v>
      </c>
      <c r="E18" s="79">
        <v>1.5</v>
      </c>
      <c r="F18" s="49">
        <v>9.0004137992500599</v>
      </c>
      <c r="G18" s="49" t="s">
        <v>293</v>
      </c>
      <c r="H18" s="49" t="s">
        <v>293</v>
      </c>
      <c r="I18" s="49">
        <v>3.0001400551307902</v>
      </c>
      <c r="J18" s="49">
        <f>F18</f>
        <v>9.0004137992500599</v>
      </c>
      <c r="K18" s="49">
        <f t="shared" si="0"/>
        <v>12.000553854380851</v>
      </c>
    </row>
    <row r="19" spans="1:11" ht="31.5" customHeight="1" x14ac:dyDescent="0.25">
      <c r="A19" t="s">
        <v>145</v>
      </c>
      <c r="B19" s="34" t="s">
        <v>146</v>
      </c>
      <c r="C19" s="27" t="e" vm="18">
        <v>#VALUE!</v>
      </c>
      <c r="D19">
        <v>1</v>
      </c>
      <c r="E19" s="79">
        <v>2.5</v>
      </c>
      <c r="F19" s="49">
        <v>37.501823155069197</v>
      </c>
      <c r="G19" s="49">
        <v>15.0007</v>
      </c>
      <c r="H19" s="49" t="s">
        <v>293</v>
      </c>
      <c r="I19" s="49" t="s">
        <v>293</v>
      </c>
      <c r="J19" s="49" t="s">
        <v>299</v>
      </c>
      <c r="K19" s="49" t="s">
        <v>299</v>
      </c>
    </row>
    <row r="20" spans="1:11" ht="31.5" customHeight="1" x14ac:dyDescent="0.25">
      <c r="A20" t="s">
        <v>147</v>
      </c>
      <c r="B20" s="34" t="s">
        <v>148</v>
      </c>
      <c r="C20" s="27" t="e" vm="19">
        <v>#VALUE!</v>
      </c>
      <c r="D20">
        <v>1</v>
      </c>
      <c r="E20" s="79">
        <v>1</v>
      </c>
      <c r="F20" s="49">
        <v>10.000525788682999</v>
      </c>
      <c r="G20" s="49" t="s">
        <v>293</v>
      </c>
      <c r="H20" s="49" t="s">
        <v>293</v>
      </c>
      <c r="I20" s="49">
        <v>3.00016274411617</v>
      </c>
      <c r="J20" s="49">
        <f t="shared" ref="J20:J27" si="1">F20</f>
        <v>10.000525788682999</v>
      </c>
      <c r="K20" s="49">
        <f t="shared" ref="K20:K22" si="2">J20+I20</f>
        <v>13.00068853279917</v>
      </c>
    </row>
    <row r="21" spans="1:11" ht="31.5" customHeight="1" x14ac:dyDescent="0.25">
      <c r="A21" t="s">
        <v>149</v>
      </c>
      <c r="B21" s="34" t="s">
        <v>150</v>
      </c>
      <c r="C21" s="27" t="e" vm="20">
        <v>#VALUE!</v>
      </c>
      <c r="D21">
        <v>1</v>
      </c>
      <c r="E21" s="79">
        <v>1</v>
      </c>
      <c r="F21" s="49">
        <v>10.0004867997252</v>
      </c>
      <c r="G21" s="49" t="s">
        <v>293</v>
      </c>
      <c r="H21" s="49" t="s">
        <v>293</v>
      </c>
      <c r="I21" s="49">
        <v>3.0001467067665102</v>
      </c>
      <c r="J21" s="49">
        <f t="shared" si="1"/>
        <v>10.0004867997252</v>
      </c>
      <c r="K21" s="49">
        <f t="shared" si="2"/>
        <v>13.00063350649171</v>
      </c>
    </row>
    <row r="22" spans="1:11" ht="31.5" customHeight="1" x14ac:dyDescent="0.25">
      <c r="A22" t="s">
        <v>151</v>
      </c>
      <c r="B22" s="34" t="s">
        <v>152</v>
      </c>
      <c r="C22" s="27" t="e" vm="21">
        <v>#VALUE!</v>
      </c>
      <c r="D22">
        <v>3</v>
      </c>
      <c r="E22" s="79">
        <v>1</v>
      </c>
      <c r="F22" s="49">
        <v>15.0007324544802</v>
      </c>
      <c r="G22" s="49" t="s">
        <v>293</v>
      </c>
      <c r="H22" s="49" t="s">
        <v>293</v>
      </c>
      <c r="I22" s="49">
        <v>5.8001831655181002</v>
      </c>
      <c r="J22" s="49">
        <f t="shared" si="1"/>
        <v>15.0007324544802</v>
      </c>
      <c r="K22" s="49">
        <f t="shared" si="2"/>
        <v>20.8009156199983</v>
      </c>
    </row>
    <row r="23" spans="1:11" ht="31.5" customHeight="1" x14ac:dyDescent="0.25">
      <c r="A23" t="s">
        <v>153</v>
      </c>
      <c r="B23" s="34" t="s">
        <v>154</v>
      </c>
      <c r="C23" s="27" t="e" vm="22">
        <v>#VALUE!</v>
      </c>
      <c r="D23">
        <v>1</v>
      </c>
      <c r="E23" s="79">
        <v>1</v>
      </c>
      <c r="F23" s="49">
        <v>20.500994268335401</v>
      </c>
      <c r="G23" s="49" t="s">
        <v>293</v>
      </c>
      <c r="H23" s="49" t="s">
        <v>293</v>
      </c>
      <c r="I23" s="49" t="s">
        <v>293</v>
      </c>
      <c r="J23" s="49">
        <f t="shared" si="1"/>
        <v>20.500994268335401</v>
      </c>
      <c r="K23" s="49">
        <f>J23</f>
        <v>20.500994268335401</v>
      </c>
    </row>
    <row r="24" spans="1:11" ht="31.5" customHeight="1" x14ac:dyDescent="0.25">
      <c r="A24" t="s">
        <v>155</v>
      </c>
      <c r="B24" s="34" t="s">
        <v>156</v>
      </c>
      <c r="C24" s="27" t="e" vm="23">
        <v>#VALUE!</v>
      </c>
      <c r="D24">
        <v>1</v>
      </c>
      <c r="E24" s="79">
        <v>1</v>
      </c>
      <c r="F24" s="49">
        <v>10.0005061709107</v>
      </c>
      <c r="G24" s="49" t="s">
        <v>293</v>
      </c>
      <c r="H24" s="49" t="s">
        <v>293</v>
      </c>
      <c r="I24" s="49">
        <v>2.0000999843774401</v>
      </c>
      <c r="J24" s="49">
        <f t="shared" si="1"/>
        <v>10.0005061709107</v>
      </c>
      <c r="K24" s="49">
        <f>J24+I24</f>
        <v>12.000606155288141</v>
      </c>
    </row>
    <row r="25" spans="1:11" ht="31.5" customHeight="1" x14ac:dyDescent="0.25">
      <c r="A25" t="s">
        <v>157</v>
      </c>
      <c r="B25" s="34" t="s">
        <v>158</v>
      </c>
      <c r="C25" s="27" t="e" vm="24">
        <v>#VALUE!</v>
      </c>
      <c r="D25">
        <v>1</v>
      </c>
      <c r="E25" s="79">
        <v>1</v>
      </c>
      <c r="F25" s="49">
        <v>48.002341456336097</v>
      </c>
      <c r="G25" s="49" t="s">
        <v>293</v>
      </c>
      <c r="H25" s="49" t="s">
        <v>293</v>
      </c>
      <c r="I25" s="49" t="s">
        <v>293</v>
      </c>
      <c r="J25" s="49">
        <f t="shared" si="1"/>
        <v>48.002341456336097</v>
      </c>
      <c r="K25" s="49">
        <f>J25</f>
        <v>48.002341456336097</v>
      </c>
    </row>
    <row r="26" spans="1:11" ht="31.5" customHeight="1" x14ac:dyDescent="0.25">
      <c r="A26" t="s">
        <v>159</v>
      </c>
      <c r="B26" s="34" t="s">
        <v>160</v>
      </c>
      <c r="C26" s="27" t="e" vm="25">
        <v>#VALUE!</v>
      </c>
      <c r="D26">
        <v>1</v>
      </c>
      <c r="E26" s="79">
        <v>1</v>
      </c>
      <c r="F26" s="49">
        <v>48.002341456336097</v>
      </c>
      <c r="G26" s="49" t="s">
        <v>293</v>
      </c>
      <c r="H26" s="49" t="s">
        <v>293</v>
      </c>
      <c r="I26" s="49" t="s">
        <v>293</v>
      </c>
      <c r="J26" s="49">
        <f t="shared" si="1"/>
        <v>48.002341456336097</v>
      </c>
      <c r="K26" s="49">
        <f>J26</f>
        <v>48.002341456336097</v>
      </c>
    </row>
    <row r="27" spans="1:11" ht="31.5" customHeight="1" x14ac:dyDescent="0.25">
      <c r="A27" t="s">
        <v>161</v>
      </c>
      <c r="B27" s="34" t="s">
        <v>162</v>
      </c>
      <c r="C27" s="27" t="e" vm="26">
        <v>#VALUE!</v>
      </c>
      <c r="D27">
        <v>1</v>
      </c>
      <c r="E27" s="79">
        <v>1</v>
      </c>
      <c r="F27" s="49">
        <v>48.002341456336097</v>
      </c>
      <c r="G27" s="49" t="s">
        <v>293</v>
      </c>
      <c r="H27" s="49" t="s">
        <v>293</v>
      </c>
      <c r="I27" s="49" t="s">
        <v>293</v>
      </c>
      <c r="J27" s="49">
        <f t="shared" si="1"/>
        <v>48.002341456336097</v>
      </c>
      <c r="K27" s="49">
        <f>J27</f>
        <v>48.002341456336097</v>
      </c>
    </row>
    <row r="31" spans="1:11" x14ac:dyDescent="0.25">
      <c r="E31" s="49"/>
      <c r="F31" s="49"/>
      <c r="G31" s="49"/>
      <c r="H31" s="49"/>
      <c r="I31" s="49"/>
    </row>
    <row r="32" spans="1:11" x14ac:dyDescent="0.25">
      <c r="E32" s="49"/>
      <c r="F32" s="49"/>
      <c r="G32" s="49"/>
      <c r="H32" s="49"/>
      <c r="I32" s="49"/>
    </row>
    <row r="33" spans="5:9" x14ac:dyDescent="0.25">
      <c r="E33" s="49"/>
      <c r="F33" s="49"/>
      <c r="G33" s="49"/>
      <c r="H33" s="49"/>
      <c r="I33" s="49"/>
    </row>
    <row r="34" spans="5:9" x14ac:dyDescent="0.25">
      <c r="E34" s="49"/>
      <c r="F34" s="49"/>
      <c r="G34" s="49"/>
      <c r="H34" s="49"/>
      <c r="I34" s="49"/>
    </row>
    <row r="35" spans="5:9" x14ac:dyDescent="0.25">
      <c r="E35" s="49"/>
      <c r="F35" s="49"/>
      <c r="G35" s="49"/>
      <c r="H35" s="49"/>
      <c r="I35" s="49"/>
    </row>
    <row r="36" spans="5:9" x14ac:dyDescent="0.25">
      <c r="E36" s="49"/>
      <c r="F36" s="49"/>
      <c r="G36" s="49"/>
      <c r="H36" s="49"/>
      <c r="I36" s="49"/>
    </row>
    <row r="37" spans="5:9" x14ac:dyDescent="0.25">
      <c r="E37" s="49"/>
      <c r="F37" s="49"/>
      <c r="G37" s="49"/>
      <c r="H37" s="49"/>
      <c r="I37" s="49"/>
    </row>
    <row r="38" spans="5:9" x14ac:dyDescent="0.25">
      <c r="G38" s="47"/>
      <c r="H38" s="47"/>
    </row>
    <row r="39" spans="5:9" x14ac:dyDescent="0.25">
      <c r="G39" s="47"/>
      <c r="H39" s="47"/>
    </row>
    <row r="40" spans="5:9" x14ac:dyDescent="0.25">
      <c r="G40" s="47"/>
      <c r="H40" s="47"/>
    </row>
    <row r="41" spans="5:9" x14ac:dyDescent="0.25">
      <c r="G41" s="47"/>
      <c r="H41" s="47"/>
    </row>
  </sheetData>
  <autoFilter ref="A1:K27" xr:uid="{18843C15-A130-4E5D-833A-329B91F68536}"/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FE4EF-73E3-46DA-B2C6-D02C68E114D3}">
  <dimension ref="A1:C16"/>
  <sheetViews>
    <sheetView tabSelected="1" zoomScale="110" zoomScaleNormal="110" workbookViewId="0">
      <selection activeCell="A9" sqref="A9"/>
    </sheetView>
  </sheetViews>
  <sheetFormatPr defaultRowHeight="15" x14ac:dyDescent="0.25"/>
  <cols>
    <col min="1" max="1" width="30.5703125" customWidth="1"/>
    <col min="2" max="2" width="46" customWidth="1"/>
    <col min="3" max="3" width="10.140625" customWidth="1"/>
    <col min="4" max="4" width="7.85546875" customWidth="1"/>
    <col min="5" max="5" width="8.85546875" customWidth="1"/>
  </cols>
  <sheetData>
    <row r="1" spans="1:3" x14ac:dyDescent="0.25">
      <c r="A1" t="s">
        <v>306</v>
      </c>
    </row>
    <row r="2" spans="1:3" ht="15.75" x14ac:dyDescent="0.25">
      <c r="A2" s="87" t="str">
        <f>B4</f>
        <v>Education - Community College</v>
      </c>
      <c r="B2" s="87"/>
    </row>
    <row r="3" spans="1:3" x14ac:dyDescent="0.25">
      <c r="A3" s="10" t="s">
        <v>0</v>
      </c>
      <c r="B3" s="8" t="s">
        <v>8</v>
      </c>
      <c r="C3" s="1"/>
    </row>
    <row r="4" spans="1:3" x14ac:dyDescent="0.25">
      <c r="A4" s="6" t="s">
        <v>1</v>
      </c>
      <c r="B4" s="6" t="str">
        <f>Raw_building!A2</f>
        <v>Education - Community College</v>
      </c>
    </row>
    <row r="5" spans="1:3" x14ac:dyDescent="0.25">
      <c r="A5" s="6" t="s">
        <v>2</v>
      </c>
      <c r="B5" s="6" t="str">
        <f>Raw_building!B2</f>
        <v>Nonresidential</v>
      </c>
    </row>
    <row r="6" spans="1:3" x14ac:dyDescent="0.25">
      <c r="A6" s="6" t="s">
        <v>3</v>
      </c>
      <c r="B6" s="6" t="s">
        <v>9</v>
      </c>
    </row>
    <row r="7" spans="1:3" ht="142.5" customHeight="1" x14ac:dyDescent="0.25">
      <c r="A7" s="6" t="s">
        <v>4</v>
      </c>
      <c r="B7" s="6" t="e" vm="27">
        <f>_xlfn.XLOOKUP(
  B4,
  'Geometry Summary'!$B:$B,
  'Geometry Summary'!$C:$C,
  ""
)</f>
        <v>#VALUE!</v>
      </c>
    </row>
    <row r="8" spans="1:3" ht="12.75" customHeight="1" x14ac:dyDescent="0.25">
      <c r="A8" s="21" t="s">
        <v>326</v>
      </c>
      <c r="B8" s="53">
        <f>Zones!H37</f>
        <v>150093.20000000001</v>
      </c>
    </row>
    <row r="9" spans="1:3" x14ac:dyDescent="0.25">
      <c r="A9" s="6" t="s">
        <v>5</v>
      </c>
      <c r="B9" s="2">
        <f>_xlfn.XLOOKUP(
  B4,
  'Geometry Summary'!$B:$B,
  'Geometry Summary'!$E:$E,
  ""
)</f>
        <v>5.7</v>
      </c>
    </row>
    <row r="10" spans="1:3" x14ac:dyDescent="0.25">
      <c r="A10" s="22" t="s">
        <v>6</v>
      </c>
      <c r="B10" s="2">
        <f>_xlfn.XLOOKUP(
  B4,
  'Geometry Summary'!$B:$B,
  'Geometry Summary'!$D:$D,
  ""
)</f>
        <v>3</v>
      </c>
    </row>
    <row r="11" spans="1:3" x14ac:dyDescent="0.25">
      <c r="A11" s="22" t="s">
        <v>87</v>
      </c>
      <c r="B11" s="2" t="str">
        <f>Raw_building!C2</f>
        <v>Flat Roof</v>
      </c>
    </row>
    <row r="12" spans="1:3" x14ac:dyDescent="0.25">
      <c r="A12" s="22" t="s">
        <v>317</v>
      </c>
      <c r="B12" s="2">
        <f>Raw_building!D2</f>
        <v>25.44</v>
      </c>
    </row>
    <row r="13" spans="1:3" x14ac:dyDescent="0.25">
      <c r="A13" s="21" t="s">
        <v>7</v>
      </c>
      <c r="B13" s="55" t="str">
        <f>_xlfn.TEXTJOIN("; ", TRUE, _xlfn.BYROW(Raw_shadinggeometry!A2:C7, _xlfn.LAMBDA(_xlpm.r, _xlfn.TEXTJOIN(", ", TRUE, _xlpm.r))))</f>
        <v>No Shading</v>
      </c>
    </row>
    <row r="14" spans="1:3" ht="15" customHeight="1" x14ac:dyDescent="0.25">
      <c r="A14" s="21" t="s">
        <v>88</v>
      </c>
      <c r="B14" s="36" t="str">
        <f>_xlfn.XLOOKUP(
  B4,
  'Geometry Summary'!$B:$B,
  'Geometry Summary'!$J:$J,
  ""
)</f>
        <v>9 / 13</v>
      </c>
    </row>
    <row r="15" spans="1:3" ht="12.75" customHeight="1" x14ac:dyDescent="0.25">
      <c r="A15" s="21" t="s">
        <v>89</v>
      </c>
      <c r="B15" s="36" t="str">
        <f>_xlfn.XLOOKUP(
  B4,
  'Geometry Summary'!$B:$B,
  'Geometry Summary'!$K:$K,
  ""
)</f>
        <v>13 / 17</v>
      </c>
    </row>
    <row r="16" spans="1:3" x14ac:dyDescent="0.25">
      <c r="A16" s="21" t="s">
        <v>90</v>
      </c>
      <c r="B16" s="2">
        <f>AVERAGE(Raw_windowdimensionsillheight!D:D)</f>
        <v>3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C336D-8929-4D18-A077-EF94A1CF8FB4}">
  <dimension ref="A1:D52"/>
  <sheetViews>
    <sheetView workbookViewId="0">
      <selection activeCell="E31" sqref="E31"/>
    </sheetView>
  </sheetViews>
  <sheetFormatPr defaultRowHeight="15" x14ac:dyDescent="0.25"/>
  <cols>
    <col min="1" max="1" width="21.7109375" customWidth="1"/>
    <col min="2" max="2" width="38.140625" customWidth="1"/>
    <col min="3" max="3" width="23.85546875" customWidth="1"/>
    <col min="4" max="4" width="21.7109375" customWidth="1"/>
  </cols>
  <sheetData>
    <row r="1" spans="1:2" ht="15.75" x14ac:dyDescent="0.25">
      <c r="A1" s="88" t="s">
        <v>334</v>
      </c>
      <c r="B1" s="88"/>
    </row>
    <row r="2" spans="1:2" x14ac:dyDescent="0.25">
      <c r="A2" s="10" t="s">
        <v>163</v>
      </c>
      <c r="B2" s="10" t="s">
        <v>164</v>
      </c>
    </row>
    <row r="3" spans="1:2" x14ac:dyDescent="0.25">
      <c r="A3" s="26" t="s">
        <v>198</v>
      </c>
      <c r="B3" s="71" t="s">
        <v>206</v>
      </c>
    </row>
    <row r="4" spans="1:2" x14ac:dyDescent="0.25">
      <c r="A4" s="26" t="s">
        <v>199</v>
      </c>
      <c r="B4" s="71" t="s">
        <v>207</v>
      </c>
    </row>
    <row r="5" spans="1:2" x14ac:dyDescent="0.25">
      <c r="A5" s="26" t="s">
        <v>200</v>
      </c>
      <c r="B5" s="71" t="s">
        <v>208</v>
      </c>
    </row>
    <row r="6" spans="1:2" x14ac:dyDescent="0.25">
      <c r="A6" s="26" t="s">
        <v>201</v>
      </c>
      <c r="B6" s="71" t="s">
        <v>209</v>
      </c>
    </row>
    <row r="7" spans="1:2" x14ac:dyDescent="0.25">
      <c r="A7" s="26" t="s">
        <v>202</v>
      </c>
      <c r="B7" s="71" t="s">
        <v>210</v>
      </c>
    </row>
    <row r="8" spans="1:2" x14ac:dyDescent="0.25">
      <c r="A8" s="26" t="s">
        <v>203</v>
      </c>
      <c r="B8" s="71" t="s">
        <v>211</v>
      </c>
    </row>
    <row r="9" spans="1:2" x14ac:dyDescent="0.25">
      <c r="A9" s="26" t="s">
        <v>204</v>
      </c>
      <c r="B9" s="71" t="s">
        <v>212</v>
      </c>
    </row>
    <row r="10" spans="1:2" x14ac:dyDescent="0.25">
      <c r="A10" s="26" t="s">
        <v>205</v>
      </c>
      <c r="B10" s="71" t="s">
        <v>213</v>
      </c>
    </row>
    <row r="11" spans="1:2" x14ac:dyDescent="0.25">
      <c r="A11" s="26" t="s">
        <v>127</v>
      </c>
      <c r="B11" s="71" t="s">
        <v>128</v>
      </c>
    </row>
    <row r="12" spans="1:2" x14ac:dyDescent="0.25">
      <c r="A12" s="26" t="s">
        <v>129</v>
      </c>
      <c r="B12" s="71" t="s">
        <v>130</v>
      </c>
    </row>
    <row r="13" spans="1:2" x14ac:dyDescent="0.25">
      <c r="A13" s="26" t="s">
        <v>131</v>
      </c>
      <c r="B13" s="71" t="s">
        <v>132</v>
      </c>
    </row>
    <row r="14" spans="1:2" x14ac:dyDescent="0.25">
      <c r="A14" s="26" t="s">
        <v>133</v>
      </c>
      <c r="B14" s="71" t="s">
        <v>134</v>
      </c>
    </row>
    <row r="15" spans="1:2" x14ac:dyDescent="0.25">
      <c r="A15" s="26" t="s">
        <v>135</v>
      </c>
      <c r="B15" s="71" t="s">
        <v>136</v>
      </c>
    </row>
    <row r="16" spans="1:2" x14ac:dyDescent="0.25">
      <c r="A16" s="26" t="s">
        <v>137</v>
      </c>
      <c r="B16" s="71" t="s">
        <v>138</v>
      </c>
    </row>
    <row r="17" spans="1:2" x14ac:dyDescent="0.25">
      <c r="A17" s="26" t="s">
        <v>139</v>
      </c>
      <c r="B17" s="71" t="s">
        <v>140</v>
      </c>
    </row>
    <row r="18" spans="1:2" x14ac:dyDescent="0.25">
      <c r="A18" s="26" t="s">
        <v>141</v>
      </c>
      <c r="B18" s="71" t="s">
        <v>142</v>
      </c>
    </row>
    <row r="19" spans="1:2" x14ac:dyDescent="0.25">
      <c r="A19" s="26" t="s">
        <v>143</v>
      </c>
      <c r="B19" s="71" t="s">
        <v>144</v>
      </c>
    </row>
    <row r="20" spans="1:2" x14ac:dyDescent="0.25">
      <c r="A20" s="26" t="s">
        <v>145</v>
      </c>
      <c r="B20" s="71" t="s">
        <v>146</v>
      </c>
    </row>
    <row r="21" spans="1:2" x14ac:dyDescent="0.25">
      <c r="A21" s="26" t="s">
        <v>147</v>
      </c>
      <c r="B21" s="71" t="s">
        <v>148</v>
      </c>
    </row>
    <row r="22" spans="1:2" x14ac:dyDescent="0.25">
      <c r="A22" s="26" t="s">
        <v>149</v>
      </c>
      <c r="B22" s="71" t="s">
        <v>150</v>
      </c>
    </row>
    <row r="23" spans="1:2" x14ac:dyDescent="0.25">
      <c r="A23" s="26" t="s">
        <v>151</v>
      </c>
      <c r="B23" s="71" t="s">
        <v>152</v>
      </c>
    </row>
    <row r="24" spans="1:2" x14ac:dyDescent="0.25">
      <c r="A24" s="26" t="s">
        <v>153</v>
      </c>
      <c r="B24" s="71" t="s">
        <v>154</v>
      </c>
    </row>
    <row r="25" spans="1:2" x14ac:dyDescent="0.25">
      <c r="A25" s="26" t="s">
        <v>155</v>
      </c>
      <c r="B25" s="71" t="s">
        <v>156</v>
      </c>
    </row>
    <row r="26" spans="1:2" x14ac:dyDescent="0.25">
      <c r="A26" s="26" t="s">
        <v>157</v>
      </c>
      <c r="B26" s="71" t="s">
        <v>158</v>
      </c>
    </row>
    <row r="27" spans="1:2" x14ac:dyDescent="0.25">
      <c r="A27" s="26" t="s">
        <v>159</v>
      </c>
      <c r="B27" s="71" t="s">
        <v>160</v>
      </c>
    </row>
    <row r="28" spans="1:2" x14ac:dyDescent="0.25">
      <c r="A28" s="26" t="s">
        <v>161</v>
      </c>
      <c r="B28" s="71" t="s">
        <v>162</v>
      </c>
    </row>
    <row r="29" spans="1:2" x14ac:dyDescent="0.25">
      <c r="B29" s="34"/>
    </row>
    <row r="30" spans="1:2" x14ac:dyDescent="0.25">
      <c r="B30" s="34"/>
    </row>
    <row r="31" spans="1:2" ht="15.75" x14ac:dyDescent="0.25">
      <c r="A31" s="88" t="s">
        <v>3</v>
      </c>
      <c r="B31" s="88"/>
    </row>
    <row r="32" spans="1:2" ht="36" customHeight="1" x14ac:dyDescent="0.25">
      <c r="A32" s="24" t="s">
        <v>39</v>
      </c>
      <c r="B32" s="76" t="s">
        <v>348</v>
      </c>
    </row>
    <row r="33" spans="1:4" x14ac:dyDescent="0.25">
      <c r="A33" s="24" t="s">
        <v>40</v>
      </c>
      <c r="B33" s="76" t="s">
        <v>347</v>
      </c>
    </row>
    <row r="34" spans="1:4" x14ac:dyDescent="0.25">
      <c r="A34" s="77"/>
      <c r="B34" s="78"/>
    </row>
    <row r="36" spans="1:4" ht="15.75" x14ac:dyDescent="0.25">
      <c r="A36" s="88" t="s">
        <v>341</v>
      </c>
      <c r="B36" s="88"/>
      <c r="C36" s="88"/>
    </row>
    <row r="37" spans="1:4" x14ac:dyDescent="0.25">
      <c r="A37" s="10" t="s">
        <v>339</v>
      </c>
      <c r="B37" s="10" t="s">
        <v>340</v>
      </c>
      <c r="C37" s="10" t="s">
        <v>338</v>
      </c>
    </row>
    <row r="38" spans="1:4" x14ac:dyDescent="0.25">
      <c r="A38" s="26">
        <f>Raw_runbeginday!A2</f>
        <v>1</v>
      </c>
      <c r="B38" s="26">
        <f>Raw_runbeginday!B2</f>
        <v>1</v>
      </c>
      <c r="C38" s="26" t="str">
        <f>Raw_runbeginday!C2</f>
        <v>Sunday</v>
      </c>
    </row>
    <row r="41" spans="1:4" ht="15.75" x14ac:dyDescent="0.25">
      <c r="A41" s="88" t="s">
        <v>342</v>
      </c>
      <c r="B41" s="88"/>
      <c r="C41" s="88"/>
      <c r="D41" s="88"/>
    </row>
    <row r="42" spans="1:4" x14ac:dyDescent="0.25">
      <c r="A42" s="10" t="s">
        <v>163</v>
      </c>
      <c r="B42" s="10" t="s">
        <v>335</v>
      </c>
      <c r="C42" s="10" t="s">
        <v>336</v>
      </c>
      <c r="D42" s="10" t="s">
        <v>337</v>
      </c>
    </row>
    <row r="43" spans="1:4" x14ac:dyDescent="0.25">
      <c r="A43" s="26" t="str">
        <f>Raw_specialdays!A2</f>
        <v>New Years Day</v>
      </c>
      <c r="B43" s="26" t="str">
        <f>Raw_specialdays!B2</f>
        <v>January 1</v>
      </c>
      <c r="C43" s="26">
        <f>Raw_specialdays!C2</f>
        <v>1</v>
      </c>
      <c r="D43" s="26" t="str">
        <f>Raw_specialdays!D2</f>
        <v>Holiday</v>
      </c>
    </row>
    <row r="44" spans="1:4" x14ac:dyDescent="0.25">
      <c r="A44" s="26" t="str">
        <f>Raw_specialdays!A3</f>
        <v>Veterans Day</v>
      </c>
      <c r="B44" s="26" t="str">
        <f>Raw_specialdays!B3</f>
        <v>November 11</v>
      </c>
      <c r="C44" s="26">
        <f>Raw_specialdays!C3</f>
        <v>1</v>
      </c>
      <c r="D44" s="26" t="str">
        <f>Raw_specialdays!D3</f>
        <v>Holiday</v>
      </c>
    </row>
    <row r="45" spans="1:4" x14ac:dyDescent="0.25">
      <c r="A45" s="26" t="str">
        <f>Raw_specialdays!A4</f>
        <v>Christmas</v>
      </c>
      <c r="B45" s="26" t="str">
        <f>Raw_specialdays!B4</f>
        <v>December 25</v>
      </c>
      <c r="C45" s="26">
        <f>Raw_specialdays!C4</f>
        <v>1</v>
      </c>
      <c r="D45" s="26" t="str">
        <f>Raw_specialdays!D4</f>
        <v>Holiday</v>
      </c>
    </row>
    <row r="46" spans="1:4" x14ac:dyDescent="0.25">
      <c r="A46" s="26" t="str">
        <f>Raw_specialdays!A5</f>
        <v>Independence Day</v>
      </c>
      <c r="B46" s="26" t="str">
        <f>Raw_specialdays!B5</f>
        <v>July 4</v>
      </c>
      <c r="C46" s="26">
        <f>Raw_specialdays!C5</f>
        <v>1</v>
      </c>
      <c r="D46" s="26" t="str">
        <f>Raw_specialdays!D5</f>
        <v>Holiday</v>
      </c>
    </row>
    <row r="47" spans="1:4" x14ac:dyDescent="0.25">
      <c r="A47" s="26" t="str">
        <f>Raw_specialdays!A6</f>
        <v>MLK Day</v>
      </c>
      <c r="B47" s="26" t="str">
        <f>Raw_specialdays!B6</f>
        <v>3rd Monday in January</v>
      </c>
      <c r="C47" s="26">
        <f>Raw_specialdays!C6</f>
        <v>1</v>
      </c>
      <c r="D47" s="26" t="str">
        <f>Raw_specialdays!D6</f>
        <v>Holiday</v>
      </c>
    </row>
    <row r="48" spans="1:4" x14ac:dyDescent="0.25">
      <c r="A48" s="26" t="str">
        <f>Raw_specialdays!A7</f>
        <v>Presidents Day</v>
      </c>
      <c r="B48" s="26" t="str">
        <f>Raw_specialdays!B7</f>
        <v>3rd Monday in February</v>
      </c>
      <c r="C48" s="26">
        <f>Raw_specialdays!C7</f>
        <v>1</v>
      </c>
      <c r="D48" s="26" t="str">
        <f>Raw_specialdays!D7</f>
        <v>Holiday</v>
      </c>
    </row>
    <row r="49" spans="1:4" x14ac:dyDescent="0.25">
      <c r="A49" s="26" t="str">
        <f>Raw_specialdays!A8</f>
        <v>Memorial Day</v>
      </c>
      <c r="B49" s="26" t="str">
        <f>Raw_specialdays!B8</f>
        <v>Last Monday in May</v>
      </c>
      <c r="C49" s="26">
        <f>Raw_specialdays!C8</f>
        <v>1</v>
      </c>
      <c r="D49" s="26" t="str">
        <f>Raw_specialdays!D8</f>
        <v>Holiday</v>
      </c>
    </row>
    <row r="50" spans="1:4" x14ac:dyDescent="0.25">
      <c r="A50" s="26" t="str">
        <f>Raw_specialdays!A9</f>
        <v>Labor Day</v>
      </c>
      <c r="B50" s="26" t="str">
        <f>Raw_specialdays!B9</f>
        <v>1st Monday in September</v>
      </c>
      <c r="C50" s="26">
        <f>Raw_specialdays!C9</f>
        <v>1</v>
      </c>
      <c r="D50" s="26" t="str">
        <f>Raw_specialdays!D9</f>
        <v>Holiday</v>
      </c>
    </row>
    <row r="51" spans="1:4" x14ac:dyDescent="0.25">
      <c r="A51" s="26" t="str">
        <f>Raw_specialdays!A10</f>
        <v>Columbus Day</v>
      </c>
      <c r="B51" s="26" t="str">
        <f>Raw_specialdays!B10</f>
        <v>2nd Monday in October</v>
      </c>
      <c r="C51" s="26">
        <f>Raw_specialdays!C10</f>
        <v>1</v>
      </c>
      <c r="D51" s="26" t="str">
        <f>Raw_specialdays!D10</f>
        <v>Holiday</v>
      </c>
    </row>
    <row r="52" spans="1:4" x14ac:dyDescent="0.25">
      <c r="A52" s="26" t="str">
        <f>Raw_specialdays!A11</f>
        <v>Thanksgiving</v>
      </c>
      <c r="B52" s="26" t="str">
        <f>Raw_specialdays!B11</f>
        <v>4th Thursday in November</v>
      </c>
      <c r="C52" s="26">
        <f>Raw_specialdays!C11</f>
        <v>1</v>
      </c>
      <c r="D52" s="26" t="str">
        <f>Raw_specialdays!D11</f>
        <v>Holiday</v>
      </c>
    </row>
  </sheetData>
  <mergeCells count="4">
    <mergeCell ref="A1:B1"/>
    <mergeCell ref="A41:D41"/>
    <mergeCell ref="A36:C36"/>
    <mergeCell ref="A31:B3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E21ED-D1B9-469F-8259-AA355DB37F33}">
  <dimension ref="A1:C2"/>
  <sheetViews>
    <sheetView workbookViewId="0">
      <selection activeCell="H17" sqref="H17"/>
    </sheetView>
  </sheetViews>
  <sheetFormatPr defaultRowHeight="15" x14ac:dyDescent="0.25"/>
  <sheetData>
    <row r="1" spans="1:3" x14ac:dyDescent="0.25">
      <c r="A1" s="45" t="s">
        <v>339</v>
      </c>
      <c r="B1" s="45" t="s">
        <v>340</v>
      </c>
      <c r="C1" s="45" t="s">
        <v>338</v>
      </c>
    </row>
    <row r="2" spans="1:3" x14ac:dyDescent="0.25">
      <c r="A2">
        <v>1</v>
      </c>
      <c r="B2">
        <v>1</v>
      </c>
      <c r="C2" t="s">
        <v>372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D6E76-482B-4F04-96F0-498D44C34C47}">
  <dimension ref="A1:D11"/>
  <sheetViews>
    <sheetView workbookViewId="0">
      <selection activeCell="C17" sqref="C17"/>
    </sheetView>
  </sheetViews>
  <sheetFormatPr defaultRowHeight="15" x14ac:dyDescent="0.25"/>
  <cols>
    <col min="1" max="1" width="22.140625" customWidth="1"/>
    <col min="2" max="2" width="27.140625" customWidth="1"/>
    <col min="3" max="4" width="22.140625" customWidth="1"/>
  </cols>
  <sheetData>
    <row r="1" spans="1:4" x14ac:dyDescent="0.25">
      <c r="A1" s="45" t="s">
        <v>163</v>
      </c>
      <c r="B1" s="45" t="s">
        <v>343</v>
      </c>
      <c r="C1" s="45" t="s">
        <v>344</v>
      </c>
      <c r="D1" s="45" t="s">
        <v>337</v>
      </c>
    </row>
    <row r="2" spans="1:4" x14ac:dyDescent="0.25">
      <c r="A2" t="s">
        <v>373</v>
      </c>
      <c r="B2" t="s">
        <v>374</v>
      </c>
      <c r="C2">
        <v>1</v>
      </c>
      <c r="D2" t="s">
        <v>375</v>
      </c>
    </row>
    <row r="3" spans="1:4" x14ac:dyDescent="0.25">
      <c r="A3" t="s">
        <v>376</v>
      </c>
      <c r="B3" t="s">
        <v>377</v>
      </c>
      <c r="C3">
        <v>1</v>
      </c>
      <c r="D3" t="s">
        <v>375</v>
      </c>
    </row>
    <row r="4" spans="1:4" x14ac:dyDescent="0.25">
      <c r="A4" t="s">
        <v>378</v>
      </c>
      <c r="B4" t="s">
        <v>379</v>
      </c>
      <c r="C4">
        <v>1</v>
      </c>
      <c r="D4" t="s">
        <v>375</v>
      </c>
    </row>
    <row r="5" spans="1:4" x14ac:dyDescent="0.25">
      <c r="A5" t="s">
        <v>380</v>
      </c>
      <c r="B5" t="s">
        <v>381</v>
      </c>
      <c r="C5">
        <v>1</v>
      </c>
      <c r="D5" t="s">
        <v>375</v>
      </c>
    </row>
    <row r="6" spans="1:4" x14ac:dyDescent="0.25">
      <c r="A6" t="s">
        <v>382</v>
      </c>
      <c r="B6" t="s">
        <v>383</v>
      </c>
      <c r="C6">
        <v>1</v>
      </c>
      <c r="D6" t="s">
        <v>375</v>
      </c>
    </row>
    <row r="7" spans="1:4" x14ac:dyDescent="0.25">
      <c r="A7" t="s">
        <v>384</v>
      </c>
      <c r="B7" t="s">
        <v>385</v>
      </c>
      <c r="C7">
        <v>1</v>
      </c>
      <c r="D7" t="s">
        <v>375</v>
      </c>
    </row>
    <row r="8" spans="1:4" x14ac:dyDescent="0.25">
      <c r="A8" t="s">
        <v>386</v>
      </c>
      <c r="B8" t="s">
        <v>387</v>
      </c>
      <c r="C8">
        <v>1</v>
      </c>
      <c r="D8" t="s">
        <v>375</v>
      </c>
    </row>
    <row r="9" spans="1:4" x14ac:dyDescent="0.25">
      <c r="A9" t="s">
        <v>388</v>
      </c>
      <c r="B9" t="s">
        <v>389</v>
      </c>
      <c r="C9">
        <v>1</v>
      </c>
      <c r="D9" t="s">
        <v>375</v>
      </c>
    </row>
    <row r="10" spans="1:4" x14ac:dyDescent="0.25">
      <c r="A10" t="s">
        <v>390</v>
      </c>
      <c r="B10" t="s">
        <v>391</v>
      </c>
      <c r="C10">
        <v>1</v>
      </c>
      <c r="D10" t="s">
        <v>375</v>
      </c>
    </row>
    <row r="11" spans="1:4" x14ac:dyDescent="0.25">
      <c r="A11" t="s">
        <v>392</v>
      </c>
      <c r="B11" t="s">
        <v>393</v>
      </c>
      <c r="C11">
        <v>1</v>
      </c>
      <c r="D11" t="s">
        <v>375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3272F-F42F-4C8A-81DC-F07DD7EE70E1}">
  <dimension ref="A1:F25"/>
  <sheetViews>
    <sheetView workbookViewId="0">
      <selection activeCell="B25" sqref="B25"/>
    </sheetView>
  </sheetViews>
  <sheetFormatPr defaultRowHeight="15" x14ac:dyDescent="0.25"/>
  <cols>
    <col min="1" max="1" width="16.42578125" customWidth="1"/>
    <col min="2" max="2" width="29.140625" customWidth="1"/>
    <col min="3" max="3" width="56.140625" customWidth="1"/>
  </cols>
  <sheetData>
    <row r="1" spans="1:3" ht="15.75" x14ac:dyDescent="0.25">
      <c r="A1" s="89" t="s">
        <v>167</v>
      </c>
      <c r="B1" s="89"/>
      <c r="C1" s="89"/>
    </row>
    <row r="2" spans="1:3" x14ac:dyDescent="0.25">
      <c r="A2" s="10" t="s">
        <v>168</v>
      </c>
      <c r="B2" s="10" t="s">
        <v>165</v>
      </c>
      <c r="C2" s="10" t="s">
        <v>166</v>
      </c>
    </row>
    <row r="3" spans="1:3" x14ac:dyDescent="0.25">
      <c r="A3" s="7" t="s">
        <v>73</v>
      </c>
      <c r="B3" s="7" t="s">
        <v>190</v>
      </c>
      <c r="C3" s="7" t="s">
        <v>169</v>
      </c>
    </row>
    <row r="4" spans="1:3" x14ac:dyDescent="0.25">
      <c r="A4" s="7" t="s">
        <v>74</v>
      </c>
      <c r="B4" s="7" t="s">
        <v>191</v>
      </c>
      <c r="C4" s="7" t="s">
        <v>170</v>
      </c>
    </row>
    <row r="5" spans="1:3" x14ac:dyDescent="0.25">
      <c r="A5" s="7" t="s">
        <v>75</v>
      </c>
      <c r="B5" s="7" t="s">
        <v>192</v>
      </c>
      <c r="C5" s="7" t="s">
        <v>171</v>
      </c>
    </row>
    <row r="6" spans="1:3" x14ac:dyDescent="0.25">
      <c r="A6" s="7" t="s">
        <v>76</v>
      </c>
      <c r="B6" s="7" t="s">
        <v>185</v>
      </c>
      <c r="C6" s="7" t="s">
        <v>172</v>
      </c>
    </row>
    <row r="7" spans="1:3" x14ac:dyDescent="0.25">
      <c r="A7" s="7" t="s">
        <v>77</v>
      </c>
      <c r="B7" s="7" t="s">
        <v>197</v>
      </c>
      <c r="C7" s="7" t="s">
        <v>173</v>
      </c>
    </row>
    <row r="8" spans="1:3" x14ac:dyDescent="0.25">
      <c r="A8" s="7" t="s">
        <v>78</v>
      </c>
      <c r="B8" s="7" t="s">
        <v>186</v>
      </c>
      <c r="C8" s="7" t="s">
        <v>174</v>
      </c>
    </row>
    <row r="9" spans="1:3" x14ac:dyDescent="0.25">
      <c r="A9" s="7" t="s">
        <v>79</v>
      </c>
      <c r="B9" s="7" t="s">
        <v>215</v>
      </c>
      <c r="C9" s="7" t="s">
        <v>175</v>
      </c>
    </row>
    <row r="10" spans="1:3" x14ac:dyDescent="0.25">
      <c r="A10" s="7" t="s">
        <v>80</v>
      </c>
      <c r="B10" s="7" t="s">
        <v>216</v>
      </c>
      <c r="C10" s="7" t="s">
        <v>176</v>
      </c>
    </row>
    <row r="11" spans="1:3" x14ac:dyDescent="0.25">
      <c r="A11" s="7" t="s">
        <v>81</v>
      </c>
      <c r="B11" s="7" t="s">
        <v>186</v>
      </c>
      <c r="C11" s="7" t="s">
        <v>177</v>
      </c>
    </row>
    <row r="12" spans="1:3" x14ac:dyDescent="0.25">
      <c r="A12" s="7" t="s">
        <v>20</v>
      </c>
      <c r="B12" s="7" t="s">
        <v>193</v>
      </c>
      <c r="C12" s="7" t="s">
        <v>178</v>
      </c>
    </row>
    <row r="13" spans="1:3" x14ac:dyDescent="0.25">
      <c r="A13" s="7" t="s">
        <v>21</v>
      </c>
      <c r="B13" s="7" t="s">
        <v>194</v>
      </c>
      <c r="C13" s="7" t="s">
        <v>179</v>
      </c>
    </row>
    <row r="14" spans="1:3" x14ac:dyDescent="0.25">
      <c r="A14" s="7" t="s">
        <v>22</v>
      </c>
      <c r="B14" s="7" t="s">
        <v>195</v>
      </c>
      <c r="C14" s="7" t="s">
        <v>180</v>
      </c>
    </row>
    <row r="15" spans="1:3" x14ac:dyDescent="0.25">
      <c r="A15" s="7" t="s">
        <v>23</v>
      </c>
      <c r="B15" s="7" t="s">
        <v>187</v>
      </c>
      <c r="C15" s="7" t="s">
        <v>181</v>
      </c>
    </row>
    <row r="16" spans="1:3" x14ac:dyDescent="0.25">
      <c r="A16" s="7" t="s">
        <v>24</v>
      </c>
      <c r="B16" s="7" t="s">
        <v>188</v>
      </c>
      <c r="C16" s="7" t="s">
        <v>182</v>
      </c>
    </row>
    <row r="17" spans="1:6" x14ac:dyDescent="0.25">
      <c r="A17" s="7" t="s">
        <v>25</v>
      </c>
      <c r="B17" s="7" t="s">
        <v>189</v>
      </c>
      <c r="C17" s="7" t="s">
        <v>183</v>
      </c>
    </row>
    <row r="18" spans="1:6" x14ac:dyDescent="0.25">
      <c r="A18" s="7" t="s">
        <v>26</v>
      </c>
      <c r="B18" s="7" t="s">
        <v>196</v>
      </c>
      <c r="C18" s="7" t="s">
        <v>184</v>
      </c>
    </row>
    <row r="25" spans="1:6" x14ac:dyDescent="0.25">
      <c r="F25" t="s">
        <v>312</v>
      </c>
    </row>
  </sheetData>
  <mergeCells count="1">
    <mergeCell ref="A1:C1"/>
  </mergeCells>
  <phoneticPr fontId="8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365B4-4FA1-48C8-89DA-6B01B70D60B5}">
  <sheetPr>
    <pageSetUpPr autoPageBreaks="0"/>
  </sheetPr>
  <dimension ref="A1:L37"/>
  <sheetViews>
    <sheetView topLeftCell="C1" zoomScale="82" zoomScaleNormal="82" workbookViewId="0">
      <selection activeCell="K32" sqref="K32"/>
    </sheetView>
  </sheetViews>
  <sheetFormatPr defaultRowHeight="15" x14ac:dyDescent="0.25"/>
  <cols>
    <col min="1" max="1" width="40" customWidth="1"/>
    <col min="2" max="2" width="41.5703125" customWidth="1"/>
    <col min="3" max="3" width="21.28515625" customWidth="1"/>
    <col min="4" max="4" width="24.7109375" customWidth="1"/>
    <col min="5" max="6" width="30.5703125" customWidth="1"/>
    <col min="7" max="11" width="21.28515625" customWidth="1"/>
  </cols>
  <sheetData>
    <row r="1" spans="1:12" ht="15.75" x14ac:dyDescent="0.25">
      <c r="A1" s="89" t="str">
        <f>"Zone Summary - "&amp;Prototype!A2</f>
        <v>Zone Summary - Education - Community College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</row>
    <row r="2" spans="1:12" ht="53.25" customHeight="1" x14ac:dyDescent="0.25">
      <c r="A2" s="10" t="s">
        <v>50</v>
      </c>
      <c r="B2" s="10" t="s">
        <v>47</v>
      </c>
      <c r="C2" s="11" t="s">
        <v>10</v>
      </c>
      <c r="D2" s="10" t="s">
        <v>57</v>
      </c>
      <c r="E2" s="9" t="s">
        <v>322</v>
      </c>
      <c r="F2" s="9" t="s">
        <v>323</v>
      </c>
      <c r="G2" s="10" t="s">
        <v>11</v>
      </c>
      <c r="H2" s="9" t="s">
        <v>325</v>
      </c>
      <c r="I2" s="11" t="s">
        <v>97</v>
      </c>
      <c r="J2" s="11" t="s">
        <v>12</v>
      </c>
      <c r="K2" s="11" t="s">
        <v>327</v>
      </c>
      <c r="L2" s="11" t="s">
        <v>100</v>
      </c>
    </row>
    <row r="3" spans="1:12" x14ac:dyDescent="0.25">
      <c r="A3" s="3" t="str">
        <f>IF(TRIM(Raw_zonesummary!$A2)="Existing",Raw_zonesummary!B2,"")</f>
        <v>CLASSROOM EL2 NORTH PERIM SPC (G.N3)</v>
      </c>
      <c r="B3" s="3" t="str">
        <f>IF(TRIM(Raw_zonesummary!$A2)="Existing",Raw_zonesummary!C2,"")</f>
        <v>CLASSROOM EL2 NORTH PERIM SPC (G.N3)</v>
      </c>
      <c r="C3" s="2" t="str">
        <f>IF(TRIM(Raw_zonesummary!$A2)="Existing",Raw_zonesummary!D2,"")</f>
        <v>Yes</v>
      </c>
      <c r="D3" s="3" t="str">
        <f>IF(TRIM(Raw_zonesummary!$A2)="Existing",Raw_zonesummary!P2,"")</f>
        <v>Classroom_class</v>
      </c>
      <c r="E3" s="3" t="str">
        <f>IF(TRIM(Raw_zonesummary!$A2)="Existing",Raw_zonesummary!Q2,"")</f>
        <v>Main</v>
      </c>
      <c r="F3" s="3" t="str">
        <f>IF(TRIM(Raw_zonesummary!$A2)="Existing",Raw_zonesummary!R2,"")</f>
        <v>School</v>
      </c>
      <c r="G3" s="60">
        <f>IFERROR(H3*J3/H37,"")</f>
        <v>5.3136984220471008E-2</v>
      </c>
      <c r="H3" s="53">
        <f>IF(TRIM(Raw_zonesummary!$A2)="Existing",Raw_zonesummary!E2,"")</f>
        <v>7975.5</v>
      </c>
      <c r="I3" s="53">
        <f>IF(TRIM(Raw_zonesummary!$A2)="Existing",Raw_zonesummary!I2,"")</f>
        <v>71782.97</v>
      </c>
      <c r="J3" s="2">
        <f>IF(TRIM(Raw_zonesummary!$A2)="Existing",Raw_zonesummary!J2,"")</f>
        <v>1</v>
      </c>
      <c r="K3" s="36">
        <f>IF(TRIM(Raw_zonesummary!$A2)="Existing",Raw_zonesummary!K2,"")</f>
        <v>25</v>
      </c>
      <c r="L3" s="26"/>
    </row>
    <row r="4" spans="1:12" x14ac:dyDescent="0.25">
      <c r="A4" s="3" t="str">
        <f>IF(TRIM(Raw_zonesummary!$A3)="Existing",Raw_zonesummary!B3,"")</f>
        <v>CLASSROOM EL2 SOUTH PERIM SPC (G.S2)</v>
      </c>
      <c r="B4" s="3" t="str">
        <f>IF(TRIM(Raw_zonesummary!$A3)="Existing",Raw_zonesummary!C3,"")</f>
        <v>CLASSROOM EL2 SOUTH PERIM SPC (G.S2)</v>
      </c>
      <c r="C4" s="2" t="str">
        <f>IF(TRIM(Raw_zonesummary!$A3)="Existing",Raw_zonesummary!D3,"")</f>
        <v>Yes</v>
      </c>
      <c r="D4" s="3" t="str">
        <f>IF(TRIM(Raw_zonesummary!$A3)="Existing",Raw_zonesummary!P3,"")</f>
        <v>Classroom_class</v>
      </c>
      <c r="E4" s="3" t="str">
        <f>IF(TRIM(Raw_zonesummary!$A3)="Existing",Raw_zonesummary!Q3,"")</f>
        <v>Main</v>
      </c>
      <c r="F4" s="3" t="str">
        <f>IF(TRIM(Raw_zonesummary!$A3)="Existing",Raw_zonesummary!R3,"")</f>
        <v>School</v>
      </c>
      <c r="G4" s="60">
        <f>IFERROR(H4*J4/H37,"")</f>
        <v>5.3225129452899922E-2</v>
      </c>
      <c r="H4" s="53">
        <f>IF(TRIM(Raw_zonesummary!$A3)="Existing",Raw_zonesummary!E3,"")</f>
        <v>7988.73</v>
      </c>
      <c r="I4" s="53">
        <f>IF(TRIM(Raw_zonesummary!$A3)="Existing",Raw_zonesummary!I3,"")</f>
        <v>71902.12</v>
      </c>
      <c r="J4" s="2">
        <f>IF(TRIM(Raw_zonesummary!$A3)="Existing",Raw_zonesummary!J3,"")</f>
        <v>1</v>
      </c>
      <c r="K4" s="36">
        <f>IF(TRIM(Raw_zonesummary!$A3)="Existing",Raw_zonesummary!K3,"")</f>
        <v>25</v>
      </c>
      <c r="L4" s="26"/>
    </row>
    <row r="5" spans="1:12" x14ac:dyDescent="0.25">
      <c r="A5" s="3" t="str">
        <f>IF(TRIM(Raw_zonesummary!$A4)="Existing",Raw_zonesummary!B4,"")</f>
        <v>CLASSROOM EL2 WEST PERIM SPC (G.W1)</v>
      </c>
      <c r="B5" s="3" t="str">
        <f>IF(TRIM(Raw_zonesummary!$A4)="Existing",Raw_zonesummary!C4,"")</f>
        <v>CLASSROOM EL2 WEST PERIM SPC (G.W1)</v>
      </c>
      <c r="C5" s="2" t="str">
        <f>IF(TRIM(Raw_zonesummary!$A4)="Existing",Raw_zonesummary!D4,"")</f>
        <v>Yes</v>
      </c>
      <c r="D5" s="3" t="str">
        <f>IF(TRIM(Raw_zonesummary!$A4)="Existing",Raw_zonesummary!P4,"")</f>
        <v>Classroom_class</v>
      </c>
      <c r="E5" s="3" t="str">
        <f>IF(TRIM(Raw_zonesummary!$A4)="Existing",Raw_zonesummary!Q4,"")</f>
        <v>Main</v>
      </c>
      <c r="F5" s="3" t="str">
        <f>IF(TRIM(Raw_zonesummary!$A4)="Existing",Raw_zonesummary!R4,"")</f>
        <v>School</v>
      </c>
      <c r="G5" s="60">
        <f>IFERROR(H5*J5/H37,"")</f>
        <v>7.8980593391306197E-2</v>
      </c>
      <c r="H5" s="53">
        <f>IF(TRIM(Raw_zonesummary!$A4)="Existing",Raw_zonesummary!E4,"")</f>
        <v>11854.45</v>
      </c>
      <c r="I5" s="53">
        <f>IF(TRIM(Raw_zonesummary!$A4)="Existing",Raw_zonesummary!I4,"")</f>
        <v>106695.3</v>
      </c>
      <c r="J5" s="2">
        <f>IF(TRIM(Raw_zonesummary!$A4)="Existing",Raw_zonesummary!J4,"")</f>
        <v>1</v>
      </c>
      <c r="K5" s="36">
        <f>IF(TRIM(Raw_zonesummary!$A4)="Existing",Raw_zonesummary!K4,"")</f>
        <v>25</v>
      </c>
      <c r="L5" s="26"/>
    </row>
    <row r="6" spans="1:12" x14ac:dyDescent="0.25">
      <c r="A6" s="3" t="str">
        <f>IF(TRIM(Raw_zonesummary!$A5)="Existing",Raw_zonesummary!B5,"")</f>
        <v>CLASSROOM EL4 EAST PERIM SPC (G.E2)</v>
      </c>
      <c r="B6" s="3" t="str">
        <f>IF(TRIM(Raw_zonesummary!$A5)="Existing",Raw_zonesummary!C5,"")</f>
        <v>CLASSROOM EL4 EAST PERIM SPC (G.E2)</v>
      </c>
      <c r="C6" s="2" t="str">
        <f>IF(TRIM(Raw_zonesummary!$A5)="Existing",Raw_zonesummary!D5,"")</f>
        <v>Yes</v>
      </c>
      <c r="D6" s="3" t="str">
        <f>IF(TRIM(Raw_zonesummary!$A5)="Existing",Raw_zonesummary!P5,"")</f>
        <v>Classroom_class</v>
      </c>
      <c r="E6" s="3" t="str">
        <f>IF(TRIM(Raw_zonesummary!$A5)="Existing",Raw_zonesummary!Q5,"")</f>
        <v>Main</v>
      </c>
      <c r="F6" s="3" t="str">
        <f>IF(TRIM(Raw_zonesummary!$A5)="Existing",Raw_zonesummary!R5,"")</f>
        <v>School</v>
      </c>
      <c r="G6" s="60">
        <f>IFERROR(H6*J6/H37,"")</f>
        <v>1.4916665112077027E-2</v>
      </c>
      <c r="H6" s="53">
        <f>IF(TRIM(Raw_zonesummary!$A5)="Existing",Raw_zonesummary!E5,"")</f>
        <v>2238.89</v>
      </c>
      <c r="I6" s="53">
        <f>IF(TRIM(Raw_zonesummary!$A5)="Existing",Raw_zonesummary!I5,"")</f>
        <v>20151</v>
      </c>
      <c r="J6" s="2">
        <f>IF(TRIM(Raw_zonesummary!$A5)="Existing",Raw_zonesummary!J5,"")</f>
        <v>1</v>
      </c>
      <c r="K6" s="36">
        <f>IF(TRIM(Raw_zonesummary!$A5)="Existing",Raw_zonesummary!K5,"")</f>
        <v>25</v>
      </c>
      <c r="L6" s="26"/>
    </row>
    <row r="7" spans="1:12" x14ac:dyDescent="0.25">
      <c r="A7" s="3" t="str">
        <f>IF(TRIM(Raw_zonesummary!$A6)="Existing",Raw_zonesummary!B6,"")</f>
        <v>CLASSROOM EL4 EAST PERIM SPC (T.E14)</v>
      </c>
      <c r="B7" s="3" t="str">
        <f>IF(TRIM(Raw_zonesummary!$A6)="Existing",Raw_zonesummary!C6,"")</f>
        <v>CLASSROOM EL4 EAST PERIM SPC (T.E14)</v>
      </c>
      <c r="C7" s="2" t="str">
        <f>IF(TRIM(Raw_zonesummary!$A6)="Existing",Raw_zonesummary!D6,"")</f>
        <v>Yes</v>
      </c>
      <c r="D7" s="3" t="str">
        <f>IF(TRIM(Raw_zonesummary!$A6)="Existing",Raw_zonesummary!P6,"")</f>
        <v>Classroom_class</v>
      </c>
      <c r="E7" s="3" t="str">
        <f>IF(TRIM(Raw_zonesummary!$A6)="Existing",Raw_zonesummary!Q6,"")</f>
        <v>Main</v>
      </c>
      <c r="F7" s="3" t="str">
        <f>IF(TRIM(Raw_zonesummary!$A6)="Existing",Raw_zonesummary!R6,"")</f>
        <v>School</v>
      </c>
      <c r="G7" s="60">
        <f>IFERROR(H7*J7/H37,"")</f>
        <v>1.4916665112077027E-2</v>
      </c>
      <c r="H7" s="53">
        <f>IF(TRIM(Raw_zonesummary!$A6)="Existing",Raw_zonesummary!E6,"")</f>
        <v>2238.89</v>
      </c>
      <c r="I7" s="53">
        <f>IF(TRIM(Raw_zonesummary!$A6)="Existing",Raw_zonesummary!I6,"")</f>
        <v>20151</v>
      </c>
      <c r="J7" s="2">
        <f>IF(TRIM(Raw_zonesummary!$A6)="Existing",Raw_zonesummary!J6,"")</f>
        <v>1</v>
      </c>
      <c r="K7" s="36">
        <f>IF(TRIM(Raw_zonesummary!$A6)="Existing",Raw_zonesummary!K6,"")</f>
        <v>25</v>
      </c>
      <c r="L7" s="26"/>
    </row>
    <row r="8" spans="1:12" x14ac:dyDescent="0.25">
      <c r="A8" s="3" t="str">
        <f>IF(TRIM(Raw_zonesummary!$A7)="Existing",Raw_zonesummary!B7,"")</f>
        <v>CLASSROOM EL4 NORTH PERIM SPC (G.N3)</v>
      </c>
      <c r="B8" s="3" t="str">
        <f>IF(TRIM(Raw_zonesummary!$A7)="Existing",Raw_zonesummary!C7,"")</f>
        <v>CLASSROOM EL4 NORTH PERIM SPC (G.N3)</v>
      </c>
      <c r="C8" s="2" t="str">
        <f>IF(TRIM(Raw_zonesummary!$A7)="Existing",Raw_zonesummary!D7,"")</f>
        <v>Yes</v>
      </c>
      <c r="D8" s="3" t="str">
        <f>IF(TRIM(Raw_zonesummary!$A7)="Existing",Raw_zonesummary!P7,"")</f>
        <v>Classroom_class</v>
      </c>
      <c r="E8" s="3" t="str">
        <f>IF(TRIM(Raw_zonesummary!$A7)="Existing",Raw_zonesummary!Q7,"")</f>
        <v>Main</v>
      </c>
      <c r="F8" s="3" t="str">
        <f>IF(TRIM(Raw_zonesummary!$A7)="Existing",Raw_zonesummary!R7,"")</f>
        <v>School</v>
      </c>
      <c r="G8" s="60">
        <f>IFERROR(H8*J8/H37,"")</f>
        <v>7.7636361940447665E-2</v>
      </c>
      <c r="H8" s="53">
        <f>IF(TRIM(Raw_zonesummary!$A7)="Existing",Raw_zonesummary!E7,"")</f>
        <v>11652.69</v>
      </c>
      <c r="I8" s="53">
        <f>IF(TRIM(Raw_zonesummary!$A7)="Existing",Raw_zonesummary!I7,"")</f>
        <v>104879.29</v>
      </c>
      <c r="J8" s="2">
        <f>IF(TRIM(Raw_zonesummary!$A7)="Existing",Raw_zonesummary!J7,"")</f>
        <v>1</v>
      </c>
      <c r="K8" s="36">
        <f>IF(TRIM(Raw_zonesummary!$A7)="Existing",Raw_zonesummary!K7,"")</f>
        <v>25</v>
      </c>
      <c r="L8" s="26"/>
    </row>
    <row r="9" spans="1:12" x14ac:dyDescent="0.25">
      <c r="A9" s="3" t="str">
        <f>IF(TRIM(Raw_zonesummary!$A8)="Existing",Raw_zonesummary!B8,"")</f>
        <v>CLASSROOM EL4 NORTH PERIM SPC (T.N15)</v>
      </c>
      <c r="B9" s="3" t="str">
        <f>IF(TRIM(Raw_zonesummary!$A8)="Existing",Raw_zonesummary!C8,"")</f>
        <v>CLASSROOM EL4 NORTH PERIM SPC (T.N15)</v>
      </c>
      <c r="C9" s="2" t="str">
        <f>IF(TRIM(Raw_zonesummary!$A8)="Existing",Raw_zonesummary!D8,"")</f>
        <v>Yes</v>
      </c>
      <c r="D9" s="3" t="str">
        <f>IF(TRIM(Raw_zonesummary!$A8)="Existing",Raw_zonesummary!P8,"")</f>
        <v>Classroom_class</v>
      </c>
      <c r="E9" s="3" t="str">
        <f>IF(TRIM(Raw_zonesummary!$A8)="Existing",Raw_zonesummary!Q8,"")</f>
        <v>Main</v>
      </c>
      <c r="F9" s="3" t="str">
        <f>IF(TRIM(Raw_zonesummary!$A8)="Existing",Raw_zonesummary!R8,"")</f>
        <v>School</v>
      </c>
      <c r="G9" s="60">
        <f>IFERROR(H9*J9/H37,"")</f>
        <v>7.7636361940447665E-2</v>
      </c>
      <c r="H9" s="53">
        <f>IF(TRIM(Raw_zonesummary!$A8)="Existing",Raw_zonesummary!E8,"")</f>
        <v>11652.69</v>
      </c>
      <c r="I9" s="53">
        <f>IF(TRIM(Raw_zonesummary!$A8)="Existing",Raw_zonesummary!I8,"")</f>
        <v>104879.29</v>
      </c>
      <c r="J9" s="2">
        <f>IF(TRIM(Raw_zonesummary!$A8)="Existing",Raw_zonesummary!J8,"")</f>
        <v>1</v>
      </c>
      <c r="K9" s="36">
        <f>IF(TRIM(Raw_zonesummary!$A8)="Existing",Raw_zonesummary!K8,"")</f>
        <v>25</v>
      </c>
      <c r="L9" s="26"/>
    </row>
    <row r="10" spans="1:12" x14ac:dyDescent="0.25">
      <c r="A10" s="3" t="str">
        <f>IF(TRIM(Raw_zonesummary!$A9)="Existing",Raw_zonesummary!B9,"")</f>
        <v>CLASSROOM EL4 SOUTH PERIM SPC (G.S1)</v>
      </c>
      <c r="B10" s="3" t="str">
        <f>IF(TRIM(Raw_zonesummary!$A9)="Existing",Raw_zonesummary!C9,"")</f>
        <v>CLASSROOM EL4 SOUTH PERIM SPC (G.S1)</v>
      </c>
      <c r="C10" s="2" t="str">
        <f>IF(TRIM(Raw_zonesummary!$A9)="Existing",Raw_zonesummary!D9,"")</f>
        <v>Yes</v>
      </c>
      <c r="D10" s="3" t="str">
        <f>IF(TRIM(Raw_zonesummary!$A9)="Existing",Raw_zonesummary!P9,"")</f>
        <v>Classroom_class</v>
      </c>
      <c r="E10" s="3" t="str">
        <f>IF(TRIM(Raw_zonesummary!$A9)="Existing",Raw_zonesummary!Q9,"")</f>
        <v>Main</v>
      </c>
      <c r="F10" s="3" t="str">
        <f>IF(TRIM(Raw_zonesummary!$A9)="Existing",Raw_zonesummary!R9,"")</f>
        <v>School</v>
      </c>
      <c r="G10" s="60">
        <f>IFERROR(H10*J10/H37,"")</f>
        <v>7.7765215212947686E-2</v>
      </c>
      <c r="H10" s="53">
        <f>IF(TRIM(Raw_zonesummary!$A9)="Existing",Raw_zonesummary!E9,"")</f>
        <v>11672.03</v>
      </c>
      <c r="I10" s="53">
        <f>IF(TRIM(Raw_zonesummary!$A9)="Existing",Raw_zonesummary!I9,"")</f>
        <v>105053.37</v>
      </c>
      <c r="J10" s="2">
        <f>IF(TRIM(Raw_zonesummary!$A9)="Existing",Raw_zonesummary!J9,"")</f>
        <v>1</v>
      </c>
      <c r="K10" s="36">
        <f>IF(TRIM(Raw_zonesummary!$A9)="Existing",Raw_zonesummary!K9,"")</f>
        <v>25</v>
      </c>
      <c r="L10" s="26"/>
    </row>
    <row r="11" spans="1:12" x14ac:dyDescent="0.25">
      <c r="A11" s="3" t="str">
        <f>IF(TRIM(Raw_zonesummary!$A10)="Existing",Raw_zonesummary!B10,"")</f>
        <v>CLASSROOM EL4 SOUTH PERIM SPC (T.S13)</v>
      </c>
      <c r="B11" s="3" t="str">
        <f>IF(TRIM(Raw_zonesummary!$A10)="Existing",Raw_zonesummary!C10,"")</f>
        <v>CLASSROOM EL4 SOUTH PERIM SPC (T.S13)</v>
      </c>
      <c r="C11" s="2" t="str">
        <f>IF(TRIM(Raw_zonesummary!$A10)="Existing",Raw_zonesummary!D10,"")</f>
        <v>Yes</v>
      </c>
      <c r="D11" s="3" t="str">
        <f>IF(TRIM(Raw_zonesummary!$A10)="Existing",Raw_zonesummary!P10,"")</f>
        <v>Classroom_class</v>
      </c>
      <c r="E11" s="3" t="str">
        <f>IF(TRIM(Raw_zonesummary!$A10)="Existing",Raw_zonesummary!Q10,"")</f>
        <v>Main</v>
      </c>
      <c r="F11" s="3" t="str">
        <f>IF(TRIM(Raw_zonesummary!$A10)="Existing",Raw_zonesummary!R10,"")</f>
        <v>School</v>
      </c>
      <c r="G11" s="60">
        <f>IFERROR(H11*J11/H37,"")</f>
        <v>7.7765215212947686E-2</v>
      </c>
      <c r="H11" s="53">
        <f>IF(TRIM(Raw_zonesummary!$A10)="Existing",Raw_zonesummary!E10,"")</f>
        <v>11672.03</v>
      </c>
      <c r="I11" s="53">
        <f>IF(TRIM(Raw_zonesummary!$A10)="Existing",Raw_zonesummary!I10,"")</f>
        <v>105053.37</v>
      </c>
      <c r="J11" s="2">
        <f>IF(TRIM(Raw_zonesummary!$A10)="Existing",Raw_zonesummary!J10,"")</f>
        <v>1</v>
      </c>
      <c r="K11" s="36">
        <f>IF(TRIM(Raw_zonesummary!$A10)="Existing",Raw_zonesummary!K10,"")</f>
        <v>25</v>
      </c>
      <c r="L11" s="26"/>
    </row>
    <row r="12" spans="1:12" x14ac:dyDescent="0.25">
      <c r="A12" s="3" t="str">
        <f>IF(TRIM(Raw_zonesummary!$A11)="Existing",Raw_zonesummary!B11,"")</f>
        <v>CLASSROOM EL4 WEST PERIM SPC (G.W4)</v>
      </c>
      <c r="B12" s="3" t="str">
        <f>IF(TRIM(Raw_zonesummary!$A11)="Existing",Raw_zonesummary!C11,"")</f>
        <v>CLASSROOM EL4 WEST PERIM SPC (G.W4)</v>
      </c>
      <c r="C12" s="2" t="str">
        <f>IF(TRIM(Raw_zonesummary!$A11)="Existing",Raw_zonesummary!D11,"")</f>
        <v>Yes</v>
      </c>
      <c r="D12" s="3" t="str">
        <f>IF(TRIM(Raw_zonesummary!$A11)="Existing",Raw_zonesummary!P11,"")</f>
        <v>Classroom_class</v>
      </c>
      <c r="E12" s="3" t="str">
        <f>IF(TRIM(Raw_zonesummary!$A11)="Existing",Raw_zonesummary!Q11,"")</f>
        <v>Main</v>
      </c>
      <c r="F12" s="3" t="str">
        <f>IF(TRIM(Raw_zonesummary!$A11)="Existing",Raw_zonesummary!R11,"")</f>
        <v>School</v>
      </c>
      <c r="G12" s="60">
        <f>IFERROR(H12*J12/H37,"")</f>
        <v>1.4916665112077027E-2</v>
      </c>
      <c r="H12" s="53">
        <f>IF(TRIM(Raw_zonesummary!$A11)="Existing",Raw_zonesummary!E11,"")</f>
        <v>2238.89</v>
      </c>
      <c r="I12" s="53">
        <f>IF(TRIM(Raw_zonesummary!$A11)="Existing",Raw_zonesummary!I11,"")</f>
        <v>20151</v>
      </c>
      <c r="J12" s="2">
        <f>IF(TRIM(Raw_zonesummary!$A11)="Existing",Raw_zonesummary!J11,"")</f>
        <v>1</v>
      </c>
      <c r="K12" s="36">
        <f>IF(TRIM(Raw_zonesummary!$A11)="Existing",Raw_zonesummary!K11,"")</f>
        <v>25</v>
      </c>
      <c r="L12" s="26"/>
    </row>
    <row r="13" spans="1:12" x14ac:dyDescent="0.25">
      <c r="A13" s="3" t="str">
        <f>IF(TRIM(Raw_zonesummary!$A12)="Existing",Raw_zonesummary!B12,"")</f>
        <v>CLASSROOM EL4 WEST PERIM SPC (T.W16)</v>
      </c>
      <c r="B13" s="3" t="str">
        <f>IF(TRIM(Raw_zonesummary!$A12)="Existing",Raw_zonesummary!C12,"")</f>
        <v>CLASSROOM EL4 WEST PERIM SPC (T.W16)</v>
      </c>
      <c r="C13" s="2" t="str">
        <f>IF(TRIM(Raw_zonesummary!$A12)="Existing",Raw_zonesummary!D12,"")</f>
        <v>Yes</v>
      </c>
      <c r="D13" s="3" t="str">
        <f>IF(TRIM(Raw_zonesummary!$A12)="Existing",Raw_zonesummary!P12,"")</f>
        <v>Classroom_class</v>
      </c>
      <c r="E13" s="3" t="str">
        <f>IF(TRIM(Raw_zonesummary!$A12)="Existing",Raw_zonesummary!Q12,"")</f>
        <v>Main</v>
      </c>
      <c r="F13" s="3" t="str">
        <f>IF(TRIM(Raw_zonesummary!$A12)="Existing",Raw_zonesummary!R12,"")</f>
        <v>School</v>
      </c>
      <c r="G13" s="60">
        <f>IFERROR(H13*J13/H37,"")</f>
        <v>1.4916665112077027E-2</v>
      </c>
      <c r="H13" s="53">
        <f>IF(TRIM(Raw_zonesummary!$A12)="Existing",Raw_zonesummary!E12,"")</f>
        <v>2238.89</v>
      </c>
      <c r="I13" s="53">
        <f>IF(TRIM(Raw_zonesummary!$A12)="Existing",Raw_zonesummary!I12,"")</f>
        <v>20151</v>
      </c>
      <c r="J13" s="2">
        <f>IF(TRIM(Raw_zonesummary!$A12)="Existing",Raw_zonesummary!J12,"")</f>
        <v>1</v>
      </c>
      <c r="K13" s="36">
        <f>IF(TRIM(Raw_zonesummary!$A12)="Existing",Raw_zonesummary!K12,"")</f>
        <v>25</v>
      </c>
      <c r="L13" s="26"/>
    </row>
    <row r="14" spans="1:12" x14ac:dyDescent="0.25">
      <c r="A14" s="3" t="str">
        <f>IF(TRIM(Raw_zonesummary!$A13)="Existing",Raw_zonesummary!B13,"")</f>
        <v>COMPUTER EL4 CORE SPC (G.C5)</v>
      </c>
      <c r="B14" s="3" t="str">
        <f>IF(TRIM(Raw_zonesummary!$A13)="Existing",Raw_zonesummary!C13,"")</f>
        <v>COMPUTER EL4 CORE SPC (G.C5)</v>
      </c>
      <c r="C14" s="2" t="str">
        <f>IF(TRIM(Raw_zonesummary!$A13)="Existing",Raw_zonesummary!D13,"")</f>
        <v>Yes</v>
      </c>
      <c r="D14" s="3" t="str">
        <f>IF(TRIM(Raw_zonesummary!$A13)="Existing",Raw_zonesummary!P13,"")</f>
        <v>Computer</v>
      </c>
      <c r="E14" s="3" t="str">
        <f>IF(TRIM(Raw_zonesummary!$A13)="Existing",Raw_zonesummary!Q13,"")</f>
        <v>Customized</v>
      </c>
      <c r="F14" s="3" t="str">
        <f>IF(TRIM(Raw_zonesummary!$A13)="Existing",Raw_zonesummary!R13,"")</f>
        <v>Computer room</v>
      </c>
      <c r="G14" s="60">
        <f>IFERROR(H14*J14/H37,"")</f>
        <v>1.597140976406659E-2</v>
      </c>
      <c r="H14" s="53">
        <f>IF(TRIM(Raw_zonesummary!$A13)="Existing",Raw_zonesummary!E13,"")</f>
        <v>2397.1999999999998</v>
      </c>
      <c r="I14" s="53">
        <f>IF(TRIM(Raw_zonesummary!$A13)="Existing",Raw_zonesummary!I13,"")</f>
        <v>21575.89</v>
      </c>
      <c r="J14" s="2">
        <f>IF(TRIM(Raw_zonesummary!$A13)="Existing",Raw_zonesummary!J13,"")</f>
        <v>1</v>
      </c>
      <c r="K14" s="36">
        <f>IF(TRIM(Raw_zonesummary!$A13)="Existing",Raw_zonesummary!K13,"")</f>
        <v>1.5</v>
      </c>
      <c r="L14" s="26"/>
    </row>
    <row r="15" spans="1:12" x14ac:dyDescent="0.25">
      <c r="A15" s="3" t="str">
        <f>IF(TRIM(Raw_zonesummary!$A14)="Existing",Raw_zonesummary!B14,"")</f>
        <v>COMPUTER EL4 CORE SPC (T.C17)</v>
      </c>
      <c r="B15" s="3" t="str">
        <f>IF(TRIM(Raw_zonesummary!$A14)="Existing",Raw_zonesummary!C14,"")</f>
        <v>COMPUTER EL4 CORE SPC (T.C17)</v>
      </c>
      <c r="C15" s="2" t="str">
        <f>IF(TRIM(Raw_zonesummary!$A14)="Existing",Raw_zonesummary!D14,"")</f>
        <v>Yes</v>
      </c>
      <c r="D15" s="3" t="str">
        <f>IF(TRIM(Raw_zonesummary!$A14)="Existing",Raw_zonesummary!P14,"")</f>
        <v>Computer</v>
      </c>
      <c r="E15" s="3" t="str">
        <f>IF(TRIM(Raw_zonesummary!$A14)="Existing",Raw_zonesummary!Q14,"")</f>
        <v>Customized</v>
      </c>
      <c r="F15" s="3" t="str">
        <f>IF(TRIM(Raw_zonesummary!$A14)="Existing",Raw_zonesummary!R14,"")</f>
        <v>Computer room</v>
      </c>
      <c r="G15" s="60">
        <f>IFERROR(H15*J15/H37,"")</f>
        <v>1.597140976406659E-2</v>
      </c>
      <c r="H15" s="53">
        <f>IF(TRIM(Raw_zonesummary!$A14)="Existing",Raw_zonesummary!E14,"")</f>
        <v>2397.1999999999998</v>
      </c>
      <c r="I15" s="53">
        <f>IF(TRIM(Raw_zonesummary!$A14)="Existing",Raw_zonesummary!I14,"")</f>
        <v>21575.89</v>
      </c>
      <c r="J15" s="2">
        <f>IF(TRIM(Raw_zonesummary!$A14)="Existing",Raw_zonesummary!J14,"")</f>
        <v>1</v>
      </c>
      <c r="K15" s="36">
        <f>IF(TRIM(Raw_zonesummary!$A14)="Existing",Raw_zonesummary!K14,"")</f>
        <v>1.5</v>
      </c>
      <c r="L15" s="26"/>
    </row>
    <row r="16" spans="1:12" x14ac:dyDescent="0.25">
      <c r="A16" s="3" t="str">
        <f>IF(TRIM(Raw_zonesummary!$A15)="Existing",Raw_zonesummary!B15,"")</f>
        <v>DINING EL3 SW PERIM SPC (G.SW1)</v>
      </c>
      <c r="B16" s="3" t="str">
        <f>IF(TRIM(Raw_zonesummary!$A15)="Existing",Raw_zonesummary!C15,"")</f>
        <v>DINING EL3 SW PERIM SPC (G.SW1)</v>
      </c>
      <c r="C16" s="2" t="str">
        <f>IF(TRIM(Raw_zonesummary!$A15)="Existing",Raw_zonesummary!D15,"")</f>
        <v>Yes</v>
      </c>
      <c r="D16" s="3" t="str">
        <f>IF(TRIM(Raw_zonesummary!$A15)="Existing",Raw_zonesummary!P15,"")</f>
        <v>Dining_fast</v>
      </c>
      <c r="E16" s="3" t="str">
        <f>IF(TRIM(Raw_zonesummary!$A15)="Existing",Raw_zonesummary!Q15,"")</f>
        <v>Main</v>
      </c>
      <c r="F16" s="3" t="str">
        <f>IF(TRIM(Raw_zonesummary!$A15)="Existing",Raw_zonesummary!R15,"")</f>
        <v>School</v>
      </c>
      <c r="G16" s="60">
        <f>IFERROR(H16*J16/H37,"")</f>
        <v>8.7614095775158371E-2</v>
      </c>
      <c r="H16" s="53">
        <f>IF(TRIM(Raw_zonesummary!$A15)="Existing",Raw_zonesummary!E15,"")</f>
        <v>13150.28</v>
      </c>
      <c r="I16" s="53">
        <f>IF(TRIM(Raw_zonesummary!$A15)="Existing",Raw_zonesummary!I15,"")</f>
        <v>170962.03</v>
      </c>
      <c r="J16" s="2">
        <f>IF(TRIM(Raw_zonesummary!$A15)="Existing",Raw_zonesummary!J15,"")</f>
        <v>1</v>
      </c>
      <c r="K16" s="36">
        <f>IF(TRIM(Raw_zonesummary!$A15)="Existing",Raw_zonesummary!K15,"")</f>
        <v>33.33</v>
      </c>
      <c r="L16" s="26"/>
    </row>
    <row r="17" spans="1:12" x14ac:dyDescent="0.25">
      <c r="A17" s="3" t="str">
        <f>IF(TRIM(Raw_zonesummary!$A16)="Existing",Raw_zonesummary!B16,"")</f>
        <v>EL1 WEST PERIM PLNM (G.W2)</v>
      </c>
      <c r="B17" s="3" t="str">
        <f>IF(TRIM(Raw_zonesummary!$A16)="Existing",Raw_zonesummary!C16,"")</f>
        <v>EL1 WEST PERIM PLNM (G.W2)</v>
      </c>
      <c r="C17" s="2" t="str">
        <f>IF(TRIM(Raw_zonesummary!$A16)="Existing",Raw_zonesummary!D16,"")</f>
        <v>No</v>
      </c>
      <c r="D17" s="3" t="str">
        <f>IF(TRIM(Raw_zonesummary!$A16)="Existing",Raw_zonesummary!P16,"")</f>
        <v>Plenum</v>
      </c>
      <c r="E17" s="3" t="str">
        <f>IF(TRIM(Raw_zonesummary!$A16)="Existing",Raw_zonesummary!Q16,"")</f>
        <v>-</v>
      </c>
      <c r="F17" s="3" t="str">
        <f>IF(TRIM(Raw_zonesummary!$A16)="Existing",Raw_zonesummary!R16,"")</f>
        <v>Plenum</v>
      </c>
      <c r="G17" s="60">
        <f>IFERROR(H17*J17/H37,"")</f>
        <v>0</v>
      </c>
      <c r="H17" s="53">
        <f>IF(TRIM(Raw_zonesummary!$A16)="Existing",Raw_zonesummary!E16,"")</f>
        <v>0</v>
      </c>
      <c r="I17" s="53">
        <f>IF(TRIM(Raw_zonesummary!$A16)="Existing",Raw_zonesummary!I16,"")</f>
        <v>74961.3</v>
      </c>
      <c r="J17" s="2">
        <f>IF(TRIM(Raw_zonesummary!$A16)="Existing",Raw_zonesummary!J16,"")</f>
        <v>1</v>
      </c>
      <c r="K17" s="36">
        <f>IF(TRIM(Raw_zonesummary!$A16)="Existing",Raw_zonesummary!K16,"")</f>
        <v>0</v>
      </c>
      <c r="L17" s="26"/>
    </row>
    <row r="18" spans="1:12" x14ac:dyDescent="0.25">
      <c r="A18" s="3" t="str">
        <f>IF(TRIM(Raw_zonesummary!$A17)="Existing",Raw_zonesummary!B17,"")</f>
        <v>EL2 NORTH PERIM PLNM (G.N6)</v>
      </c>
      <c r="B18" s="3" t="str">
        <f>IF(TRIM(Raw_zonesummary!$A17)="Existing",Raw_zonesummary!C17,"")</f>
        <v>EL2 NORTH PERIM PLNM (G.N6)</v>
      </c>
      <c r="C18" s="2" t="str">
        <f>IF(TRIM(Raw_zonesummary!$A17)="Existing",Raw_zonesummary!D17,"")</f>
        <v>No</v>
      </c>
      <c r="D18" s="3" t="str">
        <f>IF(TRIM(Raw_zonesummary!$A17)="Existing",Raw_zonesummary!P17,"")</f>
        <v>Plenum</v>
      </c>
      <c r="E18" s="3" t="str">
        <f>IF(TRIM(Raw_zonesummary!$A17)="Existing",Raw_zonesummary!Q17,"")</f>
        <v>-</v>
      </c>
      <c r="F18" s="3" t="str">
        <f>IF(TRIM(Raw_zonesummary!$A17)="Existing",Raw_zonesummary!R17,"")</f>
        <v>Plenum</v>
      </c>
      <c r="G18" s="60">
        <f>IFERROR(H18*J18/H37,"")</f>
        <v>0</v>
      </c>
      <c r="H18" s="53">
        <f>IF(TRIM(Raw_zonesummary!$A17)="Existing",Raw_zonesummary!E17,"")</f>
        <v>0</v>
      </c>
      <c r="I18" s="53">
        <f>IF(TRIM(Raw_zonesummary!$A17)="Existing",Raw_zonesummary!I17,"")</f>
        <v>31903.54</v>
      </c>
      <c r="J18" s="2">
        <f>IF(TRIM(Raw_zonesummary!$A17)="Existing",Raw_zonesummary!J17,"")</f>
        <v>1</v>
      </c>
      <c r="K18" s="36">
        <f>IF(TRIM(Raw_zonesummary!$A17)="Existing",Raw_zonesummary!K17,"")</f>
        <v>0</v>
      </c>
      <c r="L18" s="26"/>
    </row>
    <row r="19" spans="1:12" x14ac:dyDescent="0.25">
      <c r="A19" s="3" t="str">
        <f>IF(TRIM(Raw_zonesummary!$A18)="Existing",Raw_zonesummary!B18,"")</f>
        <v>EL2 SOUTH PERIM PLNM (G.S5)</v>
      </c>
      <c r="B19" s="3" t="str">
        <f>IF(TRIM(Raw_zonesummary!$A18)="Existing",Raw_zonesummary!C18,"")</f>
        <v>EL2 SOUTH PERIM PLNM (G.S5)</v>
      </c>
      <c r="C19" s="2" t="str">
        <f>IF(TRIM(Raw_zonesummary!$A18)="Existing",Raw_zonesummary!D18,"")</f>
        <v>No</v>
      </c>
      <c r="D19" s="3" t="str">
        <f>IF(TRIM(Raw_zonesummary!$A18)="Existing",Raw_zonesummary!P18,"")</f>
        <v>Plenum</v>
      </c>
      <c r="E19" s="3" t="str">
        <f>IF(TRIM(Raw_zonesummary!$A18)="Existing",Raw_zonesummary!Q18,"")</f>
        <v>-</v>
      </c>
      <c r="F19" s="3" t="str">
        <f>IF(TRIM(Raw_zonesummary!$A18)="Existing",Raw_zonesummary!R18,"")</f>
        <v>Plenum</v>
      </c>
      <c r="G19" s="60">
        <f>IFERROR(H19*J19/H37,"")</f>
        <v>0</v>
      </c>
      <c r="H19" s="53">
        <f>IF(TRIM(Raw_zonesummary!$A18)="Existing",Raw_zonesummary!E18,"")</f>
        <v>0</v>
      </c>
      <c r="I19" s="53">
        <f>IF(TRIM(Raw_zonesummary!$A18)="Existing",Raw_zonesummary!I18,"")</f>
        <v>31956.5</v>
      </c>
      <c r="J19" s="2">
        <f>IF(TRIM(Raw_zonesummary!$A18)="Existing",Raw_zonesummary!J18,"")</f>
        <v>1</v>
      </c>
      <c r="K19" s="36">
        <f>IF(TRIM(Raw_zonesummary!$A18)="Existing",Raw_zonesummary!K18,"")</f>
        <v>0</v>
      </c>
      <c r="L19" s="26"/>
    </row>
    <row r="20" spans="1:12" x14ac:dyDescent="0.25">
      <c r="A20" s="3" t="str">
        <f>IF(TRIM(Raw_zonesummary!$A19)="Existing",Raw_zonesummary!B19,"")</f>
        <v>EL2 WEST PERIM PLNM (G.W4)</v>
      </c>
      <c r="B20" s="3" t="str">
        <f>IF(TRIM(Raw_zonesummary!$A19)="Existing",Raw_zonesummary!C19,"")</f>
        <v>EL2 WEST PERIM PLNM (G.W4)</v>
      </c>
      <c r="C20" s="2" t="str">
        <f>IF(TRIM(Raw_zonesummary!$A19)="Existing",Raw_zonesummary!D19,"")</f>
        <v>No</v>
      </c>
      <c r="D20" s="3" t="str">
        <f>IF(TRIM(Raw_zonesummary!$A19)="Existing",Raw_zonesummary!P19,"")</f>
        <v>Plenum</v>
      </c>
      <c r="E20" s="3" t="str">
        <f>IF(TRIM(Raw_zonesummary!$A19)="Existing",Raw_zonesummary!Q19,"")</f>
        <v>-</v>
      </c>
      <c r="F20" s="3" t="str">
        <f>IF(TRIM(Raw_zonesummary!$A19)="Existing",Raw_zonesummary!R19,"")</f>
        <v>Plenum</v>
      </c>
      <c r="G20" s="60">
        <f>IFERROR(H20*J20/H37,"")</f>
        <v>0</v>
      </c>
      <c r="H20" s="53">
        <f>IF(TRIM(Raw_zonesummary!$A19)="Existing",Raw_zonesummary!E19,"")</f>
        <v>0</v>
      </c>
      <c r="I20" s="53">
        <f>IF(TRIM(Raw_zonesummary!$A19)="Existing",Raw_zonesummary!I19,"")</f>
        <v>47419.75</v>
      </c>
      <c r="J20" s="2">
        <f>IF(TRIM(Raw_zonesummary!$A19)="Existing",Raw_zonesummary!J19,"")</f>
        <v>1</v>
      </c>
      <c r="K20" s="36">
        <f>IF(TRIM(Raw_zonesummary!$A19)="Existing",Raw_zonesummary!K19,"")</f>
        <v>0</v>
      </c>
      <c r="L20" s="26"/>
    </row>
    <row r="21" spans="1:12" x14ac:dyDescent="0.25">
      <c r="A21" s="3" t="str">
        <f>IF(TRIM(Raw_zonesummary!$A20)="Existing",Raw_zonesummary!B20,"")</f>
        <v>EL4 CORE PLNM (G.C11)</v>
      </c>
      <c r="B21" s="3" t="str">
        <f>IF(TRIM(Raw_zonesummary!$A20)="Existing",Raw_zonesummary!C20,"")</f>
        <v>EL4 CORE PLNM (G.C11)</v>
      </c>
      <c r="C21" s="2" t="str">
        <f>IF(TRIM(Raw_zonesummary!$A20)="Existing",Raw_zonesummary!D20,"")</f>
        <v>No</v>
      </c>
      <c r="D21" s="3" t="str">
        <f>IF(TRIM(Raw_zonesummary!$A20)="Existing",Raw_zonesummary!P20,"")</f>
        <v>Plenum</v>
      </c>
      <c r="E21" s="3" t="str">
        <f>IF(TRIM(Raw_zonesummary!$A20)="Existing",Raw_zonesummary!Q20,"")</f>
        <v>-</v>
      </c>
      <c r="F21" s="3" t="str">
        <f>IF(TRIM(Raw_zonesummary!$A20)="Existing",Raw_zonesummary!R20,"")</f>
        <v>Plenum</v>
      </c>
      <c r="G21" s="60">
        <f>IFERROR(H21*J21/H37,"")</f>
        <v>0</v>
      </c>
      <c r="H21" s="53">
        <f>IF(TRIM(Raw_zonesummary!$A20)="Existing",Raw_zonesummary!E20,"")</f>
        <v>0</v>
      </c>
      <c r="I21" s="53">
        <f>IF(TRIM(Raw_zonesummary!$A20)="Existing",Raw_zonesummary!I20,"")</f>
        <v>9589.2900000000009</v>
      </c>
      <c r="J21" s="2">
        <f>IF(TRIM(Raw_zonesummary!$A20)="Existing",Raw_zonesummary!J20,"")</f>
        <v>1</v>
      </c>
      <c r="K21" s="36">
        <f>IF(TRIM(Raw_zonesummary!$A20)="Existing",Raw_zonesummary!K20,"")</f>
        <v>0</v>
      </c>
      <c r="L21" s="26"/>
    </row>
    <row r="22" spans="1:12" x14ac:dyDescent="0.25">
      <c r="A22" s="3" t="str">
        <f>IF(TRIM(Raw_zonesummary!$A21)="Existing",Raw_zonesummary!B21,"")</f>
        <v>EL4 CORE PLNM (G.C12)</v>
      </c>
      <c r="B22" s="3" t="str">
        <f>IF(TRIM(Raw_zonesummary!$A21)="Existing",Raw_zonesummary!C21,"")</f>
        <v>EL4 CORE PLNM (G.C12)</v>
      </c>
      <c r="C22" s="2" t="str">
        <f>IF(TRIM(Raw_zonesummary!$A21)="Existing",Raw_zonesummary!D21,"")</f>
        <v>No</v>
      </c>
      <c r="D22" s="3" t="str">
        <f>IF(TRIM(Raw_zonesummary!$A21)="Existing",Raw_zonesummary!P21,"")</f>
        <v>Plenum</v>
      </c>
      <c r="E22" s="3" t="str">
        <f>IF(TRIM(Raw_zonesummary!$A21)="Existing",Raw_zonesummary!Q21,"")</f>
        <v>-</v>
      </c>
      <c r="F22" s="3" t="str">
        <f>IF(TRIM(Raw_zonesummary!$A21)="Existing",Raw_zonesummary!R21,"")</f>
        <v>Plenum</v>
      </c>
      <c r="G22" s="60">
        <f>IFERROR(H22*J22/H37,"")</f>
        <v>0</v>
      </c>
      <c r="H22" s="53">
        <f>IF(TRIM(Raw_zonesummary!$A21)="Existing",Raw_zonesummary!E21,"")</f>
        <v>0</v>
      </c>
      <c r="I22" s="53">
        <f>IF(TRIM(Raw_zonesummary!$A21)="Existing",Raw_zonesummary!I21,"")</f>
        <v>54343.3</v>
      </c>
      <c r="J22" s="2">
        <f>IF(TRIM(Raw_zonesummary!$A21)="Existing",Raw_zonesummary!J21,"")</f>
        <v>1</v>
      </c>
      <c r="K22" s="36">
        <f>IF(TRIM(Raw_zonesummary!$A21)="Existing",Raw_zonesummary!K21,"")</f>
        <v>0</v>
      </c>
      <c r="L22" s="26"/>
    </row>
    <row r="23" spans="1:12" x14ac:dyDescent="0.25">
      <c r="A23" s="3" t="str">
        <f>IF(TRIM(Raw_zonesummary!$A22)="Existing",Raw_zonesummary!B22,"")</f>
        <v>EL4 CORE PLNM (T.C23)</v>
      </c>
      <c r="B23" s="3" t="str">
        <f>IF(TRIM(Raw_zonesummary!$A22)="Existing",Raw_zonesummary!C22,"")</f>
        <v>EL4 CORE PLNM (T.C23)</v>
      </c>
      <c r="C23" s="2" t="str">
        <f>IF(TRIM(Raw_zonesummary!$A22)="Existing",Raw_zonesummary!D22,"")</f>
        <v>No</v>
      </c>
      <c r="D23" s="3" t="str">
        <f>IF(TRIM(Raw_zonesummary!$A22)="Existing",Raw_zonesummary!P22,"")</f>
        <v>Plenum</v>
      </c>
      <c r="E23" s="3" t="str">
        <f>IF(TRIM(Raw_zonesummary!$A22)="Existing",Raw_zonesummary!Q22,"")</f>
        <v>-</v>
      </c>
      <c r="F23" s="3" t="str">
        <f>IF(TRIM(Raw_zonesummary!$A22)="Existing",Raw_zonesummary!R22,"")</f>
        <v>Plenum</v>
      </c>
      <c r="G23" s="60">
        <f>IFERROR(H23*J23/H37,"")</f>
        <v>0</v>
      </c>
      <c r="H23" s="53">
        <f>IF(TRIM(Raw_zonesummary!$A22)="Existing",Raw_zonesummary!E22,"")</f>
        <v>0</v>
      </c>
      <c r="I23" s="53">
        <f>IF(TRIM(Raw_zonesummary!$A22)="Existing",Raw_zonesummary!I22,"")</f>
        <v>9589.2900000000009</v>
      </c>
      <c r="J23" s="2">
        <f>IF(TRIM(Raw_zonesummary!$A22)="Existing",Raw_zonesummary!J22,"")</f>
        <v>1</v>
      </c>
      <c r="K23" s="36">
        <f>IF(TRIM(Raw_zonesummary!$A22)="Existing",Raw_zonesummary!K22,"")</f>
        <v>0</v>
      </c>
      <c r="L23" s="26"/>
    </row>
    <row r="24" spans="1:12" x14ac:dyDescent="0.25">
      <c r="A24" s="3" t="str">
        <f>IF(TRIM(Raw_zonesummary!$A23)="Existing",Raw_zonesummary!B23,"")</f>
        <v>EL4 CORE PLNM (T.C24)</v>
      </c>
      <c r="B24" s="3" t="str">
        <f>IF(TRIM(Raw_zonesummary!$A23)="Existing",Raw_zonesummary!C23,"")</f>
        <v>EL4 CORE PLNM (T.C24)</v>
      </c>
      <c r="C24" s="2" t="str">
        <f>IF(TRIM(Raw_zonesummary!$A23)="Existing",Raw_zonesummary!D23,"")</f>
        <v>No</v>
      </c>
      <c r="D24" s="3" t="str">
        <f>IF(TRIM(Raw_zonesummary!$A23)="Existing",Raw_zonesummary!P23,"")</f>
        <v>Plenum</v>
      </c>
      <c r="E24" s="3" t="str">
        <f>IF(TRIM(Raw_zonesummary!$A23)="Existing",Raw_zonesummary!Q23,"")</f>
        <v>-</v>
      </c>
      <c r="F24" s="3" t="str">
        <f>IF(TRIM(Raw_zonesummary!$A23)="Existing",Raw_zonesummary!R23,"")</f>
        <v>Plenum</v>
      </c>
      <c r="G24" s="60">
        <f>IFERROR(H24*J24/H37,"")</f>
        <v>0</v>
      </c>
      <c r="H24" s="53">
        <f>IF(TRIM(Raw_zonesummary!$A23)="Existing",Raw_zonesummary!E23,"")</f>
        <v>0</v>
      </c>
      <c r="I24" s="53">
        <f>IF(TRIM(Raw_zonesummary!$A23)="Existing",Raw_zonesummary!I23,"")</f>
        <v>54342.14</v>
      </c>
      <c r="J24" s="2">
        <f>IF(TRIM(Raw_zonesummary!$A23)="Existing",Raw_zonesummary!J23,"")</f>
        <v>1</v>
      </c>
      <c r="K24" s="36">
        <f>IF(TRIM(Raw_zonesummary!$A23)="Existing",Raw_zonesummary!K23,"")</f>
        <v>0</v>
      </c>
      <c r="L24" s="26"/>
    </row>
    <row r="25" spans="1:12" x14ac:dyDescent="0.25">
      <c r="A25" s="3" t="str">
        <f>IF(TRIM(Raw_zonesummary!$A24)="Existing",Raw_zonesummary!B24,"")</f>
        <v>EL4 EAST PERIM PLNM (G.E8)</v>
      </c>
      <c r="B25" s="3" t="str">
        <f>IF(TRIM(Raw_zonesummary!$A24)="Existing",Raw_zonesummary!C24,"")</f>
        <v>EL4 EAST PERIM PLNM (G.E8)</v>
      </c>
      <c r="C25" s="2" t="str">
        <f>IF(TRIM(Raw_zonesummary!$A24)="Existing",Raw_zonesummary!D24,"")</f>
        <v>No</v>
      </c>
      <c r="D25" s="3" t="str">
        <f>IF(TRIM(Raw_zonesummary!$A24)="Existing",Raw_zonesummary!P24,"")</f>
        <v>Plenum</v>
      </c>
      <c r="E25" s="3" t="str">
        <f>IF(TRIM(Raw_zonesummary!$A24)="Existing",Raw_zonesummary!Q24,"")</f>
        <v>-</v>
      </c>
      <c r="F25" s="3" t="str">
        <f>IF(TRIM(Raw_zonesummary!$A24)="Existing",Raw_zonesummary!R24,"")</f>
        <v>Plenum</v>
      </c>
      <c r="G25" s="60">
        <f>IFERROR(H25*J25/H37,"")</f>
        <v>0</v>
      </c>
      <c r="H25" s="53">
        <f>IF(TRIM(Raw_zonesummary!$A24)="Existing",Raw_zonesummary!E24,"")</f>
        <v>0</v>
      </c>
      <c r="I25" s="53">
        <f>IF(TRIM(Raw_zonesummary!$A24)="Existing",Raw_zonesummary!I24,"")</f>
        <v>8956</v>
      </c>
      <c r="J25" s="2">
        <f>IF(TRIM(Raw_zonesummary!$A24)="Existing",Raw_zonesummary!J24,"")</f>
        <v>1</v>
      </c>
      <c r="K25" s="36">
        <f>IF(TRIM(Raw_zonesummary!$A24)="Existing",Raw_zonesummary!K24,"")</f>
        <v>0</v>
      </c>
      <c r="L25" s="26"/>
    </row>
    <row r="26" spans="1:12" x14ac:dyDescent="0.25">
      <c r="A26" s="3" t="str">
        <f>IF(TRIM(Raw_zonesummary!$A25)="Existing",Raw_zonesummary!B25,"")</f>
        <v>EL4 EAST PERIM PLNM (T.E20)</v>
      </c>
      <c r="B26" s="3" t="str">
        <f>IF(TRIM(Raw_zonesummary!$A25)="Existing",Raw_zonesummary!C25,"")</f>
        <v>EL4 EAST PERIM PLNM (T.E20)</v>
      </c>
      <c r="C26" s="2" t="str">
        <f>IF(TRIM(Raw_zonesummary!$A25)="Existing",Raw_zonesummary!D25,"")</f>
        <v>No</v>
      </c>
      <c r="D26" s="3" t="str">
        <f>IF(TRIM(Raw_zonesummary!$A25)="Existing",Raw_zonesummary!P25,"")</f>
        <v>Plenum</v>
      </c>
      <c r="E26" s="3" t="str">
        <f>IF(TRIM(Raw_zonesummary!$A25)="Existing",Raw_zonesummary!Q25,"")</f>
        <v>-</v>
      </c>
      <c r="F26" s="3" t="str">
        <f>IF(TRIM(Raw_zonesummary!$A25)="Existing",Raw_zonesummary!R25,"")</f>
        <v>Plenum</v>
      </c>
      <c r="G26" s="60">
        <f>IFERROR(H26*J26/H37,"")</f>
        <v>0</v>
      </c>
      <c r="H26" s="53">
        <f>IF(TRIM(Raw_zonesummary!$A25)="Existing",Raw_zonesummary!E25,"")</f>
        <v>0</v>
      </c>
      <c r="I26" s="53">
        <f>IF(TRIM(Raw_zonesummary!$A25)="Existing",Raw_zonesummary!I25,"")</f>
        <v>8956</v>
      </c>
      <c r="J26" s="2">
        <f>IF(TRIM(Raw_zonesummary!$A25)="Existing",Raw_zonesummary!J25,"")</f>
        <v>1</v>
      </c>
      <c r="K26" s="36">
        <f>IF(TRIM(Raw_zonesummary!$A25)="Existing",Raw_zonesummary!K25,"")</f>
        <v>0</v>
      </c>
      <c r="L26" s="26"/>
    </row>
    <row r="27" spans="1:12" x14ac:dyDescent="0.25">
      <c r="A27" s="3" t="str">
        <f>IF(TRIM(Raw_zonesummary!$A26)="Existing",Raw_zonesummary!B26,"")</f>
        <v>EL4 NORTH PERIM PLNM (G.N9)</v>
      </c>
      <c r="B27" s="3" t="str">
        <f>IF(TRIM(Raw_zonesummary!$A26)="Existing",Raw_zonesummary!C26,"")</f>
        <v>EL4 NORTH PERIM PLNM (G.N9)</v>
      </c>
      <c r="C27" s="2" t="str">
        <f>IF(TRIM(Raw_zonesummary!$A26)="Existing",Raw_zonesummary!D26,"")</f>
        <v>No</v>
      </c>
      <c r="D27" s="3" t="str">
        <f>IF(TRIM(Raw_zonesummary!$A26)="Existing",Raw_zonesummary!P26,"")</f>
        <v>Plenum</v>
      </c>
      <c r="E27" s="3" t="str">
        <f>IF(TRIM(Raw_zonesummary!$A26)="Existing",Raw_zonesummary!Q26,"")</f>
        <v>-</v>
      </c>
      <c r="F27" s="3" t="str">
        <f>IF(TRIM(Raw_zonesummary!$A26)="Existing",Raw_zonesummary!R26,"")</f>
        <v>Plenum</v>
      </c>
      <c r="G27" s="60">
        <f>IFERROR(H27*J27/H37,"")</f>
        <v>0</v>
      </c>
      <c r="H27" s="53">
        <f>IF(TRIM(Raw_zonesummary!$A26)="Existing",Raw_zonesummary!E26,"")</f>
        <v>0</v>
      </c>
      <c r="I27" s="53">
        <f>IF(TRIM(Raw_zonesummary!$A26)="Existing",Raw_zonesummary!I26,"")</f>
        <v>46613.02</v>
      </c>
      <c r="J27" s="2">
        <f>IF(TRIM(Raw_zonesummary!$A26)="Existing",Raw_zonesummary!J26,"")</f>
        <v>1</v>
      </c>
      <c r="K27" s="36">
        <f>IF(TRIM(Raw_zonesummary!$A26)="Existing",Raw_zonesummary!K26,"")</f>
        <v>0</v>
      </c>
      <c r="L27" s="26"/>
    </row>
    <row r="28" spans="1:12" x14ac:dyDescent="0.25">
      <c r="A28" s="3" t="str">
        <f>IF(TRIM(Raw_zonesummary!$A27)="Existing",Raw_zonesummary!B27,"")</f>
        <v>EL4 NORTH PERIM PLNM (T.N21)</v>
      </c>
      <c r="B28" s="3" t="str">
        <f>IF(TRIM(Raw_zonesummary!$A27)="Existing",Raw_zonesummary!C27,"")</f>
        <v>EL4 NORTH PERIM PLNM (T.N21)</v>
      </c>
      <c r="C28" s="2" t="str">
        <f>IF(TRIM(Raw_zonesummary!$A27)="Existing",Raw_zonesummary!D27,"")</f>
        <v>No</v>
      </c>
      <c r="D28" s="3" t="str">
        <f>IF(TRIM(Raw_zonesummary!$A27)="Existing",Raw_zonesummary!P27,"")</f>
        <v>Plenum</v>
      </c>
      <c r="E28" s="3" t="str">
        <f>IF(TRIM(Raw_zonesummary!$A27)="Existing",Raw_zonesummary!Q27,"")</f>
        <v>-</v>
      </c>
      <c r="F28" s="3" t="str">
        <f>IF(TRIM(Raw_zonesummary!$A27)="Existing",Raw_zonesummary!R27,"")</f>
        <v>Plenum</v>
      </c>
      <c r="G28" s="60">
        <f>IFERROR(H28*J28/H37,"")</f>
        <v>0</v>
      </c>
      <c r="H28" s="53">
        <f>IF(TRIM(Raw_zonesummary!$A27)="Existing",Raw_zonesummary!E27,"")</f>
        <v>0</v>
      </c>
      <c r="I28" s="53">
        <f>IF(TRIM(Raw_zonesummary!$A27)="Existing",Raw_zonesummary!I27,"")</f>
        <v>46613.02</v>
      </c>
      <c r="J28" s="2">
        <f>IF(TRIM(Raw_zonesummary!$A27)="Existing",Raw_zonesummary!J27,"")</f>
        <v>1</v>
      </c>
      <c r="K28" s="36">
        <f>IF(TRIM(Raw_zonesummary!$A27)="Existing",Raw_zonesummary!K27,"")</f>
        <v>0</v>
      </c>
      <c r="L28" s="26"/>
    </row>
    <row r="29" spans="1:12" x14ac:dyDescent="0.25">
      <c r="A29" s="3" t="str">
        <f>IF(TRIM(Raw_zonesummary!$A28)="Existing",Raw_zonesummary!B28,"")</f>
        <v>EL4 SOUTH PERIM PLNM (G.S7)</v>
      </c>
      <c r="B29" s="3" t="str">
        <f>IF(TRIM(Raw_zonesummary!$A28)="Existing",Raw_zonesummary!C28,"")</f>
        <v>EL4 SOUTH PERIM PLNM (G.S7)</v>
      </c>
      <c r="C29" s="2" t="str">
        <f>IF(TRIM(Raw_zonesummary!$A28)="Existing",Raw_zonesummary!D28,"")</f>
        <v>No</v>
      </c>
      <c r="D29" s="3" t="str">
        <f>IF(TRIM(Raw_zonesummary!$A28)="Existing",Raw_zonesummary!P28,"")</f>
        <v>Plenum</v>
      </c>
      <c r="E29" s="3" t="str">
        <f>IF(TRIM(Raw_zonesummary!$A28)="Existing",Raw_zonesummary!Q28,"")</f>
        <v>-</v>
      </c>
      <c r="F29" s="3" t="str">
        <f>IF(TRIM(Raw_zonesummary!$A28)="Existing",Raw_zonesummary!R28,"")</f>
        <v>Plenum</v>
      </c>
      <c r="G29" s="60">
        <f>IFERROR(H29*J29/H37,"")</f>
        <v>0</v>
      </c>
      <c r="H29" s="53">
        <f>IF(TRIM(Raw_zonesummary!$A28)="Existing",Raw_zonesummary!E28,"")</f>
        <v>0</v>
      </c>
      <c r="I29" s="53">
        <f>IF(TRIM(Raw_zonesummary!$A28)="Existing",Raw_zonesummary!I28,"")</f>
        <v>46690.39</v>
      </c>
      <c r="J29" s="2">
        <f>IF(TRIM(Raw_zonesummary!$A28)="Existing",Raw_zonesummary!J28,"")</f>
        <v>1</v>
      </c>
      <c r="K29" s="36">
        <f>IF(TRIM(Raw_zonesummary!$A28)="Existing",Raw_zonesummary!K28,"")</f>
        <v>0</v>
      </c>
      <c r="L29" s="26"/>
    </row>
    <row r="30" spans="1:12" x14ac:dyDescent="0.25">
      <c r="A30" s="3" t="str">
        <f>IF(TRIM(Raw_zonesummary!$A29)="Existing",Raw_zonesummary!B29,"")</f>
        <v>EL4 SOUTH PERIM PLNM (T.S19)</v>
      </c>
      <c r="B30" s="3" t="str">
        <f>IF(TRIM(Raw_zonesummary!$A29)="Existing",Raw_zonesummary!C29,"")</f>
        <v>EL4 SOUTH PERIM PLNM (T.S19)</v>
      </c>
      <c r="C30" s="2" t="str">
        <f>IF(TRIM(Raw_zonesummary!$A29)="Existing",Raw_zonesummary!D29,"")</f>
        <v>No</v>
      </c>
      <c r="D30" s="3" t="str">
        <f>IF(TRIM(Raw_zonesummary!$A29)="Existing",Raw_zonesummary!P29,"")</f>
        <v>Plenum</v>
      </c>
      <c r="E30" s="3" t="str">
        <f>IF(TRIM(Raw_zonesummary!$A29)="Existing",Raw_zonesummary!Q29,"")</f>
        <v>-</v>
      </c>
      <c r="F30" s="3" t="str">
        <f>IF(TRIM(Raw_zonesummary!$A29)="Existing",Raw_zonesummary!R29,"")</f>
        <v>Plenum</v>
      </c>
      <c r="G30" s="60">
        <f>IFERROR(H30*J30/H37,"")</f>
        <v>0</v>
      </c>
      <c r="H30" s="53">
        <f>IF(TRIM(Raw_zonesummary!$A29)="Existing",Raw_zonesummary!E29,"")</f>
        <v>0</v>
      </c>
      <c r="I30" s="53">
        <f>IF(TRIM(Raw_zonesummary!$A29)="Existing",Raw_zonesummary!I29,"")</f>
        <v>46690.39</v>
      </c>
      <c r="J30" s="2">
        <f>IF(TRIM(Raw_zonesummary!$A29)="Existing",Raw_zonesummary!J29,"")</f>
        <v>1</v>
      </c>
      <c r="K30" s="36">
        <f>IF(TRIM(Raw_zonesummary!$A29)="Existing",Raw_zonesummary!K29,"")</f>
        <v>0</v>
      </c>
      <c r="L30" s="26"/>
    </row>
    <row r="31" spans="1:12" x14ac:dyDescent="0.25">
      <c r="A31" s="3" t="str">
        <f>IF(TRIM(Raw_zonesummary!$A30)="Existing",Raw_zonesummary!B30,"")</f>
        <v>EL4 WEST PERIM PLNM (G.W10)</v>
      </c>
      <c r="B31" s="3" t="str">
        <f>IF(TRIM(Raw_zonesummary!$A30)="Existing",Raw_zonesummary!C30,"")</f>
        <v>EL4 WEST PERIM PLNM (G.W10)</v>
      </c>
      <c r="C31" s="2" t="str">
        <f>IF(TRIM(Raw_zonesummary!$A30)="Existing",Raw_zonesummary!D30,"")</f>
        <v>No</v>
      </c>
      <c r="D31" s="3" t="str">
        <f>IF(TRIM(Raw_zonesummary!$A30)="Existing",Raw_zonesummary!P30,"")</f>
        <v>Plenum</v>
      </c>
      <c r="E31" s="3" t="str">
        <f>IF(TRIM(Raw_zonesummary!$A30)="Existing",Raw_zonesummary!Q30,"")</f>
        <v>-</v>
      </c>
      <c r="F31" s="3" t="str">
        <f>IF(TRIM(Raw_zonesummary!$A30)="Existing",Raw_zonesummary!R30,"")</f>
        <v>Plenum</v>
      </c>
      <c r="G31" s="60">
        <f>IFERROR(H31*J31/H37,"")</f>
        <v>0</v>
      </c>
      <c r="H31" s="53">
        <f>IF(TRIM(Raw_zonesummary!$A30)="Existing",Raw_zonesummary!E30,"")</f>
        <v>0</v>
      </c>
      <c r="I31" s="53">
        <f>IF(TRIM(Raw_zonesummary!$A30)="Existing",Raw_zonesummary!I30,"")</f>
        <v>8956</v>
      </c>
      <c r="J31" s="2">
        <f>IF(TRIM(Raw_zonesummary!$A30)="Existing",Raw_zonesummary!J30,"")</f>
        <v>1</v>
      </c>
      <c r="K31" s="36">
        <f>IF(TRIM(Raw_zonesummary!$A30)="Existing",Raw_zonesummary!K30,"")</f>
        <v>0</v>
      </c>
      <c r="L31" s="26"/>
    </row>
    <row r="32" spans="1:12" x14ac:dyDescent="0.25">
      <c r="A32" s="3" t="str">
        <f>IF(TRIM(Raw_zonesummary!$A31)="Existing",Raw_zonesummary!B31,"")</f>
        <v>EL4 WEST PERIM PLNM (T.W22)</v>
      </c>
      <c r="B32" s="3" t="str">
        <f>IF(TRIM(Raw_zonesummary!$A31)="Existing",Raw_zonesummary!C31,"")</f>
        <v>EL4 WEST PERIM PLNM (T.W22)</v>
      </c>
      <c r="C32" s="2" t="str">
        <f>IF(TRIM(Raw_zonesummary!$A31)="Existing",Raw_zonesummary!D31,"")</f>
        <v>No</v>
      </c>
      <c r="D32" s="3" t="str">
        <f>IF(TRIM(Raw_zonesummary!$A31)="Existing",Raw_zonesummary!P31,"")</f>
        <v>Plenum</v>
      </c>
      <c r="E32" s="3" t="str">
        <f>IF(TRIM(Raw_zonesummary!$A31)="Existing",Raw_zonesummary!Q31,"")</f>
        <v>-</v>
      </c>
      <c r="F32" s="3" t="str">
        <f>IF(TRIM(Raw_zonesummary!$A31)="Existing",Raw_zonesummary!R31,"")</f>
        <v>Plenum</v>
      </c>
      <c r="G32" s="60">
        <f>IFERROR(H32*J32/H37,"")</f>
        <v>0</v>
      </c>
      <c r="H32" s="53">
        <f>IF(TRIM(Raw_zonesummary!$A31)="Existing",Raw_zonesummary!E31,"")</f>
        <v>0</v>
      </c>
      <c r="I32" s="53">
        <f>IF(TRIM(Raw_zonesummary!$A31)="Existing",Raw_zonesummary!I31,"")</f>
        <v>8956</v>
      </c>
      <c r="J32" s="2">
        <f>IF(TRIM(Raw_zonesummary!$A31)="Existing",Raw_zonesummary!J31,"")</f>
        <v>1</v>
      </c>
      <c r="K32" s="36">
        <f>IF(TRIM(Raw_zonesummary!$A31)="Existing",Raw_zonesummary!K31,"")</f>
        <v>0</v>
      </c>
      <c r="L32" s="26"/>
    </row>
    <row r="33" spans="1:12" x14ac:dyDescent="0.25">
      <c r="A33" s="3" t="str">
        <f>IF(TRIM(Raw_zonesummary!$A32)="Existing",Raw_zonesummary!B32,"")</f>
        <v>KITCHEN EL3 NE PERIM SPC (G.NE2)</v>
      </c>
      <c r="B33" s="3" t="str">
        <f>IF(TRIM(Raw_zonesummary!$A32)="Existing",Raw_zonesummary!C32,"")</f>
        <v>KITCHEN EL3 NE PERIM SPC (G.NE2)</v>
      </c>
      <c r="C33" s="2" t="str">
        <f>IF(TRIM(Raw_zonesummary!$A32)="Existing",Raw_zonesummary!D32,"")</f>
        <v>Yes</v>
      </c>
      <c r="D33" s="3" t="str">
        <f>IF(TRIM(Raw_zonesummary!$A32)="Existing",Raw_zonesummary!P32,"")</f>
        <v>Kitchen</v>
      </c>
      <c r="E33" s="3" t="str">
        <f>IF(TRIM(Raw_zonesummary!$A32)="Existing",Raw_zonesummary!Q32,"")</f>
        <v>Customized</v>
      </c>
      <c r="F33" s="3" t="str">
        <f>IF(TRIM(Raw_zonesummary!$A32)="Existing",Raw_zonesummary!R32,"")</f>
        <v>Kitchen</v>
      </c>
      <c r="G33" s="60">
        <f>IFERROR(H33*J33/H37,"")</f>
        <v>1.8759210943600377E-2</v>
      </c>
      <c r="H33" s="53">
        <f>IF(TRIM(Raw_zonesummary!$A32)="Existing",Raw_zonesummary!E32,"")</f>
        <v>2815.63</v>
      </c>
      <c r="I33" s="53">
        <f>IF(TRIM(Raw_zonesummary!$A32)="Existing",Raw_zonesummary!I32,"")</f>
        <v>36605.15</v>
      </c>
      <c r="J33" s="2">
        <f>IF(TRIM(Raw_zonesummary!$A32)="Existing",Raw_zonesummary!J32,"")</f>
        <v>1</v>
      </c>
      <c r="K33" s="36">
        <f>IF(TRIM(Raw_zonesummary!$A32)="Existing",Raw_zonesummary!K32,"")</f>
        <v>2.5</v>
      </c>
      <c r="L33" s="26"/>
    </row>
    <row r="34" spans="1:12" x14ac:dyDescent="0.25">
      <c r="A34" s="3" t="str">
        <f>IF(TRIM(Raw_zonesummary!$A33)="Existing",Raw_zonesummary!B33,"")</f>
        <v>OFFICE EL4 CORE SPC (G.C6)</v>
      </c>
      <c r="B34" s="3" t="str">
        <f>IF(TRIM(Raw_zonesummary!$A33)="Existing",Raw_zonesummary!C33,"")</f>
        <v>OFFICE EL4 CORE SPC (G.C6)</v>
      </c>
      <c r="C34" s="2" t="str">
        <f>IF(TRIM(Raw_zonesummary!$A33)="Existing",Raw_zonesummary!D33,"")</f>
        <v>Yes</v>
      </c>
      <c r="D34" s="3" t="str">
        <f>IF(TRIM(Raw_zonesummary!$A33)="Existing",Raw_zonesummary!P33,"")</f>
        <v>Office</v>
      </c>
      <c r="E34" s="3" t="str">
        <f>IF(TRIM(Raw_zonesummary!$A33)="Existing",Raw_zonesummary!Q33,"")</f>
        <v>Main</v>
      </c>
      <c r="F34" s="3" t="str">
        <f>IF(TRIM(Raw_zonesummary!$A33)="Existing",Raw_zonesummary!R33,"")</f>
        <v>School</v>
      </c>
      <c r="G34" s="60">
        <f>IFERROR(H34*J34/H37,"")</f>
        <v>9.0509430140739214E-2</v>
      </c>
      <c r="H34" s="53">
        <f>IF(TRIM(Raw_zonesummary!$A33)="Existing",Raw_zonesummary!E33,"")</f>
        <v>13584.85</v>
      </c>
      <c r="I34" s="53">
        <f>IF(TRIM(Raw_zonesummary!$A33)="Existing",Raw_zonesummary!I33,"")</f>
        <v>122269.67</v>
      </c>
      <c r="J34" s="2">
        <f>IF(TRIM(Raw_zonesummary!$A33)="Existing",Raw_zonesummary!J33,"")</f>
        <v>1</v>
      </c>
      <c r="K34" s="36">
        <f>IF(TRIM(Raw_zonesummary!$A33)="Existing",Raw_zonesummary!K33,"")</f>
        <v>5</v>
      </c>
      <c r="L34" s="26"/>
    </row>
    <row r="35" spans="1:12" x14ac:dyDescent="0.25">
      <c r="A35" s="3" t="str">
        <f>IF(TRIM(Raw_zonesummary!$A34)="Existing",Raw_zonesummary!B34,"")</f>
        <v>OFFICE EL4 CORE SPC (T.C18)</v>
      </c>
      <c r="B35" s="3" t="str">
        <f>IF(TRIM(Raw_zonesummary!$A34)="Existing",Raw_zonesummary!C34,"")</f>
        <v>OFFICE EL4 CORE SPC (T.C18)</v>
      </c>
      <c r="C35" s="2" t="str">
        <f>IF(TRIM(Raw_zonesummary!$A34)="Existing",Raw_zonesummary!D34,"")</f>
        <v>Yes</v>
      </c>
      <c r="D35" s="3" t="str">
        <f>IF(TRIM(Raw_zonesummary!$A34)="Existing",Raw_zonesummary!P34,"")</f>
        <v>Office</v>
      </c>
      <c r="E35" s="3" t="str">
        <f>IF(TRIM(Raw_zonesummary!$A34)="Existing",Raw_zonesummary!Q34,"")</f>
        <v>Main</v>
      </c>
      <c r="F35" s="3" t="str">
        <f>IF(TRIM(Raw_zonesummary!$A34)="Existing",Raw_zonesummary!R34,"")</f>
        <v>School</v>
      </c>
      <c r="G35" s="60">
        <f>IFERROR(H35*J35/H37,"")</f>
        <v>9.0510096393440875E-2</v>
      </c>
      <c r="H35" s="53">
        <f>IF(TRIM(Raw_zonesummary!$A34)="Existing",Raw_zonesummary!E34,"")</f>
        <v>13584.95</v>
      </c>
      <c r="I35" s="53">
        <f>IF(TRIM(Raw_zonesummary!$A34)="Existing",Raw_zonesummary!I34,"")</f>
        <v>122268.66</v>
      </c>
      <c r="J35" s="2">
        <f>IF(TRIM(Raw_zonesummary!$A34)="Existing",Raw_zonesummary!J34,"")</f>
        <v>1</v>
      </c>
      <c r="K35" s="36">
        <f>IF(TRIM(Raw_zonesummary!$A34)="Existing",Raw_zonesummary!K34,"")</f>
        <v>5</v>
      </c>
      <c r="L35" s="26"/>
    </row>
    <row r="36" spans="1:12" x14ac:dyDescent="0.25">
      <c r="A36" s="3" t="str">
        <f>IF(TRIM(Raw_zonesummary!$A35)="Existing",Raw_zonesummary!B35,"")</f>
        <v>SHOP EL1 WEST PERIM SPC (G.W1)</v>
      </c>
      <c r="B36" s="3" t="str">
        <f>IF(TRIM(Raw_zonesummary!$A35)="Existing",Raw_zonesummary!C35,"")</f>
        <v>SHOP EL1 WEST PERIM SPC (G.W1)</v>
      </c>
      <c r="C36" s="2" t="str">
        <f>IF(TRIM(Raw_zonesummary!$A35)="Existing",Raw_zonesummary!D35,"")</f>
        <v>Yes</v>
      </c>
      <c r="D36" s="3" t="str">
        <f>IF(TRIM(Raw_zonesummary!$A35)="Existing",Raw_zonesummary!P35,"")</f>
        <v>Classroom_shop</v>
      </c>
      <c r="E36" s="3" t="str">
        <f>IF(TRIM(Raw_zonesummary!$A35)="Existing",Raw_zonesummary!Q35,"")</f>
        <v>Main</v>
      </c>
      <c r="F36" s="3" t="str">
        <f>IF(TRIM(Raw_zonesummary!$A35)="Existing",Raw_zonesummary!R35,"")</f>
        <v>School</v>
      </c>
      <c r="G36" s="60">
        <f>IFERROR(H36*J36/H37,"")</f>
        <v>0.12485182539915199</v>
      </c>
      <c r="H36" s="53">
        <f>IF(TRIM(Raw_zonesummary!$A35)="Existing",Raw_zonesummary!E35,"")</f>
        <v>18739.41</v>
      </c>
      <c r="I36" s="53">
        <f>IF(TRIM(Raw_zonesummary!$A35)="Existing",Raw_zonesummary!I35,"")</f>
        <v>168662.93</v>
      </c>
      <c r="J36" s="2">
        <f>IF(TRIM(Raw_zonesummary!$A35)="Existing",Raw_zonesummary!J35,"")</f>
        <v>1</v>
      </c>
      <c r="K36" s="36">
        <f>IF(TRIM(Raw_zonesummary!$A35)="Existing",Raw_zonesummary!K35,"")</f>
        <v>25</v>
      </c>
      <c r="L36" s="26"/>
    </row>
    <row r="37" spans="1:12" ht="45" x14ac:dyDescent="0.25">
      <c r="A37" s="12" t="str">
        <f>"Total (" &amp; COUNTIF(A$3:INDEX(A:A,ROW()-1),"?*") &amp; " Space)"</f>
        <v>Total (34 Space)</v>
      </c>
      <c r="B37" s="12" t="str">
        <f>"Total (" &amp; COUNTIF(A$3:INDEX(A:A,ROW()-1),"?*") &amp; " Space)"</f>
        <v>Total (34 Space)</v>
      </c>
      <c r="C37" s="3" t="str">
        <f>"Total (" &amp;
COUNTIF(C$2:INDEX(C:C,ROW()-1),"Yes") &amp;
" Conditioned zones, " &amp;
COUNTIF(C$2:INDEX(C:C,ROW()-1),"No") &amp;
" Unconditioned Zones)"</f>
        <v>Total (18 Conditioned zones, 16 Unconditioned Zones)</v>
      </c>
      <c r="D37" s="12"/>
      <c r="E37" s="12"/>
      <c r="F37" s="3"/>
      <c r="G37" s="13"/>
      <c r="H37" s="53">
        <f>SUMPRODUCT($H$3:INDEX(H:H,ROW()-1), $J$3:INDEX(J:J,ROW()-1))</f>
        <v>150093.20000000001</v>
      </c>
      <c r="I37" s="35"/>
      <c r="J37" s="14"/>
      <c r="K37" s="15"/>
      <c r="L37" s="26"/>
    </row>
  </sheetData>
  <mergeCells count="1">
    <mergeCell ref="A1:L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66047-B859-451A-8FB3-B4434D4D8CFE}">
  <dimension ref="A1:X17"/>
  <sheetViews>
    <sheetView topLeftCell="E6" zoomScaleNormal="100" workbookViewId="0">
      <selection activeCell="I20" sqref="I20"/>
    </sheetView>
  </sheetViews>
  <sheetFormatPr defaultRowHeight="15" x14ac:dyDescent="0.25"/>
  <cols>
    <col min="1" max="1" width="17.140625" customWidth="1"/>
    <col min="2" max="2" width="21.28515625" customWidth="1"/>
    <col min="3" max="3" width="19.7109375" customWidth="1"/>
    <col min="4" max="4" width="27.140625" customWidth="1"/>
    <col min="5" max="5" width="20.85546875" customWidth="1"/>
    <col min="6" max="6" width="19.5703125" customWidth="1"/>
    <col min="7" max="7" width="19.85546875" customWidth="1"/>
    <col min="8" max="8" width="27.28515625" customWidth="1"/>
    <col min="9" max="9" width="6.42578125" customWidth="1"/>
    <col min="10" max="10" width="6.85546875" customWidth="1"/>
    <col min="11" max="24" width="6.42578125" customWidth="1"/>
  </cols>
  <sheetData>
    <row r="1" spans="1:24" ht="15.75" x14ac:dyDescent="0.25">
      <c r="A1" s="87" t="str">
        <f>"Envelope - "&amp;Prototype!A2</f>
        <v>Envelope - Education - Community College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</row>
    <row r="2" spans="1:24" s="17" customFormat="1" x14ac:dyDescent="0.25">
      <c r="A2" s="8" t="s">
        <v>13</v>
      </c>
      <c r="B2" s="8" t="s">
        <v>14</v>
      </c>
      <c r="C2" s="8" t="s">
        <v>15</v>
      </c>
      <c r="D2" s="8" t="s">
        <v>16</v>
      </c>
      <c r="E2" s="8" t="s">
        <v>17</v>
      </c>
      <c r="F2" s="8" t="s">
        <v>18</v>
      </c>
      <c r="G2" s="16" t="s">
        <v>19</v>
      </c>
      <c r="H2" s="16" t="s">
        <v>100</v>
      </c>
      <c r="I2" s="28" t="s">
        <v>73</v>
      </c>
      <c r="J2" s="28" t="s">
        <v>74</v>
      </c>
      <c r="K2" s="28" t="s">
        <v>75</v>
      </c>
      <c r="L2" s="28" t="s">
        <v>76</v>
      </c>
      <c r="M2" s="28" t="s">
        <v>77</v>
      </c>
      <c r="N2" s="28" t="s">
        <v>78</v>
      </c>
      <c r="O2" s="28" t="s">
        <v>79</v>
      </c>
      <c r="P2" s="28" t="s">
        <v>80</v>
      </c>
      <c r="Q2" s="28" t="s">
        <v>81</v>
      </c>
      <c r="R2" s="28" t="s">
        <v>20</v>
      </c>
      <c r="S2" s="28" t="s">
        <v>21</v>
      </c>
      <c r="T2" s="28" t="s">
        <v>22</v>
      </c>
      <c r="U2" s="28" t="s">
        <v>23</v>
      </c>
      <c r="V2" s="28" t="s">
        <v>24</v>
      </c>
      <c r="W2" s="28" t="s">
        <v>25</v>
      </c>
      <c r="X2" s="28" t="s">
        <v>26</v>
      </c>
    </row>
    <row r="3" spans="1:24" ht="28.5" customHeight="1" x14ac:dyDescent="0.25">
      <c r="A3" s="4" t="s">
        <v>287</v>
      </c>
      <c r="B3" s="4" t="str">
        <f>Prototype!$A$2</f>
        <v>Education - Community College</v>
      </c>
      <c r="C3" s="23" t="s">
        <v>91</v>
      </c>
      <c r="D3" s="40" t="str" cm="1">
        <f t="array" ref="D3">_xlfn.LET(
  _xlpm.v, $F3,
  _xlpm.el, $A3,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Stucco+Wall Continuous Insulation+Gypsum 5/8in</v>
      </c>
      <c r="E3" s="23" t="s">
        <v>43</v>
      </c>
      <c r="F3" s="2" t="s">
        <v>39</v>
      </c>
      <c r="G3" s="6" t="s">
        <v>59</v>
      </c>
      <c r="H3" s="6"/>
      <c r="I3" s="41" cm="1">
        <f t="array" ref="I3">_xlfn.LET(
  _xlpm.cz, I$2,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0.39300000000000002</v>
      </c>
      <c r="J3" s="41" cm="1">
        <f t="array" ref="J3">_xlfn.LET(
  _xlpm.cz, J$2,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0.60899999999999999</v>
      </c>
      <c r="K3" s="41" cm="1">
        <f t="array" ref="K3">_xlfn.LET(
  _xlpm.cz, K$2,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0.57699999999999996</v>
      </c>
      <c r="L3" s="41" cm="1">
        <f t="array" ref="L3">_xlfn.LET(
  _xlpm.cz, L$2,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0.629</v>
      </c>
      <c r="M3" s="41" cm="1">
        <f t="array" ref="M3">_xlfn.LET(
  _xlpm.cz, M$2,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0.61499999999999999</v>
      </c>
      <c r="N3" s="41" cm="1">
        <f t="array" ref="N3">_xlfn.LET(
  _xlpm.cz, N$2,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0.623</v>
      </c>
      <c r="O3" s="41" cm="1">
        <f t="array" ref="O3">_xlfn.LET(
  _xlpm.cz, O$2,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0.73</v>
      </c>
      <c r="P3" s="41" cm="1">
        <f t="array" ref="P3">_xlfn.LET(
  _xlpm.cz, P$2,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0.626</v>
      </c>
      <c r="Q3" s="41" cm="1">
        <f t="array" ref="Q3">_xlfn.LET(
  _xlpm.cz, Q$2,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0.621</v>
      </c>
      <c r="R3" s="41" cm="1">
        <f t="array" ref="R3">_xlfn.LET(
  _xlpm.cz, R$2,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0.88400000000000001</v>
      </c>
      <c r="S3" s="41" cm="1">
        <f t="array" ref="S3">_xlfn.LET(
  _xlpm.cz, S$2,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0.497</v>
      </c>
      <c r="T3" s="41" cm="1">
        <f t="array" ref="T3">_xlfn.LET(
  _xlpm.cz, T$2,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0.53300000000000003</v>
      </c>
      <c r="U3" s="41" cm="1">
        <f t="array" ref="U3">_xlfn.LET(
  _xlpm.cz, U$2,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0.50900000000000001</v>
      </c>
      <c r="V3" s="41" cm="1">
        <f t="array" ref="V3">_xlfn.LET(
  _xlpm.cz, V$2,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0.38400000000000001</v>
      </c>
      <c r="W3" s="41" cm="1">
        <f t="array" ref="W3">_xlfn.LET(
  _xlpm.cz, W$2,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0.378</v>
      </c>
      <c r="X3" s="41" cm="1">
        <f t="array" ref="X3">_xlfn.LET(
  _xlpm.cz, X$2,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0.35699999999999998</v>
      </c>
    </row>
    <row r="4" spans="1:24" ht="28.5" customHeight="1" x14ac:dyDescent="0.25">
      <c r="A4" s="4" t="s">
        <v>287</v>
      </c>
      <c r="B4" s="4" t="str">
        <f>Prototype!$A$2</f>
        <v>Education - Community College</v>
      </c>
      <c r="C4" s="23" t="s">
        <v>91</v>
      </c>
      <c r="D4" s="40" t="str" cm="1">
        <f t="array" ref="D4">_xlfn.LET(
  _xlpm.v, $F4,
  _xlpm.el, $A4,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Stucco+Wall Continuous Insulation+Gypsum 5/8in</v>
      </c>
      <c r="E4" s="23" t="s">
        <v>43</v>
      </c>
      <c r="F4" s="2" t="s">
        <v>40</v>
      </c>
      <c r="G4" s="6">
        <v>2025</v>
      </c>
      <c r="H4" s="6"/>
      <c r="I4" s="41" cm="1">
        <f t="array" ref="I4">_xlfn.LET(
  _xlpm.cz, I$2,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0.25700000000000001</v>
      </c>
      <c r="J4" s="41" cm="1">
        <f t="array" ref="J4">_xlfn.LET(
  _xlpm.cz, J$2,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1.452</v>
      </c>
      <c r="K4" s="41" cm="1">
        <f t="array" ref="K4">_xlfn.LET(
  _xlpm.cz, K$2,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1.452</v>
      </c>
      <c r="L4" s="41" cm="1">
        <f t="array" ref="L4">_xlfn.LET(
  _xlpm.cz, L$2,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1.452</v>
      </c>
      <c r="M4" s="41" cm="1">
        <f t="array" ref="M4">_xlfn.LET(
  _xlpm.cz, M$2,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1.452</v>
      </c>
      <c r="N4" s="41" cm="1">
        <f t="array" ref="N4">_xlfn.LET(
  _xlpm.cz, N$2,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1.5149999999999999</v>
      </c>
      <c r="O4" s="41" cm="1">
        <f t="array" ref="O4">_xlfn.LET(
  _xlpm.cz, O$2,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1.5149999999999999</v>
      </c>
      <c r="P4" s="41" cm="1">
        <f t="array" ref="P4">_xlfn.LET(
  _xlpm.cz, P$2,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1.5149999999999999</v>
      </c>
      <c r="Q4" s="41" cm="1">
        <f t="array" ref="Q4">_xlfn.LET(
  _xlpm.cz, Q$2,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1.5149999999999999</v>
      </c>
      <c r="R4" s="41" cm="1">
        <f t="array" ref="R4">_xlfn.LET(
  _xlpm.cz, R$2,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1.452</v>
      </c>
      <c r="S4" s="41" cm="1">
        <f t="array" ref="S4">_xlfn.LET(
  _xlpm.cz, S$2,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0.185</v>
      </c>
      <c r="T4" s="41" cm="1">
        <f t="array" ref="T4">_xlfn.LET(
  _xlpm.cz, T$2,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0.25700000000000001</v>
      </c>
      <c r="U4" s="41" cm="1">
        <f t="array" ref="U4">_xlfn.LET(
  _xlpm.cz, U$2,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0.218</v>
      </c>
      <c r="V4" s="41" cm="1">
        <f t="array" ref="V4">_xlfn.LET(
  _xlpm.cz, V$2,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0.185</v>
      </c>
      <c r="W4" s="41" cm="1">
        <f t="array" ref="W4">_xlfn.LET(
  _xlpm.cz, W$2,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0.185</v>
      </c>
      <c r="X4" s="41" cm="1">
        <f t="array" ref="X4">_xlfn.LET(
  _xlpm.cz, X$2,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0.17599999999999999</v>
      </c>
    </row>
    <row r="5" spans="1:24" ht="28.5" customHeight="1" x14ac:dyDescent="0.25">
      <c r="A5" s="4" t="s">
        <v>41</v>
      </c>
      <c r="B5" s="4" t="str">
        <f>Prototype!$A$2</f>
        <v>Education - Community College</v>
      </c>
      <c r="C5" s="23" t="s">
        <v>91</v>
      </c>
      <c r="D5" s="40" t="str" cm="1">
        <f t="array" ref="D5">_xlfn.LET(
  _xlpm.v, $F5,
  _xlpm.el, $A5,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Roof Membrane+Roof Continuous Insulation+Metal Decking</v>
      </c>
      <c r="E5" s="23" t="s">
        <v>43</v>
      </c>
      <c r="F5" s="2" t="s">
        <v>39</v>
      </c>
      <c r="G5" s="6" t="s">
        <v>59</v>
      </c>
      <c r="H5" s="6"/>
      <c r="I5" s="41" cm="1">
        <f t="array" ref="I5">_xlfn.LET(
  _xlpm.cz, I$2,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6.2E-2</v>
      </c>
      <c r="J5" s="41" cm="1">
        <f t="array" ref="J5">_xlfn.LET(
  _xlpm.cz, J$2,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6.0999999999999999E-2</v>
      </c>
      <c r="K5" s="41" cm="1">
        <f t="array" ref="K5">_xlfn.LET(
  _xlpm.cz, K$2,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6.2E-2</v>
      </c>
      <c r="L5" s="41" cm="1">
        <f t="array" ref="L5">_xlfn.LET(
  _xlpm.cz, L$2,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6.0999999999999999E-2</v>
      </c>
      <c r="M5" s="41" cm="1">
        <f t="array" ref="M5">_xlfn.LET(
  _xlpm.cz, M$2,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6.0999999999999999E-2</v>
      </c>
      <c r="N5" s="41" cm="1">
        <f t="array" ref="N5">_xlfn.LET(
  _xlpm.cz, N$2,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6.5000000000000002E-2</v>
      </c>
      <c r="O5" s="41" cm="1">
        <f t="array" ref="O5">_xlfn.LET(
  _xlpm.cz, O$2,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6.5000000000000002E-2</v>
      </c>
      <c r="P5" s="41" cm="1">
        <f t="array" ref="P5">_xlfn.LET(
  _xlpm.cz, P$2,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6.5000000000000002E-2</v>
      </c>
      <c r="Q5" s="41" cm="1">
        <f t="array" ref="Q5">_xlfn.LET(
  _xlpm.cz, Q$2,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6.5000000000000002E-2</v>
      </c>
      <c r="R5" s="41" cm="1">
        <f t="array" ref="R5">_xlfn.LET(
  _xlpm.cz, R$2,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6.2E-2</v>
      </c>
      <c r="S5" s="41" cm="1">
        <f t="array" ref="S5">_xlfn.LET(
  _xlpm.cz, S$2,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6.0999999999999999E-2</v>
      </c>
      <c r="T5" s="41" cm="1">
        <f t="array" ref="T5">_xlfn.LET(
  _xlpm.cz, T$2,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6.0999999999999999E-2</v>
      </c>
      <c r="U5" s="41" cm="1">
        <f t="array" ref="U5">_xlfn.LET(
  _xlpm.cz, U$2,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0.06</v>
      </c>
      <c r="V5" s="41" cm="1">
        <f t="array" ref="V5">_xlfn.LET(
  _xlpm.cz, V$2,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0.06</v>
      </c>
      <c r="W5" s="41" cm="1">
        <f t="array" ref="W5">_xlfn.LET(
  _xlpm.cz, W$2,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5.8999999999999997E-2</v>
      </c>
      <c r="X5" s="41" cm="1">
        <f t="array" ref="X5">_xlfn.LET(
  _xlpm.cz, X$2,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0.06</v>
      </c>
    </row>
    <row r="6" spans="1:24" ht="28.5" customHeight="1" x14ac:dyDescent="0.25">
      <c r="A6" s="4" t="s">
        <v>41</v>
      </c>
      <c r="B6" s="4" t="str">
        <f>Prototype!$A$2</f>
        <v>Education - Community College</v>
      </c>
      <c r="C6" s="23" t="s">
        <v>91</v>
      </c>
      <c r="D6" s="40" t="str" cm="1">
        <f t="array" ref="D6">_xlfn.LET(
  _xlpm.v, $F6,
  _xlpm.el, $A6,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Roof Membrane+Roof Continuous Insulation+Metal Decking</v>
      </c>
      <c r="E6" s="23" t="s">
        <v>43</v>
      </c>
      <c r="F6" s="2" t="s">
        <v>40</v>
      </c>
      <c r="G6" s="6">
        <v>2025</v>
      </c>
      <c r="H6" s="6"/>
      <c r="I6" s="41" cm="1">
        <f t="array" ref="I6">_xlfn.LET(
  _xlpm.cz, I$2,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J6" s="41" cm="1">
        <f t="array" ref="J6">_xlfn.LET(
  _xlpm.cz, J$2,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K6" s="41" cm="1">
        <f t="array" ref="K6">_xlfn.LET(
  _xlpm.cz, K$2,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L6" s="41" cm="1">
        <f t="array" ref="L6">_xlfn.LET(
  _xlpm.cz, L$2,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M6" s="41" cm="1">
        <f t="array" ref="M6">_xlfn.LET(
  _xlpm.cz, M$2,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N6" s="41" cm="1">
        <f t="array" ref="N6">_xlfn.LET(
  _xlpm.cz, N$2,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O6" s="41" cm="1">
        <f t="array" ref="O6">_xlfn.LET(
  _xlpm.cz, O$2,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P6" s="41" cm="1">
        <f t="array" ref="P6">_xlfn.LET(
  _xlpm.cz, P$2,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Q6" s="41" cm="1">
        <f t="array" ref="Q6">_xlfn.LET(
  _xlpm.cz, Q$2,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R6" s="41" cm="1">
        <f t="array" ref="R6">_xlfn.LET(
  _xlpm.cz, R$2,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S6" s="41" cm="1">
        <f t="array" ref="S6">_xlfn.LET(
  _xlpm.cz, S$2,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T6" s="41" cm="1">
        <f t="array" ref="T6">_xlfn.LET(
  _xlpm.cz, T$2,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U6" s="41" cm="1">
        <f t="array" ref="U6">_xlfn.LET(
  _xlpm.cz, U$2,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V6" s="41" cm="1">
        <f t="array" ref="V6">_xlfn.LET(
  _xlpm.cz, V$2,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W6" s="41" cm="1">
        <f t="array" ref="W6">_xlfn.LET(
  _xlpm.cz, W$2,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X6" s="41" cm="1">
        <f t="array" ref="X6">_xlfn.LET(
  _xlpm.cz, X$2,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</row>
    <row r="7" spans="1:24" x14ac:dyDescent="0.25">
      <c r="A7" s="4" t="s">
        <v>42</v>
      </c>
      <c r="B7" s="4" t="str">
        <f>Prototype!$A$2</f>
        <v>Education - Community College</v>
      </c>
      <c r="C7" s="23" t="s">
        <v>91</v>
      </c>
      <c r="D7" s="40" t="str" cm="1">
        <f t="array" ref="D7">_xlfn.LET(
  _xlpm.v, $F7,
  _xlpm.el, $A7,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Theoretical Glazing</v>
      </c>
      <c r="E7" s="23" t="s">
        <v>43</v>
      </c>
      <c r="F7" s="2" t="s">
        <v>39</v>
      </c>
      <c r="G7" s="6" t="s">
        <v>59</v>
      </c>
      <c r="H7" s="6"/>
      <c r="I7" s="41" cm="1">
        <f t="array" ref="I7">_xlfn.LET(
  _xlpm.cz, I$2,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1.024</v>
      </c>
      <c r="J7" s="41" cm="1">
        <f t="array" ref="J7">_xlfn.LET(
  _xlpm.cz, J$2,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1.0780000000000001</v>
      </c>
      <c r="K7" s="41" cm="1">
        <f t="array" ref="K7">_xlfn.LET(
  _xlpm.cz, K$2,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1.131</v>
      </c>
      <c r="L7" s="41" cm="1">
        <f t="array" ref="L7">_xlfn.LET(
  _xlpm.cz, L$2,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1.1080000000000001</v>
      </c>
      <c r="M7" s="41" cm="1">
        <f t="array" ref="M7">_xlfn.LET(
  _xlpm.cz, M$2,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1.109</v>
      </c>
      <c r="N7" s="41" cm="1">
        <f t="array" ref="N7">_xlfn.LET(
  _xlpm.cz, N$2,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1.115</v>
      </c>
      <c r="O7" s="41" cm="1">
        <f t="array" ref="O7">_xlfn.LET(
  _xlpm.cz, O$2,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1.075</v>
      </c>
      <c r="P7" s="41" cm="1">
        <f t="array" ref="P7">_xlfn.LET(
  _xlpm.cz, P$2,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1.1140000000000001</v>
      </c>
      <c r="Q7" s="41" cm="1">
        <f t="array" ref="Q7">_xlfn.LET(
  _xlpm.cz, Q$2,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1.1120000000000001</v>
      </c>
      <c r="R7" s="41" cm="1">
        <f t="array" ref="R7">_xlfn.LET(
  _xlpm.cz, R$2,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0.875</v>
      </c>
      <c r="S7" s="41" cm="1">
        <f t="array" ref="S7">_xlfn.LET(
  _xlpm.cz, S$2,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0.94199999999999995</v>
      </c>
      <c r="T7" s="41" cm="1">
        <f t="array" ref="T7">_xlfn.LET(
  _xlpm.cz, T$2,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0.94</v>
      </c>
      <c r="U7" s="41" cm="1">
        <f t="array" ref="U7">_xlfn.LET(
  _xlpm.cz, U$2,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0.92900000000000005</v>
      </c>
      <c r="V7" s="41" cm="1">
        <f t="array" ref="V7">_xlfn.LET(
  _xlpm.cz, V$2,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0.88600000000000001</v>
      </c>
      <c r="W7" s="41" cm="1">
        <f t="array" ref="W7">_xlfn.LET(
  _xlpm.cz, W$2,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0.83099999999999996</v>
      </c>
      <c r="X7" s="41" cm="1">
        <f t="array" ref="X7">_xlfn.LET(
  _xlpm.cz, X$2,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0.88500000000000001</v>
      </c>
    </row>
    <row r="8" spans="1:24" x14ac:dyDescent="0.25">
      <c r="A8" s="4" t="s">
        <v>42</v>
      </c>
      <c r="B8" s="4" t="str">
        <f>Prototype!$A$2</f>
        <v>Education - Community College</v>
      </c>
      <c r="C8" s="23" t="s">
        <v>91</v>
      </c>
      <c r="D8" s="40" t="str" cm="1">
        <f t="array" ref="D8">_xlfn.LET(
  _xlpm.v, $F8,
  _xlpm.el, $A8,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Theoretical Glazing</v>
      </c>
      <c r="E8" s="23" t="s">
        <v>43</v>
      </c>
      <c r="F8" s="2" t="s">
        <v>40</v>
      </c>
      <c r="G8" s="6">
        <v>2025</v>
      </c>
      <c r="H8" s="6"/>
      <c r="I8" s="41" cm="1">
        <f t="array" ref="I8">_xlfn.LET(
  _xlpm.cz, I$2,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J8" s="41" cm="1">
        <f t="array" ref="J8">_xlfn.LET(
  _xlpm.cz, J$2,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K8" s="41" cm="1">
        <f t="array" ref="K8">_xlfn.LET(
  _xlpm.cz, K$2,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L8" s="41" cm="1">
        <f t="array" ref="L8">_xlfn.LET(
  _xlpm.cz, L$2,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M8" s="41" cm="1">
        <f t="array" ref="M8">_xlfn.LET(
  _xlpm.cz, M$2,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N8" s="41" cm="1">
        <f t="array" ref="N8">_xlfn.LET(
  _xlpm.cz, N$2,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O8" s="41" cm="1">
        <f t="array" ref="O8">_xlfn.LET(
  _xlpm.cz, O$2,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P8" s="41" cm="1">
        <f t="array" ref="P8">_xlfn.LET(
  _xlpm.cz, P$2,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Q8" s="41" cm="1">
        <f t="array" ref="Q8">_xlfn.LET(
  _xlpm.cz, Q$2,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0.34</v>
      </c>
      <c r="R8" s="41" cm="1">
        <f t="array" ref="R8">_xlfn.LET(
  _xlpm.cz, R$2,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S8" s="41" cm="1">
        <f t="array" ref="S8">_xlfn.LET(
  _xlpm.cz, S$2,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0.34</v>
      </c>
      <c r="T8" s="41" cm="1">
        <f t="array" ref="T8">_xlfn.LET(
  _xlpm.cz, T$2,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0.34</v>
      </c>
      <c r="U8" s="41" cm="1">
        <f t="array" ref="U8">_xlfn.LET(
  _xlpm.cz, U$2,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0.34</v>
      </c>
      <c r="V8" s="41" cm="1">
        <f t="array" ref="V8">_xlfn.LET(
  _xlpm.cz, V$2,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0.34</v>
      </c>
      <c r="W8" s="41" cm="1">
        <f t="array" ref="W8">_xlfn.LET(
  _xlpm.cz, W$2,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0.34</v>
      </c>
      <c r="X8" s="41" cm="1">
        <f t="array" ref="X8">_xlfn.LET(
  _xlpm.cz, X$2,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</row>
    <row r="9" spans="1:24" x14ac:dyDescent="0.25">
      <c r="A9" s="4" t="s">
        <v>42</v>
      </c>
      <c r="B9" s="4" t="str">
        <f>Prototype!$A$2</f>
        <v>Education - Community College</v>
      </c>
      <c r="C9" s="23" t="s">
        <v>91</v>
      </c>
      <c r="D9" s="40" t="str" cm="1">
        <f t="array" ref="D9">_xlfn.LET(
  _xlpm.v, $F9,
  _xlpm.el, $A9,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Theoretical Glazing</v>
      </c>
      <c r="E9" s="23" t="s">
        <v>44</v>
      </c>
      <c r="F9" s="2" t="s">
        <v>39</v>
      </c>
      <c r="G9" s="6" t="s">
        <v>59</v>
      </c>
      <c r="H9" s="6"/>
      <c r="I9" s="41" cm="1">
        <f t="array" ref="I9">_xlfn.LET(
  _xlpm.cz, I$2,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0.70708483099999997</v>
      </c>
      <c r="J9" s="41" cm="1">
        <f t="array" ref="J9">_xlfn.LET(
  _xlpm.cz, J$2,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0.70715225000000004</v>
      </c>
      <c r="K9" s="41" cm="1">
        <f t="array" ref="K9">_xlfn.LET(
  _xlpm.cz, K$2,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0.73752555600000003</v>
      </c>
      <c r="L9" s="41" cm="1">
        <f t="array" ref="L9">_xlfn.LET(
  _xlpm.cz, L$2,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0.71836068600000003</v>
      </c>
      <c r="M9" s="41" cm="1">
        <f t="array" ref="M9">_xlfn.LET(
  _xlpm.cz, M$2,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0.75308010199999997</v>
      </c>
      <c r="N9" s="41" cm="1">
        <f t="array" ref="N9">_xlfn.LET(
  _xlpm.cz, N$2,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0.72539573599999996</v>
      </c>
      <c r="O9" s="41" cm="1">
        <f t="array" ref="O9">_xlfn.LET(
  _xlpm.cz, O$2,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0.72672544299999997</v>
      </c>
      <c r="P9" s="41" cm="1">
        <f t="array" ref="P9">_xlfn.LET(
  _xlpm.cz, P$2,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0.72409806099999996</v>
      </c>
      <c r="Q9" s="41" cm="1">
        <f t="array" ref="Q9">_xlfn.LET(
  _xlpm.cz, Q$2,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0.72365121099999996</v>
      </c>
      <c r="R9" s="41" cm="1">
        <f t="array" ref="R9">_xlfn.LET(
  _xlpm.cz, R$2,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0.57339518300000003</v>
      </c>
      <c r="S9" s="41" cm="1">
        <f t="array" ref="S9">_xlfn.LET(
  _xlpm.cz, S$2,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0.64366407699999995</v>
      </c>
      <c r="T9" s="41" cm="1">
        <f t="array" ref="T9">_xlfn.LET(
  _xlpm.cz, T$2,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0.64394269199999998</v>
      </c>
      <c r="U9" s="41" cm="1">
        <f t="array" ref="U9">_xlfn.LET(
  _xlpm.cz, U$2,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0.63579708400000001</v>
      </c>
      <c r="V9" s="41" cm="1">
        <f t="array" ref="V9">_xlfn.LET(
  _xlpm.cz, V$2,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0.60724199400000001</v>
      </c>
      <c r="W9" s="41" cm="1">
        <f t="array" ref="W9">_xlfn.LET(
  _xlpm.cz, W$2,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0.57129295199999997</v>
      </c>
      <c r="X9" s="41" cm="1">
        <f t="array" ref="X9">_xlfn.LET(
  _xlpm.cz, X$2,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0.62767140300000002</v>
      </c>
    </row>
    <row r="10" spans="1:24" x14ac:dyDescent="0.25">
      <c r="A10" s="4" t="s">
        <v>42</v>
      </c>
      <c r="B10" s="4" t="str">
        <f>Prototype!$A$2</f>
        <v>Education - Community College</v>
      </c>
      <c r="C10" s="23" t="s">
        <v>91</v>
      </c>
      <c r="D10" s="40" t="str" cm="1">
        <f t="array" ref="D10">_xlfn.LET(
  _xlpm.v, $F10,
  _xlpm.el, $A10,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Theoretical Glazing</v>
      </c>
      <c r="E10" s="23" t="s">
        <v>44</v>
      </c>
      <c r="F10" s="2" t="s">
        <v>40</v>
      </c>
      <c r="G10" s="6">
        <v>2025</v>
      </c>
      <c r="H10" s="6"/>
      <c r="I10" s="41" cm="1">
        <f t="array" ref="I10">_xlfn.LET(
  _xlpm.cz, I$2,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J10" s="41" cm="1">
        <f t="array" ref="J10">_xlfn.LET(
  _xlpm.cz, J$2,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K10" s="41" cm="1">
        <f t="array" ref="K10">_xlfn.LET(
  _xlpm.cz, K$2,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L10" s="41" cm="1">
        <f t="array" ref="L10">_xlfn.LET(
  _xlpm.cz, L$2,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M10" s="41" cm="1">
        <f t="array" ref="M10">_xlfn.LET(
  _xlpm.cz, M$2,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N10" s="41" cm="1">
        <f t="array" ref="N10">_xlfn.LET(
  _xlpm.cz, N$2,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O10" s="41" cm="1">
        <f t="array" ref="O10">_xlfn.LET(
  _xlpm.cz, O$2,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P10" s="41" cm="1">
        <f t="array" ref="P10">_xlfn.LET(
  _xlpm.cz, P$2,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Q10" s="41" cm="1">
        <f t="array" ref="Q10">_xlfn.LET(
  _xlpm.cz, Q$2,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0.22</v>
      </c>
      <c r="R10" s="41" cm="1">
        <f t="array" ref="R10">_xlfn.LET(
  _xlpm.cz, R$2,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S10" s="41" cm="1">
        <f t="array" ref="S10">_xlfn.LET(
  _xlpm.cz, S$2,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0.22</v>
      </c>
      <c r="T10" s="41" cm="1">
        <f t="array" ref="T10">_xlfn.LET(
  _xlpm.cz, T$2,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0.22</v>
      </c>
      <c r="U10" s="41" cm="1">
        <f t="array" ref="U10">_xlfn.LET(
  _xlpm.cz, U$2,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0.22</v>
      </c>
      <c r="V10" s="41" cm="1">
        <f t="array" ref="V10">_xlfn.LET(
  _xlpm.cz, V$2,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0.22</v>
      </c>
      <c r="W10" s="41" cm="1">
        <f t="array" ref="W10">_xlfn.LET(
  _xlpm.cz, W$2,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0.22</v>
      </c>
      <c r="X10" s="41" cm="1">
        <f t="array" ref="X10">_xlfn.LET(
  _xlpm.cz, X$2,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</row>
    <row r="11" spans="1:24" ht="15" customHeight="1" x14ac:dyDescent="0.25">
      <c r="A11" s="4" t="s">
        <v>42</v>
      </c>
      <c r="B11" s="4" t="str">
        <f>Prototype!$A$2</f>
        <v>Education - Community College</v>
      </c>
      <c r="C11" s="23" t="s">
        <v>91</v>
      </c>
      <c r="D11" s="40" t="str" cm="1">
        <f t="array" ref="D11">_xlfn.LET(
  _xlpm.v, $F11,
  _xlpm.el, $A11,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Theoretical Glazing</v>
      </c>
      <c r="E11" s="24" t="s">
        <v>45</v>
      </c>
      <c r="F11" s="2" t="s">
        <v>39</v>
      </c>
      <c r="G11" s="6" t="s">
        <v>59</v>
      </c>
      <c r="H11" s="6"/>
      <c r="I11" s="41" cm="1">
        <f t="array" ref="I11">_xlfn.LET(
  _xlpm.cz, I$2,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0.260889288</v>
      </c>
      <c r="J11" s="41" cm="1">
        <f t="array" ref="J11">_xlfn.LET(
  _xlpm.cz, J$2,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0.26140505600000002</v>
      </c>
      <c r="K11" s="41" cm="1">
        <f t="array" ref="K11">_xlfn.LET(
  _xlpm.cz, K$2,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0.26004079400000002</v>
      </c>
      <c r="L11" s="41" cm="1">
        <f t="array" ref="L11">_xlfn.LET(
  _xlpm.cz, L$2,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0.262309772</v>
      </c>
      <c r="M11" s="41" cm="1">
        <f t="array" ref="M11">_xlfn.LET(
  _xlpm.cz, M$2,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0.26223243099999999</v>
      </c>
      <c r="N11" s="41" cm="1">
        <f t="array" ref="N11">_xlfn.LET(
  _xlpm.cz, N$2,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0.261969956</v>
      </c>
      <c r="O11" s="41" cm="1">
        <f t="array" ref="O11">_xlfn.LET(
  _xlpm.cz, O$2,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0.26575795699999999</v>
      </c>
      <c r="P11" s="41" cm="1">
        <f t="array" ref="P11">_xlfn.LET(
  _xlpm.cz, P$2,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0.26213404600000001</v>
      </c>
      <c r="Q11" s="41" cm="1">
        <f t="array" ref="Q11">_xlfn.LET(
  _xlpm.cz, Q$2,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0.26228247599999999</v>
      </c>
      <c r="R11" s="41" cm="1">
        <f t="array" ref="R11">_xlfn.LET(
  _xlpm.cz, R$2,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0.27815731700000002</v>
      </c>
      <c r="S11" s="41" cm="1">
        <f t="array" ref="S11">_xlfn.LET(
  _xlpm.cz, S$2,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0.26664526999999999</v>
      </c>
      <c r="T11" s="41" cm="1">
        <f t="array" ref="T11">_xlfn.LET(
  _xlpm.cz, T$2,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0.26607415800000001</v>
      </c>
      <c r="U11" s="41" cm="1">
        <f t="array" ref="U11">_xlfn.LET(
  _xlpm.cz, U$2,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0.26792998499999998</v>
      </c>
      <c r="V11" s="41" cm="1">
        <f t="array" ref="V11">_xlfn.LET(
  _xlpm.cz, V$2,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0.271250622</v>
      </c>
      <c r="W11" s="41" cm="1">
        <f t="array" ref="W11">_xlfn.LET(
  _xlpm.cz, W$2,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0.27582815100000002</v>
      </c>
      <c r="X11" s="41" cm="1">
        <f t="array" ref="X11">_xlfn.LET(
  _xlpm.cz, X$2,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0.27139281199999998</v>
      </c>
    </row>
    <row r="12" spans="1:24" ht="18" customHeight="1" x14ac:dyDescent="0.25">
      <c r="A12" s="4" t="s">
        <v>42</v>
      </c>
      <c r="B12" s="4" t="str">
        <f>Prototype!$A$2</f>
        <v>Education - Community College</v>
      </c>
      <c r="C12" s="23" t="s">
        <v>91</v>
      </c>
      <c r="D12" s="40" t="str" cm="1">
        <f t="array" ref="D12">_xlfn.LET(
  _xlpm.v, $F12,
  _xlpm.el, $A12,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Theoretical Glazing</v>
      </c>
      <c r="E12" s="24" t="s">
        <v>45</v>
      </c>
      <c r="F12" s="2" t="s">
        <v>40</v>
      </c>
      <c r="G12" s="6">
        <v>2025</v>
      </c>
      <c r="H12" s="6"/>
      <c r="I12" s="41" cm="1">
        <f t="array" ref="I12">_xlfn.LET(
  _xlpm.cz, I$2,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J12" s="41" cm="1">
        <f t="array" ref="J12">_xlfn.LET(
  _xlpm.cz, J$2,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K12" s="41" cm="1">
        <f t="array" ref="K12">_xlfn.LET(
  _xlpm.cz, K$2,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L12" s="41" cm="1">
        <f t="array" ref="L12">_xlfn.LET(
  _xlpm.cz, L$2,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M12" s="41" cm="1">
        <f t="array" ref="M12">_xlfn.LET(
  _xlpm.cz, M$2,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N12" s="41" cm="1">
        <f t="array" ref="N12">_xlfn.LET(
  _xlpm.cz, N$2,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O12" s="41" cm="1">
        <f t="array" ref="O12">_xlfn.LET(
  _xlpm.cz, O$2,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P12" s="41" cm="1">
        <f t="array" ref="P12">_xlfn.LET(
  _xlpm.cz, P$2,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Q12" s="41" cm="1">
        <f t="array" ref="Q12">_xlfn.LET(
  _xlpm.cz, Q$2,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R12" s="41" cm="1">
        <f t="array" ref="R12">_xlfn.LET(
  _xlpm.cz, R$2,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S12" s="41" cm="1">
        <f t="array" ref="S12">_xlfn.LET(
  _xlpm.cz, S$2,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T12" s="41" cm="1">
        <f t="array" ref="T12">_xlfn.LET(
  _xlpm.cz, T$2,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U12" s="41" cm="1">
        <f t="array" ref="U12">_xlfn.LET(
  _xlpm.cz, U$2,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V12" s="41" cm="1">
        <f t="array" ref="V12">_xlfn.LET(
  _xlpm.cz, V$2,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W12" s="41" cm="1">
        <f t="array" ref="W12">_xlfn.LET(
  _xlpm.cz, W$2,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X12" s="41" cm="1">
        <f t="array" ref="X12">_xlfn.LET(
  _xlpm.cz, X$2,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</row>
    <row r="14" spans="1:24" ht="15.75" x14ac:dyDescent="0.25">
      <c r="E14" s="89" t="str">
        <f>"Infiltration - "&amp;Prototype!A2</f>
        <v>Infiltration - Education - Community College</v>
      </c>
      <c r="F14" s="89"/>
      <c r="G14" s="89"/>
      <c r="H14" s="89"/>
      <c r="I14" s="89"/>
      <c r="J14" s="89"/>
      <c r="K14" s="89"/>
      <c r="L14" s="89"/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</row>
    <row r="15" spans="1:24" x14ac:dyDescent="0.25">
      <c r="E15" s="8" t="s">
        <v>13</v>
      </c>
      <c r="F15" s="8" t="s">
        <v>17</v>
      </c>
      <c r="G15" s="8" t="s">
        <v>18</v>
      </c>
      <c r="H15" s="16" t="s">
        <v>100</v>
      </c>
      <c r="I15" s="28" t="s">
        <v>73</v>
      </c>
      <c r="J15" s="28" t="s">
        <v>74</v>
      </c>
      <c r="K15" s="28" t="s">
        <v>75</v>
      </c>
      <c r="L15" s="28" t="s">
        <v>76</v>
      </c>
      <c r="M15" s="28" t="s">
        <v>77</v>
      </c>
      <c r="N15" s="28" t="s">
        <v>78</v>
      </c>
      <c r="O15" s="28" t="s">
        <v>79</v>
      </c>
      <c r="P15" s="28" t="s">
        <v>80</v>
      </c>
      <c r="Q15" s="28" t="s">
        <v>81</v>
      </c>
      <c r="R15" s="28" t="s">
        <v>20</v>
      </c>
      <c r="S15" s="28" t="s">
        <v>21</v>
      </c>
      <c r="T15" s="28" t="s">
        <v>22</v>
      </c>
      <c r="U15" s="28" t="s">
        <v>23</v>
      </c>
      <c r="V15" s="28" t="s">
        <v>24</v>
      </c>
      <c r="W15" s="28" t="s">
        <v>25</v>
      </c>
      <c r="X15" s="28" t="s">
        <v>26</v>
      </c>
    </row>
    <row r="16" spans="1:24" ht="44.25" customHeight="1" x14ac:dyDescent="0.25">
      <c r="E16" s="90" t="s">
        <v>288</v>
      </c>
      <c r="F16" s="90" t="s">
        <v>56</v>
      </c>
      <c r="G16" s="6" t="s">
        <v>39</v>
      </c>
      <c r="H16" s="91" t="s">
        <v>318</v>
      </c>
      <c r="I16" s="41">
        <f>IFERROR(
  INDEX(Raw_infiltrationcfmft!$B$2:$Q$3,
    MATCH($G16,Raw_infiltrationcfmft!$A$2:$A$3,0),
    MATCH(I$15,Raw_infiltrationcfmft!$B$1:$Q$1,0)
  ),
"")</f>
        <v>4.4801000000000001E-2</v>
      </c>
      <c r="J16" s="41">
        <f>IFERROR(
  INDEX(Raw_infiltrationcfmft!$B$2:$Q$3,
    MATCH($G16,Raw_infiltrationcfmft!$A$2:$A$3,0),
    MATCH(J$15,Raw_infiltrationcfmft!$B$1:$Q$1,0)
  ),
"")</f>
        <v>4.4801000000000001E-2</v>
      </c>
      <c r="K16" s="41">
        <f>IFERROR(
  INDEX(Raw_infiltrationcfmft!$B$2:$Q$3,
    MATCH($G16,Raw_infiltrationcfmft!$A$2:$A$3,0),
    MATCH(K$15,Raw_infiltrationcfmft!$B$1:$Q$1,0)
  ),
"")</f>
        <v>4.4801000000000001E-2</v>
      </c>
      <c r="L16" s="41">
        <f>IFERROR(
  INDEX(Raw_infiltrationcfmft!$B$2:$Q$3,
    MATCH($G16,Raw_infiltrationcfmft!$A$2:$A$3,0),
    MATCH(L$15,Raw_infiltrationcfmft!$B$1:$Q$1,0)
  ),
"")</f>
        <v>4.4801000000000001E-2</v>
      </c>
      <c r="M16" s="41">
        <f>IFERROR(
  INDEX(Raw_infiltrationcfmft!$B$2:$Q$3,
    MATCH($G16,Raw_infiltrationcfmft!$A$2:$A$3,0),
    MATCH(M$15,Raw_infiltrationcfmft!$B$1:$Q$1,0)
  ),
"")</f>
        <v>4.4801000000000001E-2</v>
      </c>
      <c r="N16" s="41">
        <f>IFERROR(
  INDEX(Raw_infiltrationcfmft!$B$2:$Q$3,
    MATCH($G16,Raw_infiltrationcfmft!$A$2:$A$3,0),
    MATCH(N$15,Raw_infiltrationcfmft!$B$1:$Q$1,0)
  ),
"")</f>
        <v>4.4801000000000001E-2</v>
      </c>
      <c r="O16" s="41">
        <f>IFERROR(
  INDEX(Raw_infiltrationcfmft!$B$2:$Q$3,
    MATCH($G16,Raw_infiltrationcfmft!$A$2:$A$3,0),
    MATCH(O$15,Raw_infiltrationcfmft!$B$1:$Q$1,0)
  ),
"")</f>
        <v>4.4801000000000001E-2</v>
      </c>
      <c r="P16" s="41">
        <f>IFERROR(
  INDEX(Raw_infiltrationcfmft!$B$2:$Q$3,
    MATCH($G16,Raw_infiltrationcfmft!$A$2:$A$3,0),
    MATCH(P$15,Raw_infiltrationcfmft!$B$1:$Q$1,0)
  ),
"")</f>
        <v>4.4801000000000001E-2</v>
      </c>
      <c r="Q16" s="41">
        <f>IFERROR(
  INDEX(Raw_infiltrationcfmft!$B$2:$Q$3,
    MATCH($G16,Raw_infiltrationcfmft!$A$2:$A$3,0),
    MATCH(Q$15,Raw_infiltrationcfmft!$B$1:$Q$1,0)
  ),
"")</f>
        <v>4.4801000000000001E-2</v>
      </c>
      <c r="R16" s="41">
        <f>IFERROR(
  INDEX(Raw_infiltrationcfmft!$B$2:$Q$3,
    MATCH($G16,Raw_infiltrationcfmft!$A$2:$A$3,0),
    MATCH(R$15,Raw_infiltrationcfmft!$B$1:$Q$1,0)
  ),
"")</f>
        <v>4.4801000000000001E-2</v>
      </c>
      <c r="S16" s="41">
        <f>IFERROR(
  INDEX(Raw_infiltrationcfmft!$B$2:$Q$3,
    MATCH($G16,Raw_infiltrationcfmft!$A$2:$A$3,0),
    MATCH(S$15,Raw_infiltrationcfmft!$B$1:$Q$1,0)
  ),
"")</f>
        <v>4.4801000000000001E-2</v>
      </c>
      <c r="T16" s="41">
        <f>IFERROR(
  INDEX(Raw_infiltrationcfmft!$B$2:$Q$3,
    MATCH($G16,Raw_infiltrationcfmft!$A$2:$A$3,0),
    MATCH(T$15,Raw_infiltrationcfmft!$B$1:$Q$1,0)
  ),
"")</f>
        <v>4.4801000000000001E-2</v>
      </c>
      <c r="U16" s="41">
        <f>IFERROR(
  INDEX(Raw_infiltrationcfmft!$B$2:$Q$3,
    MATCH($G16,Raw_infiltrationcfmft!$A$2:$A$3,0),
    MATCH(U$15,Raw_infiltrationcfmft!$B$1:$Q$1,0)
  ),
"")</f>
        <v>4.4801000000000001E-2</v>
      </c>
      <c r="V16" s="41">
        <f>IFERROR(
  INDEX(Raw_infiltrationcfmft!$B$2:$Q$3,
    MATCH($G16,Raw_infiltrationcfmft!$A$2:$A$3,0),
    MATCH(V$15,Raw_infiltrationcfmft!$B$1:$Q$1,0)
  ),
"")</f>
        <v>4.4801000000000001E-2</v>
      </c>
      <c r="W16" s="41">
        <f>IFERROR(
  INDEX(Raw_infiltrationcfmft!$B$2:$Q$3,
    MATCH($G16,Raw_infiltrationcfmft!$A$2:$A$3,0),
    MATCH(W$15,Raw_infiltrationcfmft!$B$1:$Q$1,0)
  ),
"")</f>
        <v>4.4801000000000001E-2</v>
      </c>
      <c r="X16" s="41">
        <f>IFERROR(
  INDEX(Raw_infiltrationcfmft!$B$2:$Q$3,
    MATCH($G16,Raw_infiltrationcfmft!$A$2:$A$3,0),
    MATCH(X$15,Raw_infiltrationcfmft!$B$1:$Q$1,0)
  ),
"")</f>
        <v>4.4801000000000001E-2</v>
      </c>
    </row>
    <row r="17" spans="5:24" ht="45.75" customHeight="1" x14ac:dyDescent="0.25">
      <c r="E17" s="90"/>
      <c r="F17" s="90"/>
      <c r="G17" s="6" t="s">
        <v>40</v>
      </c>
      <c r="H17" s="92"/>
      <c r="I17" s="41">
        <f>IFERROR(
  INDEX(Raw_infiltrationcfmft!$B$2:$Q$3,
    MATCH($G17,Raw_infiltrationcfmft!$A$2:$A$3,0),
    MATCH(I$15,Raw_infiltrationcfmft!$B$1:$Q$1,0)
  ),
"")</f>
        <v>4.4801000000000001E-2</v>
      </c>
      <c r="J17" s="41">
        <f>IFERROR(
  INDEX(Raw_infiltrationcfmft!$B$2:$Q$3,
    MATCH($G17,Raw_infiltrationcfmft!$A$2:$A$3,0),
    MATCH(J$15,Raw_infiltrationcfmft!$B$1:$Q$1,0)
  ),
"")</f>
        <v>4.4801000000000001E-2</v>
      </c>
      <c r="K17" s="41">
        <f>IFERROR(
  INDEX(Raw_infiltrationcfmft!$B$2:$Q$3,
    MATCH($G17,Raw_infiltrationcfmft!$A$2:$A$3,0),
    MATCH(K$15,Raw_infiltrationcfmft!$B$1:$Q$1,0)
  ),
"")</f>
        <v>4.4801000000000001E-2</v>
      </c>
      <c r="L17" s="41">
        <f>IFERROR(
  INDEX(Raw_infiltrationcfmft!$B$2:$Q$3,
    MATCH($G17,Raw_infiltrationcfmft!$A$2:$A$3,0),
    MATCH(L$15,Raw_infiltrationcfmft!$B$1:$Q$1,0)
  ),
"")</f>
        <v>4.4801000000000001E-2</v>
      </c>
      <c r="M17" s="41">
        <f>IFERROR(
  INDEX(Raw_infiltrationcfmft!$B$2:$Q$3,
    MATCH($G17,Raw_infiltrationcfmft!$A$2:$A$3,0),
    MATCH(M$15,Raw_infiltrationcfmft!$B$1:$Q$1,0)
  ),
"")</f>
        <v>4.4801000000000001E-2</v>
      </c>
      <c r="N17" s="41">
        <f>IFERROR(
  INDEX(Raw_infiltrationcfmft!$B$2:$Q$3,
    MATCH($G17,Raw_infiltrationcfmft!$A$2:$A$3,0),
    MATCH(N$15,Raw_infiltrationcfmft!$B$1:$Q$1,0)
  ),
"")</f>
        <v>4.4801000000000001E-2</v>
      </c>
      <c r="O17" s="41">
        <f>IFERROR(
  INDEX(Raw_infiltrationcfmft!$B$2:$Q$3,
    MATCH($G17,Raw_infiltrationcfmft!$A$2:$A$3,0),
    MATCH(O$15,Raw_infiltrationcfmft!$B$1:$Q$1,0)
  ),
"")</f>
        <v>4.4801000000000001E-2</v>
      </c>
      <c r="P17" s="41">
        <f>IFERROR(
  INDEX(Raw_infiltrationcfmft!$B$2:$Q$3,
    MATCH($G17,Raw_infiltrationcfmft!$A$2:$A$3,0),
    MATCH(P$15,Raw_infiltrationcfmft!$B$1:$Q$1,0)
  ),
"")</f>
        <v>4.4801000000000001E-2</v>
      </c>
      <c r="Q17" s="41">
        <f>IFERROR(
  INDEX(Raw_infiltrationcfmft!$B$2:$Q$3,
    MATCH($G17,Raw_infiltrationcfmft!$A$2:$A$3,0),
    MATCH(Q$15,Raw_infiltrationcfmft!$B$1:$Q$1,0)
  ),
"")</f>
        <v>4.4801000000000001E-2</v>
      </c>
      <c r="R17" s="41">
        <f>IFERROR(
  INDEX(Raw_infiltrationcfmft!$B$2:$Q$3,
    MATCH($G17,Raw_infiltrationcfmft!$A$2:$A$3,0),
    MATCH(R$15,Raw_infiltrationcfmft!$B$1:$Q$1,0)
  ),
"")</f>
        <v>4.4801000000000001E-2</v>
      </c>
      <c r="S17" s="41">
        <f>IFERROR(
  INDEX(Raw_infiltrationcfmft!$B$2:$Q$3,
    MATCH($G17,Raw_infiltrationcfmft!$A$2:$A$3,0),
    MATCH(S$15,Raw_infiltrationcfmft!$B$1:$Q$1,0)
  ),
"")</f>
        <v>4.4801000000000001E-2</v>
      </c>
      <c r="T17" s="41">
        <f>IFERROR(
  INDEX(Raw_infiltrationcfmft!$B$2:$Q$3,
    MATCH($G17,Raw_infiltrationcfmft!$A$2:$A$3,0),
    MATCH(T$15,Raw_infiltrationcfmft!$B$1:$Q$1,0)
  ),
"")</f>
        <v>4.4801000000000001E-2</v>
      </c>
      <c r="U17" s="41">
        <f>IFERROR(
  INDEX(Raw_infiltrationcfmft!$B$2:$Q$3,
    MATCH($G17,Raw_infiltrationcfmft!$A$2:$A$3,0),
    MATCH(U$15,Raw_infiltrationcfmft!$B$1:$Q$1,0)
  ),
"")</f>
        <v>4.4801000000000001E-2</v>
      </c>
      <c r="V17" s="41">
        <f>IFERROR(
  INDEX(Raw_infiltrationcfmft!$B$2:$Q$3,
    MATCH($G17,Raw_infiltrationcfmft!$A$2:$A$3,0),
    MATCH(V$15,Raw_infiltrationcfmft!$B$1:$Q$1,0)
  ),
"")</f>
        <v>4.4801000000000001E-2</v>
      </c>
      <c r="W17" s="41">
        <f>IFERROR(
  INDEX(Raw_infiltrationcfmft!$B$2:$Q$3,
    MATCH($G17,Raw_infiltrationcfmft!$A$2:$A$3,0),
    MATCH(W$15,Raw_infiltrationcfmft!$B$1:$Q$1,0)
  ),
"")</f>
        <v>4.4801000000000001E-2</v>
      </c>
      <c r="X17" s="41">
        <f>IFERROR(
  INDEX(Raw_infiltrationcfmft!$B$2:$Q$3,
    MATCH($G17,Raw_infiltrationcfmft!$A$2:$A$3,0),
    MATCH(X$15,Raw_infiltrationcfmft!$B$1:$Q$1,0)
  ),
"")</f>
        <v>4.4801000000000001E-2</v>
      </c>
    </row>
  </sheetData>
  <mergeCells count="5">
    <mergeCell ref="A1:X1"/>
    <mergeCell ref="F16:F17"/>
    <mergeCell ref="E14:X14"/>
    <mergeCell ref="E16:E17"/>
    <mergeCell ref="H16:H17"/>
  </mergeCells>
  <phoneticPr fontId="8" type="noConversion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000A6-0B98-412C-8208-9E49AD7ADD02}">
  <dimension ref="A1:J33"/>
  <sheetViews>
    <sheetView zoomScale="90" zoomScaleNormal="90" workbookViewId="0">
      <selection activeCell="H17" sqref="H16:H17"/>
    </sheetView>
  </sheetViews>
  <sheetFormatPr defaultRowHeight="15" x14ac:dyDescent="0.25"/>
  <cols>
    <col min="1" max="1" width="15.5703125" customWidth="1"/>
    <col min="2" max="2" width="21.85546875" customWidth="1"/>
    <col min="3" max="3" width="60.7109375" customWidth="1"/>
    <col min="4" max="4" width="24.140625" customWidth="1"/>
    <col min="5" max="5" width="30.42578125" customWidth="1"/>
    <col min="6" max="6" width="15.5703125" customWidth="1"/>
    <col min="7" max="7" width="28" customWidth="1"/>
    <col min="8" max="10" width="23.85546875" customWidth="1"/>
  </cols>
  <sheetData>
    <row r="1" spans="1:10" x14ac:dyDescent="0.25">
      <c r="A1" s="45" t="s">
        <v>168</v>
      </c>
      <c r="B1" s="45" t="s">
        <v>18</v>
      </c>
      <c r="C1" s="45" t="s">
        <v>234</v>
      </c>
      <c r="D1" s="45" t="s">
        <v>235</v>
      </c>
      <c r="E1" s="45" t="s">
        <v>236</v>
      </c>
      <c r="F1" s="45" t="s">
        <v>237</v>
      </c>
      <c r="G1" s="45" t="s">
        <v>238</v>
      </c>
      <c r="H1" s="45" t="s">
        <v>239</v>
      </c>
      <c r="I1" s="45" t="s">
        <v>240</v>
      </c>
      <c r="J1" s="45" t="s">
        <v>241</v>
      </c>
    </row>
    <row r="2" spans="1:10" x14ac:dyDescent="0.25">
      <c r="A2" t="s">
        <v>73</v>
      </c>
      <c r="B2" t="s">
        <v>39</v>
      </c>
      <c r="C2" t="s">
        <v>446</v>
      </c>
      <c r="D2">
        <v>6.2E-2</v>
      </c>
      <c r="E2" t="s">
        <v>447</v>
      </c>
      <c r="F2">
        <v>0.39300000000000002</v>
      </c>
      <c r="G2" t="s">
        <v>448</v>
      </c>
      <c r="H2">
        <v>1.024</v>
      </c>
      <c r="I2">
        <v>0.70708483099999997</v>
      </c>
      <c r="J2">
        <v>0.260889288</v>
      </c>
    </row>
    <row r="3" spans="1:10" x14ac:dyDescent="0.25">
      <c r="A3" t="s">
        <v>74</v>
      </c>
      <c r="B3" t="s">
        <v>39</v>
      </c>
      <c r="C3" t="s">
        <v>446</v>
      </c>
      <c r="D3">
        <v>6.0999999999999999E-2</v>
      </c>
      <c r="E3" t="s">
        <v>447</v>
      </c>
      <c r="F3">
        <v>0.60899999999999999</v>
      </c>
      <c r="G3" t="s">
        <v>448</v>
      </c>
      <c r="H3">
        <v>1.0780000000000001</v>
      </c>
      <c r="I3">
        <v>0.70715225000000004</v>
      </c>
      <c r="J3">
        <v>0.26140505600000002</v>
      </c>
    </row>
    <row r="4" spans="1:10" x14ac:dyDescent="0.25">
      <c r="A4" t="s">
        <v>75</v>
      </c>
      <c r="B4" t="s">
        <v>39</v>
      </c>
      <c r="C4" t="s">
        <v>446</v>
      </c>
      <c r="D4">
        <v>6.2E-2</v>
      </c>
      <c r="E4" t="s">
        <v>447</v>
      </c>
      <c r="F4">
        <v>0.57699999999999996</v>
      </c>
      <c r="G4" t="s">
        <v>448</v>
      </c>
      <c r="H4">
        <v>1.131</v>
      </c>
      <c r="I4">
        <v>0.73752555600000003</v>
      </c>
      <c r="J4">
        <v>0.26004079400000002</v>
      </c>
    </row>
    <row r="5" spans="1:10" x14ac:dyDescent="0.25">
      <c r="A5" t="s">
        <v>76</v>
      </c>
      <c r="B5" t="s">
        <v>39</v>
      </c>
      <c r="C5" t="s">
        <v>446</v>
      </c>
      <c r="D5">
        <v>6.0999999999999999E-2</v>
      </c>
      <c r="E5" t="s">
        <v>447</v>
      </c>
      <c r="F5">
        <v>0.629</v>
      </c>
      <c r="G5" t="s">
        <v>448</v>
      </c>
      <c r="H5">
        <v>1.1080000000000001</v>
      </c>
      <c r="I5">
        <v>0.71836068600000003</v>
      </c>
      <c r="J5">
        <v>0.262309772</v>
      </c>
    </row>
    <row r="6" spans="1:10" x14ac:dyDescent="0.25">
      <c r="A6" t="s">
        <v>77</v>
      </c>
      <c r="B6" t="s">
        <v>39</v>
      </c>
      <c r="C6" t="s">
        <v>446</v>
      </c>
      <c r="D6">
        <v>6.0999999999999999E-2</v>
      </c>
      <c r="E6" t="s">
        <v>447</v>
      </c>
      <c r="F6">
        <v>0.61499999999999999</v>
      </c>
      <c r="G6" t="s">
        <v>448</v>
      </c>
      <c r="H6">
        <v>1.109</v>
      </c>
      <c r="I6">
        <v>0.75308010199999997</v>
      </c>
      <c r="J6">
        <v>0.26223243099999999</v>
      </c>
    </row>
    <row r="7" spans="1:10" x14ac:dyDescent="0.25">
      <c r="A7" t="s">
        <v>78</v>
      </c>
      <c r="B7" t="s">
        <v>39</v>
      </c>
      <c r="C7" t="s">
        <v>446</v>
      </c>
      <c r="D7">
        <v>6.5000000000000002E-2</v>
      </c>
      <c r="E7" t="s">
        <v>447</v>
      </c>
      <c r="F7">
        <v>0.623</v>
      </c>
      <c r="G7" t="s">
        <v>448</v>
      </c>
      <c r="H7">
        <v>1.115</v>
      </c>
      <c r="I7">
        <v>0.72539573599999996</v>
      </c>
      <c r="J7">
        <v>0.261969956</v>
      </c>
    </row>
    <row r="8" spans="1:10" x14ac:dyDescent="0.25">
      <c r="A8" t="s">
        <v>79</v>
      </c>
      <c r="B8" t="s">
        <v>39</v>
      </c>
      <c r="C8" t="s">
        <v>446</v>
      </c>
      <c r="D8">
        <v>6.5000000000000002E-2</v>
      </c>
      <c r="E8" t="s">
        <v>447</v>
      </c>
      <c r="F8">
        <v>0.73</v>
      </c>
      <c r="G8" t="s">
        <v>448</v>
      </c>
      <c r="H8">
        <v>1.075</v>
      </c>
      <c r="I8">
        <v>0.72672544299999997</v>
      </c>
      <c r="J8">
        <v>0.26575795699999999</v>
      </c>
    </row>
    <row r="9" spans="1:10" x14ac:dyDescent="0.25">
      <c r="A9" t="s">
        <v>80</v>
      </c>
      <c r="B9" t="s">
        <v>39</v>
      </c>
      <c r="C9" t="s">
        <v>446</v>
      </c>
      <c r="D9">
        <v>6.5000000000000002E-2</v>
      </c>
      <c r="E9" t="s">
        <v>447</v>
      </c>
      <c r="F9">
        <v>0.626</v>
      </c>
      <c r="G9" t="s">
        <v>448</v>
      </c>
      <c r="H9">
        <v>1.1140000000000001</v>
      </c>
      <c r="I9">
        <v>0.72409806099999996</v>
      </c>
      <c r="J9">
        <v>0.26213404600000001</v>
      </c>
    </row>
    <row r="10" spans="1:10" x14ac:dyDescent="0.25">
      <c r="A10" t="s">
        <v>81</v>
      </c>
      <c r="B10" t="s">
        <v>39</v>
      </c>
      <c r="C10" t="s">
        <v>446</v>
      </c>
      <c r="D10">
        <v>6.5000000000000002E-2</v>
      </c>
      <c r="E10" t="s">
        <v>447</v>
      </c>
      <c r="F10">
        <v>0.621</v>
      </c>
      <c r="G10" t="s">
        <v>448</v>
      </c>
      <c r="H10">
        <v>1.1120000000000001</v>
      </c>
      <c r="I10">
        <v>0.72365121099999996</v>
      </c>
      <c r="J10">
        <v>0.26228247599999999</v>
      </c>
    </row>
    <row r="11" spans="1:10" x14ac:dyDescent="0.25">
      <c r="A11" t="s">
        <v>20</v>
      </c>
      <c r="B11" t="s">
        <v>39</v>
      </c>
      <c r="C11" t="s">
        <v>446</v>
      </c>
      <c r="D11">
        <v>6.2E-2</v>
      </c>
      <c r="E11" t="s">
        <v>447</v>
      </c>
      <c r="F11">
        <v>0.88400000000000001</v>
      </c>
      <c r="G11" t="s">
        <v>448</v>
      </c>
      <c r="H11">
        <v>0.875</v>
      </c>
      <c r="I11">
        <v>0.57339518300000003</v>
      </c>
      <c r="J11">
        <v>0.27815731700000002</v>
      </c>
    </row>
    <row r="12" spans="1:10" x14ac:dyDescent="0.25">
      <c r="A12" t="s">
        <v>21</v>
      </c>
      <c r="B12" t="s">
        <v>39</v>
      </c>
      <c r="C12" t="s">
        <v>446</v>
      </c>
      <c r="D12">
        <v>6.0999999999999999E-2</v>
      </c>
      <c r="E12" t="s">
        <v>447</v>
      </c>
      <c r="F12">
        <v>0.497</v>
      </c>
      <c r="G12" t="s">
        <v>448</v>
      </c>
      <c r="H12">
        <v>0.94199999999999995</v>
      </c>
      <c r="I12">
        <v>0.64366407699999995</v>
      </c>
      <c r="J12">
        <v>0.26664526999999999</v>
      </c>
    </row>
    <row r="13" spans="1:10" x14ac:dyDescent="0.25">
      <c r="A13" t="s">
        <v>22</v>
      </c>
      <c r="B13" t="s">
        <v>39</v>
      </c>
      <c r="C13" t="s">
        <v>446</v>
      </c>
      <c r="D13">
        <v>6.0999999999999999E-2</v>
      </c>
      <c r="E13" t="s">
        <v>447</v>
      </c>
      <c r="F13">
        <v>0.53300000000000003</v>
      </c>
      <c r="G13" t="s">
        <v>448</v>
      </c>
      <c r="H13">
        <v>0.94</v>
      </c>
      <c r="I13">
        <v>0.64394269199999998</v>
      </c>
      <c r="J13">
        <v>0.26607415800000001</v>
      </c>
    </row>
    <row r="14" spans="1:10" x14ac:dyDescent="0.25">
      <c r="A14" t="s">
        <v>23</v>
      </c>
      <c r="B14" t="s">
        <v>39</v>
      </c>
      <c r="C14" t="s">
        <v>446</v>
      </c>
      <c r="D14">
        <v>0.06</v>
      </c>
      <c r="E14" t="s">
        <v>447</v>
      </c>
      <c r="F14">
        <v>0.50900000000000001</v>
      </c>
      <c r="G14" t="s">
        <v>448</v>
      </c>
      <c r="H14">
        <v>0.92900000000000005</v>
      </c>
      <c r="I14">
        <v>0.63579708400000001</v>
      </c>
      <c r="J14">
        <v>0.26792998499999998</v>
      </c>
    </row>
    <row r="15" spans="1:10" x14ac:dyDescent="0.25">
      <c r="A15" t="s">
        <v>24</v>
      </c>
      <c r="B15" t="s">
        <v>39</v>
      </c>
      <c r="C15" t="s">
        <v>446</v>
      </c>
      <c r="D15">
        <v>0.06</v>
      </c>
      <c r="E15" t="s">
        <v>447</v>
      </c>
      <c r="F15">
        <v>0.38400000000000001</v>
      </c>
      <c r="G15" t="s">
        <v>448</v>
      </c>
      <c r="H15">
        <v>0.88600000000000001</v>
      </c>
      <c r="I15">
        <v>0.60724199400000001</v>
      </c>
      <c r="J15">
        <v>0.271250622</v>
      </c>
    </row>
    <row r="16" spans="1:10" x14ac:dyDescent="0.25">
      <c r="A16" t="s">
        <v>25</v>
      </c>
      <c r="B16" t="s">
        <v>39</v>
      </c>
      <c r="C16" t="s">
        <v>446</v>
      </c>
      <c r="D16">
        <v>5.8999999999999997E-2</v>
      </c>
      <c r="E16" t="s">
        <v>447</v>
      </c>
      <c r="F16">
        <v>0.378</v>
      </c>
      <c r="G16" t="s">
        <v>448</v>
      </c>
      <c r="H16">
        <v>0.83099999999999996</v>
      </c>
      <c r="I16">
        <v>0.57129295199999997</v>
      </c>
      <c r="J16">
        <v>0.27582815100000002</v>
      </c>
    </row>
    <row r="17" spans="1:10" x14ac:dyDescent="0.25">
      <c r="A17" t="s">
        <v>26</v>
      </c>
      <c r="B17" t="s">
        <v>39</v>
      </c>
      <c r="C17" t="s">
        <v>446</v>
      </c>
      <c r="D17">
        <v>0.06</v>
      </c>
      <c r="E17" t="s">
        <v>447</v>
      </c>
      <c r="F17">
        <v>0.35699999999999998</v>
      </c>
      <c r="G17" t="s">
        <v>448</v>
      </c>
      <c r="H17">
        <v>0.88500000000000001</v>
      </c>
      <c r="I17">
        <v>0.62767140300000002</v>
      </c>
      <c r="J17">
        <v>0.27139281199999998</v>
      </c>
    </row>
    <row r="18" spans="1:10" x14ac:dyDescent="0.25">
      <c r="A18" t="s">
        <v>73</v>
      </c>
      <c r="B18" t="s">
        <v>40</v>
      </c>
      <c r="C18" t="s">
        <v>446</v>
      </c>
      <c r="D18">
        <v>3.9E-2</v>
      </c>
      <c r="E18" t="s">
        <v>447</v>
      </c>
      <c r="F18">
        <v>0.25700000000000001</v>
      </c>
      <c r="G18" t="s">
        <v>448</v>
      </c>
      <c r="H18">
        <v>0.36</v>
      </c>
      <c r="I18">
        <v>0.25</v>
      </c>
      <c r="J18">
        <v>0.42</v>
      </c>
    </row>
    <row r="19" spans="1:10" x14ac:dyDescent="0.25">
      <c r="A19" t="s">
        <v>74</v>
      </c>
      <c r="B19" t="s">
        <v>40</v>
      </c>
      <c r="C19" t="s">
        <v>446</v>
      </c>
      <c r="D19">
        <v>3.9E-2</v>
      </c>
      <c r="E19" t="s">
        <v>447</v>
      </c>
      <c r="F19">
        <v>1.452</v>
      </c>
      <c r="G19" t="s">
        <v>448</v>
      </c>
      <c r="H19">
        <v>0.36</v>
      </c>
      <c r="I19">
        <v>0.25</v>
      </c>
      <c r="J19">
        <v>0.42</v>
      </c>
    </row>
    <row r="20" spans="1:10" x14ac:dyDescent="0.25">
      <c r="A20" t="s">
        <v>75</v>
      </c>
      <c r="B20" t="s">
        <v>40</v>
      </c>
      <c r="C20" t="s">
        <v>446</v>
      </c>
      <c r="D20">
        <v>3.9E-2</v>
      </c>
      <c r="E20" t="s">
        <v>447</v>
      </c>
      <c r="F20">
        <v>1.452</v>
      </c>
      <c r="G20" t="s">
        <v>448</v>
      </c>
      <c r="H20">
        <v>0.36</v>
      </c>
      <c r="I20">
        <v>0.25</v>
      </c>
      <c r="J20">
        <v>0.42</v>
      </c>
    </row>
    <row r="21" spans="1:10" x14ac:dyDescent="0.25">
      <c r="A21" t="s">
        <v>76</v>
      </c>
      <c r="B21" t="s">
        <v>40</v>
      </c>
      <c r="C21" t="s">
        <v>446</v>
      </c>
      <c r="D21">
        <v>3.9E-2</v>
      </c>
      <c r="E21" t="s">
        <v>447</v>
      </c>
      <c r="F21">
        <v>1.452</v>
      </c>
      <c r="G21" t="s">
        <v>448</v>
      </c>
      <c r="H21">
        <v>0.36</v>
      </c>
      <c r="I21">
        <v>0.25</v>
      </c>
      <c r="J21">
        <v>0.42</v>
      </c>
    </row>
    <row r="22" spans="1:10" x14ac:dyDescent="0.25">
      <c r="A22" t="s">
        <v>77</v>
      </c>
      <c r="B22" t="s">
        <v>40</v>
      </c>
      <c r="C22" t="s">
        <v>446</v>
      </c>
      <c r="D22">
        <v>3.9E-2</v>
      </c>
      <c r="E22" t="s">
        <v>447</v>
      </c>
      <c r="F22">
        <v>1.452</v>
      </c>
      <c r="G22" t="s">
        <v>448</v>
      </c>
      <c r="H22">
        <v>0.36</v>
      </c>
      <c r="I22">
        <v>0.25</v>
      </c>
      <c r="J22">
        <v>0.42</v>
      </c>
    </row>
    <row r="23" spans="1:10" x14ac:dyDescent="0.25">
      <c r="A23" t="s">
        <v>78</v>
      </c>
      <c r="B23" t="s">
        <v>40</v>
      </c>
      <c r="C23" t="s">
        <v>446</v>
      </c>
      <c r="D23">
        <v>3.9E-2</v>
      </c>
      <c r="E23" t="s">
        <v>447</v>
      </c>
      <c r="F23">
        <v>1.5149999999999999</v>
      </c>
      <c r="G23" t="s">
        <v>448</v>
      </c>
      <c r="H23">
        <v>0.36</v>
      </c>
      <c r="I23">
        <v>0.25</v>
      </c>
      <c r="J23">
        <v>0.42</v>
      </c>
    </row>
    <row r="24" spans="1:10" x14ac:dyDescent="0.25">
      <c r="A24" t="s">
        <v>79</v>
      </c>
      <c r="B24" t="s">
        <v>40</v>
      </c>
      <c r="C24" t="s">
        <v>446</v>
      </c>
      <c r="D24">
        <v>3.9E-2</v>
      </c>
      <c r="E24" t="s">
        <v>447</v>
      </c>
      <c r="F24">
        <v>1.5149999999999999</v>
      </c>
      <c r="G24" t="s">
        <v>448</v>
      </c>
      <c r="H24">
        <v>0.36</v>
      </c>
      <c r="I24">
        <v>0.25</v>
      </c>
      <c r="J24">
        <v>0.42</v>
      </c>
    </row>
    <row r="25" spans="1:10" x14ac:dyDescent="0.25">
      <c r="A25" t="s">
        <v>80</v>
      </c>
      <c r="B25" t="s">
        <v>40</v>
      </c>
      <c r="C25" t="s">
        <v>446</v>
      </c>
      <c r="D25">
        <v>3.9E-2</v>
      </c>
      <c r="E25" t="s">
        <v>447</v>
      </c>
      <c r="F25">
        <v>1.5149999999999999</v>
      </c>
      <c r="G25" t="s">
        <v>448</v>
      </c>
      <c r="H25">
        <v>0.36</v>
      </c>
      <c r="I25">
        <v>0.25</v>
      </c>
      <c r="J25">
        <v>0.42</v>
      </c>
    </row>
    <row r="26" spans="1:10" x14ac:dyDescent="0.25">
      <c r="A26" t="s">
        <v>81</v>
      </c>
      <c r="B26" t="s">
        <v>40</v>
      </c>
      <c r="C26" t="s">
        <v>446</v>
      </c>
      <c r="D26">
        <v>3.9E-2</v>
      </c>
      <c r="E26" t="s">
        <v>447</v>
      </c>
      <c r="F26">
        <v>1.5149999999999999</v>
      </c>
      <c r="G26" t="s">
        <v>448</v>
      </c>
      <c r="H26">
        <v>0.34</v>
      </c>
      <c r="I26">
        <v>0.22</v>
      </c>
      <c r="J26">
        <v>0.42</v>
      </c>
    </row>
    <row r="27" spans="1:10" x14ac:dyDescent="0.25">
      <c r="A27" t="s">
        <v>20</v>
      </c>
      <c r="B27" t="s">
        <v>40</v>
      </c>
      <c r="C27" t="s">
        <v>446</v>
      </c>
      <c r="D27">
        <v>3.9E-2</v>
      </c>
      <c r="E27" t="s">
        <v>447</v>
      </c>
      <c r="F27">
        <v>1.452</v>
      </c>
      <c r="G27" t="s">
        <v>448</v>
      </c>
      <c r="H27">
        <v>0.36</v>
      </c>
      <c r="I27">
        <v>0.25</v>
      </c>
      <c r="J27">
        <v>0.42</v>
      </c>
    </row>
    <row r="28" spans="1:10" x14ac:dyDescent="0.25">
      <c r="A28" t="s">
        <v>21</v>
      </c>
      <c r="B28" t="s">
        <v>40</v>
      </c>
      <c r="C28" t="s">
        <v>446</v>
      </c>
      <c r="D28">
        <v>3.9E-2</v>
      </c>
      <c r="E28" t="s">
        <v>447</v>
      </c>
      <c r="F28">
        <v>0.185</v>
      </c>
      <c r="G28" t="s">
        <v>448</v>
      </c>
      <c r="H28">
        <v>0.34</v>
      </c>
      <c r="I28">
        <v>0.22</v>
      </c>
      <c r="J28">
        <v>0.42</v>
      </c>
    </row>
    <row r="29" spans="1:10" x14ac:dyDescent="0.25">
      <c r="A29" t="s">
        <v>22</v>
      </c>
      <c r="B29" t="s">
        <v>40</v>
      </c>
      <c r="C29" t="s">
        <v>446</v>
      </c>
      <c r="D29">
        <v>3.9E-2</v>
      </c>
      <c r="E29" t="s">
        <v>447</v>
      </c>
      <c r="F29">
        <v>0.25700000000000001</v>
      </c>
      <c r="G29" t="s">
        <v>448</v>
      </c>
      <c r="H29">
        <v>0.34</v>
      </c>
      <c r="I29">
        <v>0.22</v>
      </c>
      <c r="J29">
        <v>0.42</v>
      </c>
    </row>
    <row r="30" spans="1:10" x14ac:dyDescent="0.25">
      <c r="A30" t="s">
        <v>23</v>
      </c>
      <c r="B30" t="s">
        <v>40</v>
      </c>
      <c r="C30" t="s">
        <v>446</v>
      </c>
      <c r="D30">
        <v>3.9E-2</v>
      </c>
      <c r="E30" t="s">
        <v>447</v>
      </c>
      <c r="F30">
        <v>0.218</v>
      </c>
      <c r="G30" t="s">
        <v>448</v>
      </c>
      <c r="H30">
        <v>0.34</v>
      </c>
      <c r="I30">
        <v>0.22</v>
      </c>
      <c r="J30">
        <v>0.42</v>
      </c>
    </row>
    <row r="31" spans="1:10" x14ac:dyDescent="0.25">
      <c r="A31" t="s">
        <v>24</v>
      </c>
      <c r="B31" t="s">
        <v>40</v>
      </c>
      <c r="C31" t="s">
        <v>446</v>
      </c>
      <c r="D31">
        <v>3.9E-2</v>
      </c>
      <c r="E31" t="s">
        <v>447</v>
      </c>
      <c r="F31">
        <v>0.185</v>
      </c>
      <c r="G31" t="s">
        <v>448</v>
      </c>
      <c r="H31">
        <v>0.34</v>
      </c>
      <c r="I31">
        <v>0.22</v>
      </c>
      <c r="J31">
        <v>0.42</v>
      </c>
    </row>
    <row r="32" spans="1:10" x14ac:dyDescent="0.25">
      <c r="A32" t="s">
        <v>25</v>
      </c>
      <c r="B32" t="s">
        <v>40</v>
      </c>
      <c r="C32" t="s">
        <v>446</v>
      </c>
      <c r="D32">
        <v>3.9E-2</v>
      </c>
      <c r="E32" t="s">
        <v>447</v>
      </c>
      <c r="F32">
        <v>0.185</v>
      </c>
      <c r="G32" t="s">
        <v>448</v>
      </c>
      <c r="H32">
        <v>0.34</v>
      </c>
      <c r="I32">
        <v>0.22</v>
      </c>
      <c r="J32">
        <v>0.42</v>
      </c>
    </row>
    <row r="33" spans="1:10" x14ac:dyDescent="0.25">
      <c r="A33" t="s">
        <v>26</v>
      </c>
      <c r="B33" t="s">
        <v>40</v>
      </c>
      <c r="C33" t="s">
        <v>446</v>
      </c>
      <c r="D33">
        <v>3.9E-2</v>
      </c>
      <c r="E33" t="s">
        <v>447</v>
      </c>
      <c r="F33">
        <v>0.17599999999999999</v>
      </c>
      <c r="G33" t="s">
        <v>448</v>
      </c>
      <c r="H33">
        <v>0.36</v>
      </c>
      <c r="I33">
        <v>0.25</v>
      </c>
      <c r="J33">
        <v>0.42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92E77-586D-4FD7-B5EA-B0B107DEE3A7}">
  <dimension ref="A1:Q3"/>
  <sheetViews>
    <sheetView workbookViewId="0">
      <selection activeCell="H31" sqref="H31"/>
    </sheetView>
  </sheetViews>
  <sheetFormatPr defaultRowHeight="15" x14ac:dyDescent="0.25"/>
  <cols>
    <col min="1" max="1" width="35.5703125" customWidth="1"/>
  </cols>
  <sheetData>
    <row r="1" spans="1:17" x14ac:dyDescent="0.25">
      <c r="A1" s="45" t="s">
        <v>18</v>
      </c>
      <c r="B1" s="45" t="s">
        <v>73</v>
      </c>
      <c r="C1" s="45" t="s">
        <v>74</v>
      </c>
      <c r="D1" s="45" t="s">
        <v>75</v>
      </c>
      <c r="E1" s="45" t="s">
        <v>76</v>
      </c>
      <c r="F1" s="45" t="s">
        <v>77</v>
      </c>
      <c r="G1" s="45" t="s">
        <v>78</v>
      </c>
      <c r="H1" s="45" t="s">
        <v>79</v>
      </c>
      <c r="I1" s="45" t="s">
        <v>80</v>
      </c>
      <c r="J1" s="45" t="s">
        <v>81</v>
      </c>
      <c r="K1" s="45" t="s">
        <v>20</v>
      </c>
      <c r="L1" s="45" t="s">
        <v>21</v>
      </c>
      <c r="M1" s="45" t="s">
        <v>22</v>
      </c>
      <c r="N1" s="45" t="s">
        <v>23</v>
      </c>
      <c r="O1" s="45" t="s">
        <v>24</v>
      </c>
      <c r="P1" s="45" t="s">
        <v>25</v>
      </c>
      <c r="Q1" s="45" t="s">
        <v>26</v>
      </c>
    </row>
    <row r="2" spans="1:17" x14ac:dyDescent="0.25">
      <c r="A2" t="s">
        <v>39</v>
      </c>
      <c r="B2">
        <v>4.4801000000000001E-2</v>
      </c>
      <c r="C2">
        <v>4.4801000000000001E-2</v>
      </c>
      <c r="D2">
        <v>4.4801000000000001E-2</v>
      </c>
      <c r="E2">
        <v>4.4801000000000001E-2</v>
      </c>
      <c r="F2">
        <v>4.4801000000000001E-2</v>
      </c>
      <c r="G2">
        <v>4.4801000000000001E-2</v>
      </c>
      <c r="H2">
        <v>4.4801000000000001E-2</v>
      </c>
      <c r="I2">
        <v>4.4801000000000001E-2</v>
      </c>
      <c r="J2">
        <v>4.4801000000000001E-2</v>
      </c>
      <c r="K2">
        <v>4.4801000000000001E-2</v>
      </c>
      <c r="L2">
        <v>4.4801000000000001E-2</v>
      </c>
      <c r="M2">
        <v>4.4801000000000001E-2</v>
      </c>
      <c r="N2">
        <v>4.4801000000000001E-2</v>
      </c>
      <c r="O2">
        <v>4.4801000000000001E-2</v>
      </c>
      <c r="P2">
        <v>4.4801000000000001E-2</v>
      </c>
      <c r="Q2">
        <v>4.4801000000000001E-2</v>
      </c>
    </row>
    <row r="3" spans="1:17" x14ac:dyDescent="0.25">
      <c r="A3" t="s">
        <v>40</v>
      </c>
      <c r="B3">
        <v>4.4801000000000001E-2</v>
      </c>
      <c r="C3">
        <v>4.4801000000000001E-2</v>
      </c>
      <c r="D3">
        <v>4.4801000000000001E-2</v>
      </c>
      <c r="E3">
        <v>4.4801000000000001E-2</v>
      </c>
      <c r="F3">
        <v>4.4801000000000001E-2</v>
      </c>
      <c r="G3">
        <v>4.4801000000000001E-2</v>
      </c>
      <c r="H3">
        <v>4.4801000000000001E-2</v>
      </c>
      <c r="I3">
        <v>4.4801000000000001E-2</v>
      </c>
      <c r="J3">
        <v>4.4801000000000001E-2</v>
      </c>
      <c r="K3">
        <v>4.4801000000000001E-2</v>
      </c>
      <c r="L3">
        <v>4.4801000000000001E-2</v>
      </c>
      <c r="M3">
        <v>4.4801000000000001E-2</v>
      </c>
      <c r="N3">
        <v>4.4801000000000001E-2</v>
      </c>
      <c r="O3">
        <v>4.4801000000000001E-2</v>
      </c>
      <c r="P3">
        <v>4.4801000000000001E-2</v>
      </c>
      <c r="Q3">
        <v>4.4801000000000001E-2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143A6-F3A4-4392-A2B1-10A63B9BF842}">
  <dimension ref="A1:Z14"/>
  <sheetViews>
    <sheetView workbookViewId="0">
      <selection activeCell="H20" sqref="H20"/>
    </sheetView>
  </sheetViews>
  <sheetFormatPr defaultRowHeight="15" x14ac:dyDescent="0.25"/>
  <cols>
    <col min="1" max="1" width="38.140625" customWidth="1"/>
    <col min="2" max="2" width="22.5703125" customWidth="1"/>
    <col min="26" max="26" width="9.140625" hidden="1" customWidth="1"/>
  </cols>
  <sheetData>
    <row r="1" spans="1:26" ht="15.75" x14ac:dyDescent="0.25">
      <c r="A1" s="93" t="str">
        <f>"Thermostat Setpoints - "&amp;Prototype!A2</f>
        <v>Thermostat Setpoints - Education - Community College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Z1" t="s">
        <v>57</v>
      </c>
    </row>
    <row r="2" spans="1:26" x14ac:dyDescent="0.25">
      <c r="A2" s="80" t="s">
        <v>323</v>
      </c>
      <c r="B2" s="81" t="s">
        <v>104</v>
      </c>
      <c r="C2" s="81" t="s">
        <v>73</v>
      </c>
      <c r="D2" s="81" t="s">
        <v>74</v>
      </c>
      <c r="E2" s="81" t="s">
        <v>75</v>
      </c>
      <c r="F2" s="81" t="s">
        <v>76</v>
      </c>
      <c r="G2" s="81" t="s">
        <v>77</v>
      </c>
      <c r="H2" s="81" t="s">
        <v>78</v>
      </c>
      <c r="I2" s="81" t="s">
        <v>79</v>
      </c>
      <c r="J2" s="81" t="s">
        <v>80</v>
      </c>
      <c r="K2" s="81" t="s">
        <v>81</v>
      </c>
      <c r="L2" s="81" t="s">
        <v>20</v>
      </c>
      <c r="M2" s="81" t="s">
        <v>21</v>
      </c>
      <c r="N2" s="81" t="s">
        <v>22</v>
      </c>
      <c r="O2" s="81" t="s">
        <v>23</v>
      </c>
      <c r="P2" s="81" t="s">
        <v>24</v>
      </c>
      <c r="Q2" s="81" t="s">
        <v>25</v>
      </c>
      <c r="R2" s="81" t="s">
        <v>26</v>
      </c>
      <c r="S2" s="82" t="s">
        <v>101</v>
      </c>
      <c r="Z2" t="str" cm="1">
        <f t="array" ref="Z2:Z4">_xlfn._xlws.SORT(_xlfn.UNIQUE(_xlfn._xlws.FILTER(Raw_thermostatsetpoints!B2:B5000, Raw_thermostatsetpoints!B2:B5000&lt;&gt;0)))</f>
        <v>Computer room</v>
      </c>
    </row>
    <row r="3" spans="1:26" ht="15" customHeight="1" x14ac:dyDescent="0.25">
      <c r="A3" s="83" t="str" cm="1">
        <f t="array" ref="A3">IFERROR(INDEX($Z:$Z, 2+INT((ROW()-3)/4)), "")</f>
        <v>Computer room</v>
      </c>
      <c r="B3" s="84" t="s">
        <v>105</v>
      </c>
      <c r="C3" s="85" cm="1">
        <f t="array" ref="C3">IF($A3="","",
   _xlfn.LET(
     _xlpm.upZT, IFERROR(LOOKUP(2,1/($A$3:$A3&lt;&gt;""),$A$3:$A3),""),
     _xlpm.dnZT, IFERROR(INDEX($A3:$A$16, MATCH(TRUE, $A3:$A$16&lt;&gt;"", 0)),""),
     _xlpm.zt, TRIM(CLEAN(IF(_xlpm.upZT&lt;&gt;"", _xlpm.upZT, _xlpm.dnZT))),
     _xlpm.sp, TRIM(CLEAN($B3)),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D3" s="85" cm="1">
        <f t="array" ref="D3">IF($A3="","",
   _xlfn.LET(
     _xlpm.upZT, IFERROR(LOOKUP(2,1/($A$3:$A3&lt;&gt;""),$A$3:$A3),""),
     _xlpm.dnZT, IFERROR(INDEX($A3:$A$16, MATCH(TRUE, $A3:$A$16&lt;&gt;"", 0)),""),
     _xlpm.zt, TRIM(CLEAN(IF(_xlpm.upZT&lt;&gt;"", _xlpm.upZT, _xlpm.dnZT))),
     _xlpm.sp, TRIM(CLEAN($B3)),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E3" s="85" cm="1">
        <f t="array" ref="E3">IF($A3="","",
   _xlfn.LET(
     _xlpm.upZT, IFERROR(LOOKUP(2,1/($A$3:$A3&lt;&gt;""),$A$3:$A3),""),
     _xlpm.dnZT, IFERROR(INDEX($A3:$A$16, MATCH(TRUE, $A3:$A$16&lt;&gt;"", 0)),""),
     _xlpm.zt, TRIM(CLEAN(IF(_xlpm.upZT&lt;&gt;"", _xlpm.upZT, _xlpm.dnZT))),
     _xlpm.sp, TRIM(CLEAN($B3)),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F3" s="85" cm="1">
        <f t="array" ref="F3">IF($A3="","",
   _xlfn.LET(
     _xlpm.upZT, IFERROR(LOOKUP(2,1/($A$3:$A3&lt;&gt;""),$A$3:$A3),""),
     _xlpm.dnZT, IFERROR(INDEX($A3:$A$16, MATCH(TRUE, $A3:$A$16&lt;&gt;"", 0)),""),
     _xlpm.zt, TRIM(CLEAN(IF(_xlpm.upZT&lt;&gt;"", _xlpm.upZT, _xlpm.dnZT))),
     _xlpm.sp, TRIM(CLEAN($B3)),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G3" s="85" cm="1">
        <f t="array" ref="G3">IF($A3="","",
   _xlfn.LET(
     _xlpm.upZT, IFERROR(LOOKUP(2,1/($A$3:$A3&lt;&gt;""),$A$3:$A3),""),
     _xlpm.dnZT, IFERROR(INDEX($A3:$A$16, MATCH(TRUE, $A3:$A$16&lt;&gt;"", 0)),""),
     _xlpm.zt, TRIM(CLEAN(IF(_xlpm.upZT&lt;&gt;"", _xlpm.upZT, _xlpm.dnZT))),
     _xlpm.sp, TRIM(CLEAN($B3)),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H3" s="85" cm="1">
        <f t="array" ref="H3">IF($A3="","",
   _xlfn.LET(
     _xlpm.upZT, IFERROR(LOOKUP(2,1/($A$3:$A3&lt;&gt;""),$A$3:$A3),""),
     _xlpm.dnZT, IFERROR(INDEX($A3:$A$16, MATCH(TRUE, $A3:$A$16&lt;&gt;"", 0)),""),
     _xlpm.zt, TRIM(CLEAN(IF(_xlpm.upZT&lt;&gt;"", _xlpm.upZT, _xlpm.dnZT))),
     _xlpm.sp, TRIM(CLEAN($B3)),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I3" s="85" cm="1">
        <f t="array" ref="I3">IF($A3="","",
   _xlfn.LET(
     _xlpm.upZT, IFERROR(LOOKUP(2,1/($A$3:$A3&lt;&gt;""),$A$3:$A3),""),
     _xlpm.dnZT, IFERROR(INDEX($A3:$A$16, MATCH(TRUE, $A3:$A$16&lt;&gt;"", 0)),""),
     _xlpm.zt, TRIM(CLEAN(IF(_xlpm.upZT&lt;&gt;"", _xlpm.upZT, _xlpm.dnZT))),
     _xlpm.sp, TRIM(CLEAN($B3)),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J3" s="85" cm="1">
        <f t="array" ref="J3">IF($A3="","",
   _xlfn.LET(
     _xlpm.upZT, IFERROR(LOOKUP(2,1/($A$3:$A3&lt;&gt;""),$A$3:$A3),""),
     _xlpm.dnZT, IFERROR(INDEX($A3:$A$16, MATCH(TRUE, $A3:$A$16&lt;&gt;"", 0)),""),
     _xlpm.zt, TRIM(CLEAN(IF(_xlpm.upZT&lt;&gt;"", _xlpm.upZT, _xlpm.dnZT))),
     _xlpm.sp, TRIM(CLEAN($B3)),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K3" s="85" cm="1">
        <f t="array" ref="K3">IF($A3="","",
   _xlfn.LET(
     _xlpm.upZT, IFERROR(LOOKUP(2,1/($A$3:$A3&lt;&gt;""),$A$3:$A3),""),
     _xlpm.dnZT, IFERROR(INDEX($A3:$A$16, MATCH(TRUE, $A3:$A$16&lt;&gt;"", 0)),""),
     _xlpm.zt, TRIM(CLEAN(IF(_xlpm.upZT&lt;&gt;"", _xlpm.upZT, _xlpm.dnZT))),
     _xlpm.sp, TRIM(CLEAN($B3)),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L3" s="85" cm="1">
        <f t="array" ref="L3">IF($A3="","",
   _xlfn.LET(
     _xlpm.upZT, IFERROR(LOOKUP(2,1/($A$3:$A3&lt;&gt;""),$A$3:$A3),""),
     _xlpm.dnZT, IFERROR(INDEX($A3:$A$16, MATCH(TRUE, $A3:$A$16&lt;&gt;"", 0)),""),
     _xlpm.zt, TRIM(CLEAN(IF(_xlpm.upZT&lt;&gt;"", _xlpm.upZT, _xlpm.dnZT))),
     _xlpm.sp, TRIM(CLEAN($B3)),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M3" s="85" cm="1">
        <f t="array" ref="M3">IF($A3="","",
   _xlfn.LET(
     _xlpm.upZT, IFERROR(LOOKUP(2,1/($A$3:$A3&lt;&gt;""),$A$3:$A3),""),
     _xlpm.dnZT, IFERROR(INDEX($A3:$A$16, MATCH(TRUE, $A3:$A$16&lt;&gt;"", 0)),""),
     _xlpm.zt, TRIM(CLEAN(IF(_xlpm.upZT&lt;&gt;"", _xlpm.upZT, _xlpm.dnZT))),
     _xlpm.sp, TRIM(CLEAN($B3)),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N3" s="85" cm="1">
        <f t="array" ref="N3">IF($A3="","",
   _xlfn.LET(
     _xlpm.upZT, IFERROR(LOOKUP(2,1/($A$3:$A3&lt;&gt;""),$A$3:$A3),""),
     _xlpm.dnZT, IFERROR(INDEX($A3:$A$16, MATCH(TRUE, $A3:$A$16&lt;&gt;"", 0)),""),
     _xlpm.zt, TRIM(CLEAN(IF(_xlpm.upZT&lt;&gt;"", _xlpm.upZT, _xlpm.dnZT))),
     _xlpm.sp, TRIM(CLEAN($B3)),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O3" s="85" cm="1">
        <f t="array" ref="O3">IF($A3="","",
   _xlfn.LET(
     _xlpm.upZT, IFERROR(LOOKUP(2,1/($A$3:$A3&lt;&gt;""),$A$3:$A3),""),
     _xlpm.dnZT, IFERROR(INDEX($A3:$A$16, MATCH(TRUE, $A3:$A$16&lt;&gt;"", 0)),""),
     _xlpm.zt, TRIM(CLEAN(IF(_xlpm.upZT&lt;&gt;"", _xlpm.upZT, _xlpm.dnZT))),
     _xlpm.sp, TRIM(CLEAN($B3)),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P3" s="85" cm="1">
        <f t="array" ref="P3">IF($A3="","",
   _xlfn.LET(
     _xlpm.upZT, IFERROR(LOOKUP(2,1/($A$3:$A3&lt;&gt;""),$A$3:$A3),""),
     _xlpm.dnZT, IFERROR(INDEX($A3:$A$16, MATCH(TRUE, $A3:$A$16&lt;&gt;"", 0)),""),
     _xlpm.zt, TRIM(CLEAN(IF(_xlpm.upZT&lt;&gt;"", _xlpm.upZT, _xlpm.dnZT))),
     _xlpm.sp, TRIM(CLEAN($B3)),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Q3" s="85" cm="1">
        <f t="array" ref="Q3">IF($A3="","",
   _xlfn.LET(
     _xlpm.upZT, IFERROR(LOOKUP(2,1/($A$3:$A3&lt;&gt;""),$A$3:$A3),""),
     _xlpm.dnZT, IFERROR(INDEX($A3:$A$16, MATCH(TRUE, $A3:$A$16&lt;&gt;"", 0)),""),
     _xlpm.zt, TRIM(CLEAN(IF(_xlpm.upZT&lt;&gt;"", _xlpm.upZT, _xlpm.dnZT))),
     _xlpm.sp, TRIM(CLEAN($B3)),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R3" s="85" cm="1">
        <f t="array" ref="R3">IF($A3="","",
   _xlfn.LET(
     _xlpm.upZT, IFERROR(LOOKUP(2,1/($A$3:$A3&lt;&gt;""),$A$3:$A3),""),
     _xlpm.dnZT, IFERROR(INDEX($A3:$A$16, MATCH(TRUE, $A3:$A$16&lt;&gt;"", 0)),""),
     _xlpm.zt, TRIM(CLEAN(IF(_xlpm.upZT&lt;&gt;"", _xlpm.upZT, _xlpm.dnZT))),
     _xlpm.sp, TRIM(CLEAN($B3)),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S3" s="94"/>
      <c r="Z3" t="str">
        <v>Kitchen</v>
      </c>
    </row>
    <row r="4" spans="1:26" x14ac:dyDescent="0.25">
      <c r="A4" s="83" t="str" cm="1">
        <f t="array" ref="A4">IFERROR(INDEX($Z:$Z, 2+INT((ROW()-3)/4)), "")</f>
        <v>Computer room</v>
      </c>
      <c r="B4" s="84" t="s">
        <v>106</v>
      </c>
      <c r="C4" s="85" cm="1">
        <f t="array" ref="C4">IF($A4="","",
   _xlfn.LET(
     _xlpm.upZT, IFERROR(LOOKUP(2,1/($A$3:$A4&lt;&gt;""),$A$3:$A4),""),
     _xlpm.dnZT, IFERROR(INDEX($A4:$A$16, MATCH(TRUE, $A4:$A$16&lt;&gt;"", 0)),""),
     _xlpm.zt, TRIM(CLEAN(IF(_xlpm.upZT&lt;&gt;"", _xlpm.upZT, _xlpm.dnZT))),
     _xlpm.sp, TRIM(CLEAN($B4)),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D4" s="85" cm="1">
        <f t="array" ref="D4">IF($A4="","",
   _xlfn.LET(
     _xlpm.upZT, IFERROR(LOOKUP(2,1/($A$3:$A4&lt;&gt;""),$A$3:$A4),""),
     _xlpm.dnZT, IFERROR(INDEX($A4:$A$16, MATCH(TRUE, $A4:$A$16&lt;&gt;"", 0)),""),
     _xlpm.zt, TRIM(CLEAN(IF(_xlpm.upZT&lt;&gt;"", _xlpm.upZT, _xlpm.dnZT))),
     _xlpm.sp, TRIM(CLEAN($B4)),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E4" s="85" cm="1">
        <f t="array" ref="E4">IF($A4="","",
   _xlfn.LET(
     _xlpm.upZT, IFERROR(LOOKUP(2,1/($A$3:$A4&lt;&gt;""),$A$3:$A4),""),
     _xlpm.dnZT, IFERROR(INDEX($A4:$A$16, MATCH(TRUE, $A4:$A$16&lt;&gt;"", 0)),""),
     _xlpm.zt, TRIM(CLEAN(IF(_xlpm.upZT&lt;&gt;"", _xlpm.upZT, _xlpm.dnZT))),
     _xlpm.sp, TRIM(CLEAN($B4)),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F4" s="85" cm="1">
        <f t="array" ref="F4">IF($A4="","",
   _xlfn.LET(
     _xlpm.upZT, IFERROR(LOOKUP(2,1/($A$3:$A4&lt;&gt;""),$A$3:$A4),""),
     _xlpm.dnZT, IFERROR(INDEX($A4:$A$16, MATCH(TRUE, $A4:$A$16&lt;&gt;"", 0)),""),
     _xlpm.zt, TRIM(CLEAN(IF(_xlpm.upZT&lt;&gt;"", _xlpm.upZT, _xlpm.dnZT))),
     _xlpm.sp, TRIM(CLEAN($B4)),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G4" s="85" cm="1">
        <f t="array" ref="G4">IF($A4="","",
   _xlfn.LET(
     _xlpm.upZT, IFERROR(LOOKUP(2,1/($A$3:$A4&lt;&gt;""),$A$3:$A4),""),
     _xlpm.dnZT, IFERROR(INDEX($A4:$A$16, MATCH(TRUE, $A4:$A$16&lt;&gt;"", 0)),""),
     _xlpm.zt, TRIM(CLEAN(IF(_xlpm.upZT&lt;&gt;"", _xlpm.upZT, _xlpm.dnZT))),
     _xlpm.sp, TRIM(CLEAN($B4)),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H4" s="85" cm="1">
        <f t="array" ref="H4">IF($A4="","",
   _xlfn.LET(
     _xlpm.upZT, IFERROR(LOOKUP(2,1/($A$3:$A4&lt;&gt;""),$A$3:$A4),""),
     _xlpm.dnZT, IFERROR(INDEX($A4:$A$16, MATCH(TRUE, $A4:$A$16&lt;&gt;"", 0)),""),
     _xlpm.zt, TRIM(CLEAN(IF(_xlpm.upZT&lt;&gt;"", _xlpm.upZT, _xlpm.dnZT))),
     _xlpm.sp, TRIM(CLEAN($B4)),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I4" s="85" cm="1">
        <f t="array" ref="I4">IF($A4="","",
   _xlfn.LET(
     _xlpm.upZT, IFERROR(LOOKUP(2,1/($A$3:$A4&lt;&gt;""),$A$3:$A4),""),
     _xlpm.dnZT, IFERROR(INDEX($A4:$A$16, MATCH(TRUE, $A4:$A$16&lt;&gt;"", 0)),""),
     _xlpm.zt, TRIM(CLEAN(IF(_xlpm.upZT&lt;&gt;"", _xlpm.upZT, _xlpm.dnZT))),
     _xlpm.sp, TRIM(CLEAN($B4)),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J4" s="85" cm="1">
        <f t="array" ref="J4">IF($A4="","",
   _xlfn.LET(
     _xlpm.upZT, IFERROR(LOOKUP(2,1/($A$3:$A4&lt;&gt;""),$A$3:$A4),""),
     _xlpm.dnZT, IFERROR(INDEX($A4:$A$16, MATCH(TRUE, $A4:$A$16&lt;&gt;"", 0)),""),
     _xlpm.zt, TRIM(CLEAN(IF(_xlpm.upZT&lt;&gt;"", _xlpm.upZT, _xlpm.dnZT))),
     _xlpm.sp, TRIM(CLEAN($B4)),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K4" s="85" cm="1">
        <f t="array" ref="K4">IF($A4="","",
   _xlfn.LET(
     _xlpm.upZT, IFERROR(LOOKUP(2,1/($A$3:$A4&lt;&gt;""),$A$3:$A4),""),
     _xlpm.dnZT, IFERROR(INDEX($A4:$A$16, MATCH(TRUE, $A4:$A$16&lt;&gt;"", 0)),""),
     _xlpm.zt, TRIM(CLEAN(IF(_xlpm.upZT&lt;&gt;"", _xlpm.upZT, _xlpm.dnZT))),
     _xlpm.sp, TRIM(CLEAN($B4)),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L4" s="85" cm="1">
        <f t="array" ref="L4">IF($A4="","",
   _xlfn.LET(
     _xlpm.upZT, IFERROR(LOOKUP(2,1/($A$3:$A4&lt;&gt;""),$A$3:$A4),""),
     _xlpm.dnZT, IFERROR(INDEX($A4:$A$16, MATCH(TRUE, $A4:$A$16&lt;&gt;"", 0)),""),
     _xlpm.zt, TRIM(CLEAN(IF(_xlpm.upZT&lt;&gt;"", _xlpm.upZT, _xlpm.dnZT))),
     _xlpm.sp, TRIM(CLEAN($B4)),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M4" s="85" cm="1">
        <f t="array" ref="M4">IF($A4="","",
   _xlfn.LET(
     _xlpm.upZT, IFERROR(LOOKUP(2,1/($A$3:$A4&lt;&gt;""),$A$3:$A4),""),
     _xlpm.dnZT, IFERROR(INDEX($A4:$A$16, MATCH(TRUE, $A4:$A$16&lt;&gt;"", 0)),""),
     _xlpm.zt, TRIM(CLEAN(IF(_xlpm.upZT&lt;&gt;"", _xlpm.upZT, _xlpm.dnZT))),
     _xlpm.sp, TRIM(CLEAN($B4)),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N4" s="85" cm="1">
        <f t="array" ref="N4">IF($A4="","",
   _xlfn.LET(
     _xlpm.upZT, IFERROR(LOOKUP(2,1/($A$3:$A4&lt;&gt;""),$A$3:$A4),""),
     _xlpm.dnZT, IFERROR(INDEX($A4:$A$16, MATCH(TRUE, $A4:$A$16&lt;&gt;"", 0)),""),
     _xlpm.zt, TRIM(CLEAN(IF(_xlpm.upZT&lt;&gt;"", _xlpm.upZT, _xlpm.dnZT))),
     _xlpm.sp, TRIM(CLEAN($B4)),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O4" s="85" cm="1">
        <f t="array" ref="O4">IF($A4="","",
   _xlfn.LET(
     _xlpm.upZT, IFERROR(LOOKUP(2,1/($A$3:$A4&lt;&gt;""),$A$3:$A4),""),
     _xlpm.dnZT, IFERROR(INDEX($A4:$A$16, MATCH(TRUE, $A4:$A$16&lt;&gt;"", 0)),""),
     _xlpm.zt, TRIM(CLEAN(IF(_xlpm.upZT&lt;&gt;"", _xlpm.upZT, _xlpm.dnZT))),
     _xlpm.sp, TRIM(CLEAN($B4)),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P4" s="85" cm="1">
        <f t="array" ref="P4">IF($A4="","",
   _xlfn.LET(
     _xlpm.upZT, IFERROR(LOOKUP(2,1/($A$3:$A4&lt;&gt;""),$A$3:$A4),""),
     _xlpm.dnZT, IFERROR(INDEX($A4:$A$16, MATCH(TRUE, $A4:$A$16&lt;&gt;"", 0)),""),
     _xlpm.zt, TRIM(CLEAN(IF(_xlpm.upZT&lt;&gt;"", _xlpm.upZT, _xlpm.dnZT))),
     _xlpm.sp, TRIM(CLEAN($B4)),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Q4" s="85" cm="1">
        <f t="array" ref="Q4">IF($A4="","",
   _xlfn.LET(
     _xlpm.upZT, IFERROR(LOOKUP(2,1/($A$3:$A4&lt;&gt;""),$A$3:$A4),""),
     _xlpm.dnZT, IFERROR(INDEX($A4:$A$16, MATCH(TRUE, $A4:$A$16&lt;&gt;"", 0)),""),
     _xlpm.zt, TRIM(CLEAN(IF(_xlpm.upZT&lt;&gt;"", _xlpm.upZT, _xlpm.dnZT))),
     _xlpm.sp, TRIM(CLEAN($B4)),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R4" s="85" cm="1">
        <f t="array" ref="R4">IF($A4="","",
   _xlfn.LET(
     _xlpm.upZT, IFERROR(LOOKUP(2,1/($A$3:$A4&lt;&gt;""),$A$3:$A4),""),
     _xlpm.dnZT, IFERROR(INDEX($A4:$A$16, MATCH(TRUE, $A4:$A$16&lt;&gt;"", 0)),""),
     _xlpm.zt, TRIM(CLEAN(IF(_xlpm.upZT&lt;&gt;"", _xlpm.upZT, _xlpm.dnZT))),
     _xlpm.sp, TRIM(CLEAN($B4)),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S4" s="95"/>
      <c r="Z4" t="str">
        <v>School</v>
      </c>
    </row>
    <row r="5" spans="1:26" x14ac:dyDescent="0.25">
      <c r="A5" s="83" t="str" cm="1">
        <f t="array" ref="A5">IFERROR(INDEX($Z:$Z, 2+INT((ROW()-3)/4)), "")</f>
        <v>Computer room</v>
      </c>
      <c r="B5" s="84" t="s">
        <v>107</v>
      </c>
      <c r="C5" s="85" cm="1">
        <f t="array" ref="C5">IF($A5="","",
   _xlfn.LET(
     _xlpm.upZT, IFERROR(LOOKUP(2,1/($A$3:$A5&lt;&gt;""),$A$3:$A5),""),
     _xlpm.dnZT, IFERROR(INDEX($A5:$A$16, MATCH(TRUE, $A5:$A$16&lt;&gt;"", 0)),""),
     _xlpm.zt, TRIM(CLEAN(IF(_xlpm.upZT&lt;&gt;"", _xlpm.upZT, _xlpm.dnZT))),
     _xlpm.sp, TRIM(CLEAN($B5)),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80</v>
      </c>
      <c r="D5" s="85" cm="1">
        <f t="array" ref="D5">IF($A5="","",
   _xlfn.LET(
     _xlpm.upZT, IFERROR(LOOKUP(2,1/($A$3:$A5&lt;&gt;""),$A$3:$A5),""),
     _xlpm.dnZT, IFERROR(INDEX($A5:$A$16, MATCH(TRUE, $A5:$A$16&lt;&gt;"", 0)),""),
     _xlpm.zt, TRIM(CLEAN(IF(_xlpm.upZT&lt;&gt;"", _xlpm.upZT, _xlpm.dnZT))),
     _xlpm.sp, TRIM(CLEAN($B5)),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80</v>
      </c>
      <c r="E5" s="85" cm="1">
        <f t="array" ref="E5">IF($A5="","",
   _xlfn.LET(
     _xlpm.upZT, IFERROR(LOOKUP(2,1/($A$3:$A5&lt;&gt;""),$A$3:$A5),""),
     _xlpm.dnZT, IFERROR(INDEX($A5:$A$16, MATCH(TRUE, $A5:$A$16&lt;&gt;"", 0)),""),
     _xlpm.zt, TRIM(CLEAN(IF(_xlpm.upZT&lt;&gt;"", _xlpm.upZT, _xlpm.dnZT))),
     _xlpm.sp, TRIM(CLEAN($B5)),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80</v>
      </c>
      <c r="F5" s="85" cm="1">
        <f t="array" ref="F5">IF($A5="","",
   _xlfn.LET(
     _xlpm.upZT, IFERROR(LOOKUP(2,1/($A$3:$A5&lt;&gt;""),$A$3:$A5),""),
     _xlpm.dnZT, IFERROR(INDEX($A5:$A$16, MATCH(TRUE, $A5:$A$16&lt;&gt;"", 0)),""),
     _xlpm.zt, TRIM(CLEAN(IF(_xlpm.upZT&lt;&gt;"", _xlpm.upZT, _xlpm.dnZT))),
     _xlpm.sp, TRIM(CLEAN($B5)),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80</v>
      </c>
      <c r="G5" s="85" cm="1">
        <f t="array" ref="G5">IF($A5="","",
   _xlfn.LET(
     _xlpm.upZT, IFERROR(LOOKUP(2,1/($A$3:$A5&lt;&gt;""),$A$3:$A5),""),
     _xlpm.dnZT, IFERROR(INDEX($A5:$A$16, MATCH(TRUE, $A5:$A$16&lt;&gt;"", 0)),""),
     _xlpm.zt, TRIM(CLEAN(IF(_xlpm.upZT&lt;&gt;"", _xlpm.upZT, _xlpm.dnZT))),
     _xlpm.sp, TRIM(CLEAN($B5)),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80</v>
      </c>
      <c r="H5" s="85" cm="1">
        <f t="array" ref="H5">IF($A5="","",
   _xlfn.LET(
     _xlpm.upZT, IFERROR(LOOKUP(2,1/($A$3:$A5&lt;&gt;""),$A$3:$A5),""),
     _xlpm.dnZT, IFERROR(INDEX($A5:$A$16, MATCH(TRUE, $A5:$A$16&lt;&gt;"", 0)),""),
     _xlpm.zt, TRIM(CLEAN(IF(_xlpm.upZT&lt;&gt;"", _xlpm.upZT, _xlpm.dnZT))),
     _xlpm.sp, TRIM(CLEAN($B5)),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80</v>
      </c>
      <c r="I5" s="85" cm="1">
        <f t="array" ref="I5">IF($A5="","",
   _xlfn.LET(
     _xlpm.upZT, IFERROR(LOOKUP(2,1/($A$3:$A5&lt;&gt;""),$A$3:$A5),""),
     _xlpm.dnZT, IFERROR(INDEX($A5:$A$16, MATCH(TRUE, $A5:$A$16&lt;&gt;"", 0)),""),
     _xlpm.zt, TRIM(CLEAN(IF(_xlpm.upZT&lt;&gt;"", _xlpm.upZT, _xlpm.dnZT))),
     _xlpm.sp, TRIM(CLEAN($B5)),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80</v>
      </c>
      <c r="J5" s="85" cm="1">
        <f t="array" ref="J5">IF($A5="","",
   _xlfn.LET(
     _xlpm.upZT, IFERROR(LOOKUP(2,1/($A$3:$A5&lt;&gt;""),$A$3:$A5),""),
     _xlpm.dnZT, IFERROR(INDEX($A5:$A$16, MATCH(TRUE, $A5:$A$16&lt;&gt;"", 0)),""),
     _xlpm.zt, TRIM(CLEAN(IF(_xlpm.upZT&lt;&gt;"", _xlpm.upZT, _xlpm.dnZT))),
     _xlpm.sp, TRIM(CLEAN($B5)),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80</v>
      </c>
      <c r="K5" s="85" cm="1">
        <f t="array" ref="K5">IF($A5="","",
   _xlfn.LET(
     _xlpm.upZT, IFERROR(LOOKUP(2,1/($A$3:$A5&lt;&gt;""),$A$3:$A5),""),
     _xlpm.dnZT, IFERROR(INDEX($A5:$A$16, MATCH(TRUE, $A5:$A$16&lt;&gt;"", 0)),""),
     _xlpm.zt, TRIM(CLEAN(IF(_xlpm.upZT&lt;&gt;"", _xlpm.upZT, _xlpm.dnZT))),
     _xlpm.sp, TRIM(CLEAN($B5)),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80</v>
      </c>
      <c r="L5" s="85" cm="1">
        <f t="array" ref="L5">IF($A5="","",
   _xlfn.LET(
     _xlpm.upZT, IFERROR(LOOKUP(2,1/($A$3:$A5&lt;&gt;""),$A$3:$A5),""),
     _xlpm.dnZT, IFERROR(INDEX($A5:$A$16, MATCH(TRUE, $A5:$A$16&lt;&gt;"", 0)),""),
     _xlpm.zt, TRIM(CLEAN(IF(_xlpm.upZT&lt;&gt;"", _xlpm.upZT, _xlpm.dnZT))),
     _xlpm.sp, TRIM(CLEAN($B5)),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80</v>
      </c>
      <c r="M5" s="85" cm="1">
        <f t="array" ref="M5">IF($A5="","",
   _xlfn.LET(
     _xlpm.upZT, IFERROR(LOOKUP(2,1/($A$3:$A5&lt;&gt;""),$A$3:$A5),""),
     _xlpm.dnZT, IFERROR(INDEX($A5:$A$16, MATCH(TRUE, $A5:$A$16&lt;&gt;"", 0)),""),
     _xlpm.zt, TRIM(CLEAN(IF(_xlpm.upZT&lt;&gt;"", _xlpm.upZT, _xlpm.dnZT))),
     _xlpm.sp, TRIM(CLEAN($B5)),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80</v>
      </c>
      <c r="N5" s="85" cm="1">
        <f t="array" ref="N5">IF($A5="","",
   _xlfn.LET(
     _xlpm.upZT, IFERROR(LOOKUP(2,1/($A$3:$A5&lt;&gt;""),$A$3:$A5),""),
     _xlpm.dnZT, IFERROR(INDEX($A5:$A$16, MATCH(TRUE, $A5:$A$16&lt;&gt;"", 0)),""),
     _xlpm.zt, TRIM(CLEAN(IF(_xlpm.upZT&lt;&gt;"", _xlpm.upZT, _xlpm.dnZT))),
     _xlpm.sp, TRIM(CLEAN($B5)),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80</v>
      </c>
      <c r="O5" s="85" cm="1">
        <f t="array" ref="O5">IF($A5="","",
   _xlfn.LET(
     _xlpm.upZT, IFERROR(LOOKUP(2,1/($A$3:$A5&lt;&gt;""),$A$3:$A5),""),
     _xlpm.dnZT, IFERROR(INDEX($A5:$A$16, MATCH(TRUE, $A5:$A$16&lt;&gt;"", 0)),""),
     _xlpm.zt, TRIM(CLEAN(IF(_xlpm.upZT&lt;&gt;"", _xlpm.upZT, _xlpm.dnZT))),
     _xlpm.sp, TRIM(CLEAN($B5)),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80</v>
      </c>
      <c r="P5" s="85" cm="1">
        <f t="array" ref="P5">IF($A5="","",
   _xlfn.LET(
     _xlpm.upZT, IFERROR(LOOKUP(2,1/($A$3:$A5&lt;&gt;""),$A$3:$A5),""),
     _xlpm.dnZT, IFERROR(INDEX($A5:$A$16, MATCH(TRUE, $A5:$A$16&lt;&gt;"", 0)),""),
     _xlpm.zt, TRIM(CLEAN(IF(_xlpm.upZT&lt;&gt;"", _xlpm.upZT, _xlpm.dnZT))),
     _xlpm.sp, TRIM(CLEAN($B5)),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80</v>
      </c>
      <c r="Q5" s="85" cm="1">
        <f t="array" ref="Q5">IF($A5="","",
   _xlfn.LET(
     _xlpm.upZT, IFERROR(LOOKUP(2,1/($A$3:$A5&lt;&gt;""),$A$3:$A5),""),
     _xlpm.dnZT, IFERROR(INDEX($A5:$A$16, MATCH(TRUE, $A5:$A$16&lt;&gt;"", 0)),""),
     _xlpm.zt, TRIM(CLEAN(IF(_xlpm.upZT&lt;&gt;"", _xlpm.upZT, _xlpm.dnZT))),
     _xlpm.sp, TRIM(CLEAN($B5)),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80</v>
      </c>
      <c r="R5" s="85" cm="1">
        <f t="array" ref="R5">IF($A5="","",
   _xlfn.LET(
     _xlpm.upZT, IFERROR(LOOKUP(2,1/($A$3:$A5&lt;&gt;""),$A$3:$A5),""),
     _xlpm.dnZT, IFERROR(INDEX($A5:$A$16, MATCH(TRUE, $A5:$A$16&lt;&gt;"", 0)),""),
     _xlpm.zt, TRIM(CLEAN(IF(_xlpm.upZT&lt;&gt;"", _xlpm.upZT, _xlpm.dnZT))),
     _xlpm.sp, TRIM(CLEAN($B5)),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80</v>
      </c>
      <c r="S5" s="95"/>
    </row>
    <row r="6" spans="1:26" x14ac:dyDescent="0.25">
      <c r="A6" s="83" t="str" cm="1">
        <f t="array" ref="A6">IFERROR(INDEX($Z:$Z, 2+INT((ROW()-3)/4)), "")</f>
        <v>Computer room</v>
      </c>
      <c r="B6" s="84" t="s">
        <v>108</v>
      </c>
      <c r="C6" s="85" cm="1">
        <f t="array" ref="C6">IF($A6="","",
   _xlfn.LET(
     _xlpm.upZT, IFERROR(LOOKUP(2,1/($A$3:$A6&lt;&gt;""),$A$3:$A6),""),
     _xlpm.dnZT, IFERROR(INDEX($A6:$A$16, MATCH(TRUE, $A6:$A$16&lt;&gt;"", 0)),""),
     _xlpm.zt, TRIM(CLEAN(IF(_xlpm.upZT&lt;&gt;"", _xlpm.upZT, _xlpm.dnZT))),
     _xlpm.sp, TRIM(CLEAN($B6)),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80</v>
      </c>
      <c r="D6" s="85" cm="1">
        <f t="array" ref="D6">IF($A6="","",
   _xlfn.LET(
     _xlpm.upZT, IFERROR(LOOKUP(2,1/($A$3:$A6&lt;&gt;""),$A$3:$A6),""),
     _xlpm.dnZT, IFERROR(INDEX($A6:$A$16, MATCH(TRUE, $A6:$A$16&lt;&gt;"", 0)),""),
     _xlpm.zt, TRIM(CLEAN(IF(_xlpm.upZT&lt;&gt;"", _xlpm.upZT, _xlpm.dnZT))),
     _xlpm.sp, TRIM(CLEAN($B6)),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80</v>
      </c>
      <c r="E6" s="85" cm="1">
        <f t="array" ref="E6">IF($A6="","",
   _xlfn.LET(
     _xlpm.upZT, IFERROR(LOOKUP(2,1/($A$3:$A6&lt;&gt;""),$A$3:$A6),""),
     _xlpm.dnZT, IFERROR(INDEX($A6:$A$16, MATCH(TRUE, $A6:$A$16&lt;&gt;"", 0)),""),
     _xlpm.zt, TRIM(CLEAN(IF(_xlpm.upZT&lt;&gt;"", _xlpm.upZT, _xlpm.dnZT))),
     _xlpm.sp, TRIM(CLEAN($B6)),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80</v>
      </c>
      <c r="F6" s="85" cm="1">
        <f t="array" ref="F6">IF($A6="","",
   _xlfn.LET(
     _xlpm.upZT, IFERROR(LOOKUP(2,1/($A$3:$A6&lt;&gt;""),$A$3:$A6),""),
     _xlpm.dnZT, IFERROR(INDEX($A6:$A$16, MATCH(TRUE, $A6:$A$16&lt;&gt;"", 0)),""),
     _xlpm.zt, TRIM(CLEAN(IF(_xlpm.upZT&lt;&gt;"", _xlpm.upZT, _xlpm.dnZT))),
     _xlpm.sp, TRIM(CLEAN($B6)),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80</v>
      </c>
      <c r="G6" s="85" cm="1">
        <f t="array" ref="G6">IF($A6="","",
   _xlfn.LET(
     _xlpm.upZT, IFERROR(LOOKUP(2,1/($A$3:$A6&lt;&gt;""),$A$3:$A6),""),
     _xlpm.dnZT, IFERROR(INDEX($A6:$A$16, MATCH(TRUE, $A6:$A$16&lt;&gt;"", 0)),""),
     _xlpm.zt, TRIM(CLEAN(IF(_xlpm.upZT&lt;&gt;"", _xlpm.upZT, _xlpm.dnZT))),
     _xlpm.sp, TRIM(CLEAN($B6)),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80</v>
      </c>
      <c r="H6" s="85" cm="1">
        <f t="array" ref="H6">IF($A6="","",
   _xlfn.LET(
     _xlpm.upZT, IFERROR(LOOKUP(2,1/($A$3:$A6&lt;&gt;""),$A$3:$A6),""),
     _xlpm.dnZT, IFERROR(INDEX($A6:$A$16, MATCH(TRUE, $A6:$A$16&lt;&gt;"", 0)),""),
     _xlpm.zt, TRIM(CLEAN(IF(_xlpm.upZT&lt;&gt;"", _xlpm.upZT, _xlpm.dnZT))),
     _xlpm.sp, TRIM(CLEAN($B6)),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80</v>
      </c>
      <c r="I6" s="85" cm="1">
        <f t="array" ref="I6">IF($A6="","",
   _xlfn.LET(
     _xlpm.upZT, IFERROR(LOOKUP(2,1/($A$3:$A6&lt;&gt;""),$A$3:$A6),""),
     _xlpm.dnZT, IFERROR(INDEX($A6:$A$16, MATCH(TRUE, $A6:$A$16&lt;&gt;"", 0)),""),
     _xlpm.zt, TRIM(CLEAN(IF(_xlpm.upZT&lt;&gt;"", _xlpm.upZT, _xlpm.dnZT))),
     _xlpm.sp, TRIM(CLEAN($B6)),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80</v>
      </c>
      <c r="J6" s="85" cm="1">
        <f t="array" ref="J6">IF($A6="","",
   _xlfn.LET(
     _xlpm.upZT, IFERROR(LOOKUP(2,1/($A$3:$A6&lt;&gt;""),$A$3:$A6),""),
     _xlpm.dnZT, IFERROR(INDEX($A6:$A$16, MATCH(TRUE, $A6:$A$16&lt;&gt;"", 0)),""),
     _xlpm.zt, TRIM(CLEAN(IF(_xlpm.upZT&lt;&gt;"", _xlpm.upZT, _xlpm.dnZT))),
     _xlpm.sp, TRIM(CLEAN($B6)),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80</v>
      </c>
      <c r="K6" s="85" cm="1">
        <f t="array" ref="K6">IF($A6="","",
   _xlfn.LET(
     _xlpm.upZT, IFERROR(LOOKUP(2,1/($A$3:$A6&lt;&gt;""),$A$3:$A6),""),
     _xlpm.dnZT, IFERROR(INDEX($A6:$A$16, MATCH(TRUE, $A6:$A$16&lt;&gt;"", 0)),""),
     _xlpm.zt, TRIM(CLEAN(IF(_xlpm.upZT&lt;&gt;"", _xlpm.upZT, _xlpm.dnZT))),
     _xlpm.sp, TRIM(CLEAN($B6)),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80</v>
      </c>
      <c r="L6" s="85" cm="1">
        <f t="array" ref="L6">IF($A6="","",
   _xlfn.LET(
     _xlpm.upZT, IFERROR(LOOKUP(2,1/($A$3:$A6&lt;&gt;""),$A$3:$A6),""),
     _xlpm.dnZT, IFERROR(INDEX($A6:$A$16, MATCH(TRUE, $A6:$A$16&lt;&gt;"", 0)),""),
     _xlpm.zt, TRIM(CLEAN(IF(_xlpm.upZT&lt;&gt;"", _xlpm.upZT, _xlpm.dnZT))),
     _xlpm.sp, TRIM(CLEAN($B6)),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80</v>
      </c>
      <c r="M6" s="85" cm="1">
        <f t="array" ref="M6">IF($A6="","",
   _xlfn.LET(
     _xlpm.upZT, IFERROR(LOOKUP(2,1/($A$3:$A6&lt;&gt;""),$A$3:$A6),""),
     _xlpm.dnZT, IFERROR(INDEX($A6:$A$16, MATCH(TRUE, $A6:$A$16&lt;&gt;"", 0)),""),
     _xlpm.zt, TRIM(CLEAN(IF(_xlpm.upZT&lt;&gt;"", _xlpm.upZT, _xlpm.dnZT))),
     _xlpm.sp, TRIM(CLEAN($B6)),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80</v>
      </c>
      <c r="N6" s="85" cm="1">
        <f t="array" ref="N6">IF($A6="","",
   _xlfn.LET(
     _xlpm.upZT, IFERROR(LOOKUP(2,1/($A$3:$A6&lt;&gt;""),$A$3:$A6),""),
     _xlpm.dnZT, IFERROR(INDEX($A6:$A$16, MATCH(TRUE, $A6:$A$16&lt;&gt;"", 0)),""),
     _xlpm.zt, TRIM(CLEAN(IF(_xlpm.upZT&lt;&gt;"", _xlpm.upZT, _xlpm.dnZT))),
     _xlpm.sp, TRIM(CLEAN($B6)),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80</v>
      </c>
      <c r="O6" s="85" cm="1">
        <f t="array" ref="O6">IF($A6="","",
   _xlfn.LET(
     _xlpm.upZT, IFERROR(LOOKUP(2,1/($A$3:$A6&lt;&gt;""),$A$3:$A6),""),
     _xlpm.dnZT, IFERROR(INDEX($A6:$A$16, MATCH(TRUE, $A6:$A$16&lt;&gt;"", 0)),""),
     _xlpm.zt, TRIM(CLEAN(IF(_xlpm.upZT&lt;&gt;"", _xlpm.upZT, _xlpm.dnZT))),
     _xlpm.sp, TRIM(CLEAN($B6)),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80</v>
      </c>
      <c r="P6" s="85" cm="1">
        <f t="array" ref="P6">IF($A6="","",
   _xlfn.LET(
     _xlpm.upZT, IFERROR(LOOKUP(2,1/($A$3:$A6&lt;&gt;""),$A$3:$A6),""),
     _xlpm.dnZT, IFERROR(INDEX($A6:$A$16, MATCH(TRUE, $A6:$A$16&lt;&gt;"", 0)),""),
     _xlpm.zt, TRIM(CLEAN(IF(_xlpm.upZT&lt;&gt;"", _xlpm.upZT, _xlpm.dnZT))),
     _xlpm.sp, TRIM(CLEAN($B6)),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80</v>
      </c>
      <c r="Q6" s="85" cm="1">
        <f t="array" ref="Q6">IF($A6="","",
   _xlfn.LET(
     _xlpm.upZT, IFERROR(LOOKUP(2,1/($A$3:$A6&lt;&gt;""),$A$3:$A6),""),
     _xlpm.dnZT, IFERROR(INDEX($A6:$A$16, MATCH(TRUE, $A6:$A$16&lt;&gt;"", 0)),""),
     _xlpm.zt, TRIM(CLEAN(IF(_xlpm.upZT&lt;&gt;"", _xlpm.upZT, _xlpm.dnZT))),
     _xlpm.sp, TRIM(CLEAN($B6)),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80</v>
      </c>
      <c r="R6" s="85" cm="1">
        <f t="array" ref="R6">IF($A6="","",
   _xlfn.LET(
     _xlpm.upZT, IFERROR(LOOKUP(2,1/($A$3:$A6&lt;&gt;""),$A$3:$A6),""),
     _xlpm.dnZT, IFERROR(INDEX($A6:$A$16, MATCH(TRUE, $A6:$A$16&lt;&gt;"", 0)),""),
     _xlpm.zt, TRIM(CLEAN(IF(_xlpm.upZT&lt;&gt;"", _xlpm.upZT, _xlpm.dnZT))),
     _xlpm.sp, TRIM(CLEAN($B6)),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80</v>
      </c>
      <c r="S6" s="95"/>
    </row>
    <row r="7" spans="1:26" ht="15" customHeight="1" x14ac:dyDescent="0.25">
      <c r="A7" s="83" t="str" cm="1">
        <f t="array" ref="A7">IFERROR(INDEX($Z:$Z, 2+INT((ROW()-3)/4)), "")</f>
        <v>Kitchen</v>
      </c>
      <c r="B7" s="84" t="s">
        <v>105</v>
      </c>
      <c r="C7" s="85" cm="1">
        <f t="array" ref="C7">IF($A7="","",
   _xlfn.LET(
     _xlpm.upZT, IFERROR(LOOKUP(2,1/($A$3:$A7&lt;&gt;""),$A$3:$A7),""),
     _xlpm.dnZT, IFERROR(INDEX($A7:$A$16, MATCH(TRUE, $A7:$A$16&lt;&gt;"", 0)),""),
     _xlpm.zt, TRIM(CLEAN(IF(_xlpm.upZT&lt;&gt;"", _xlpm.upZT, _xlpm.dnZT))),
     _xlpm.sp, TRIM(CLEAN($B7)),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D7" s="85" cm="1">
        <f t="array" ref="D7">IF($A7="","",
   _xlfn.LET(
     _xlpm.upZT, IFERROR(LOOKUP(2,1/($A$3:$A7&lt;&gt;""),$A$3:$A7),""),
     _xlpm.dnZT, IFERROR(INDEX($A7:$A$16, MATCH(TRUE, $A7:$A$16&lt;&gt;"", 0)),""),
     _xlpm.zt, TRIM(CLEAN(IF(_xlpm.upZT&lt;&gt;"", _xlpm.upZT, _xlpm.dnZT))),
     _xlpm.sp, TRIM(CLEAN($B7)),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E7" s="85" cm="1">
        <f t="array" ref="E7">IF($A7="","",
   _xlfn.LET(
     _xlpm.upZT, IFERROR(LOOKUP(2,1/($A$3:$A7&lt;&gt;""),$A$3:$A7),""),
     _xlpm.dnZT, IFERROR(INDEX($A7:$A$16, MATCH(TRUE, $A7:$A$16&lt;&gt;"", 0)),""),
     _xlpm.zt, TRIM(CLEAN(IF(_xlpm.upZT&lt;&gt;"", _xlpm.upZT, _xlpm.dnZT))),
     _xlpm.sp, TRIM(CLEAN($B7)),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F7" s="85" cm="1">
        <f t="array" ref="F7">IF($A7="","",
   _xlfn.LET(
     _xlpm.upZT, IFERROR(LOOKUP(2,1/($A$3:$A7&lt;&gt;""),$A$3:$A7),""),
     _xlpm.dnZT, IFERROR(INDEX($A7:$A$16, MATCH(TRUE, $A7:$A$16&lt;&gt;"", 0)),""),
     _xlpm.zt, TRIM(CLEAN(IF(_xlpm.upZT&lt;&gt;"", _xlpm.upZT, _xlpm.dnZT))),
     _xlpm.sp, TRIM(CLEAN($B7)),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G7" s="85" cm="1">
        <f t="array" ref="G7">IF($A7="","",
   _xlfn.LET(
     _xlpm.upZT, IFERROR(LOOKUP(2,1/($A$3:$A7&lt;&gt;""),$A$3:$A7),""),
     _xlpm.dnZT, IFERROR(INDEX($A7:$A$16, MATCH(TRUE, $A7:$A$16&lt;&gt;"", 0)),""),
     _xlpm.zt, TRIM(CLEAN(IF(_xlpm.upZT&lt;&gt;"", _xlpm.upZT, _xlpm.dnZT))),
     _xlpm.sp, TRIM(CLEAN($B7)),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H7" s="85" cm="1">
        <f t="array" ref="H7">IF($A7="","",
   _xlfn.LET(
     _xlpm.upZT, IFERROR(LOOKUP(2,1/($A$3:$A7&lt;&gt;""),$A$3:$A7),""),
     _xlpm.dnZT, IFERROR(INDEX($A7:$A$16, MATCH(TRUE, $A7:$A$16&lt;&gt;"", 0)),""),
     _xlpm.zt, TRIM(CLEAN(IF(_xlpm.upZT&lt;&gt;"", _xlpm.upZT, _xlpm.dnZT))),
     _xlpm.sp, TRIM(CLEAN($B7)),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I7" s="85" cm="1">
        <f t="array" ref="I7">IF($A7="","",
   _xlfn.LET(
     _xlpm.upZT, IFERROR(LOOKUP(2,1/($A$3:$A7&lt;&gt;""),$A$3:$A7),""),
     _xlpm.dnZT, IFERROR(INDEX($A7:$A$16, MATCH(TRUE, $A7:$A$16&lt;&gt;"", 0)),""),
     _xlpm.zt, TRIM(CLEAN(IF(_xlpm.upZT&lt;&gt;"", _xlpm.upZT, _xlpm.dnZT))),
     _xlpm.sp, TRIM(CLEAN($B7)),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J7" s="85" cm="1">
        <f t="array" ref="J7">IF($A7="","",
   _xlfn.LET(
     _xlpm.upZT, IFERROR(LOOKUP(2,1/($A$3:$A7&lt;&gt;""),$A$3:$A7),""),
     _xlpm.dnZT, IFERROR(INDEX($A7:$A$16, MATCH(TRUE, $A7:$A$16&lt;&gt;"", 0)),""),
     _xlpm.zt, TRIM(CLEAN(IF(_xlpm.upZT&lt;&gt;"", _xlpm.upZT, _xlpm.dnZT))),
     _xlpm.sp, TRIM(CLEAN($B7)),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K7" s="85" cm="1">
        <f t="array" ref="K7">IF($A7="","",
   _xlfn.LET(
     _xlpm.upZT, IFERROR(LOOKUP(2,1/($A$3:$A7&lt;&gt;""),$A$3:$A7),""),
     _xlpm.dnZT, IFERROR(INDEX($A7:$A$16, MATCH(TRUE, $A7:$A$16&lt;&gt;"", 0)),""),
     _xlpm.zt, TRIM(CLEAN(IF(_xlpm.upZT&lt;&gt;"", _xlpm.upZT, _xlpm.dnZT))),
     _xlpm.sp, TRIM(CLEAN($B7)),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L7" s="85" cm="1">
        <f t="array" ref="L7">IF($A7="","",
   _xlfn.LET(
     _xlpm.upZT, IFERROR(LOOKUP(2,1/($A$3:$A7&lt;&gt;""),$A$3:$A7),""),
     _xlpm.dnZT, IFERROR(INDEX($A7:$A$16, MATCH(TRUE, $A7:$A$16&lt;&gt;"", 0)),""),
     _xlpm.zt, TRIM(CLEAN(IF(_xlpm.upZT&lt;&gt;"", _xlpm.upZT, _xlpm.dnZT))),
     _xlpm.sp, TRIM(CLEAN($B7)),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M7" s="85" cm="1">
        <f t="array" ref="M7">IF($A7="","",
   _xlfn.LET(
     _xlpm.upZT, IFERROR(LOOKUP(2,1/($A$3:$A7&lt;&gt;""),$A$3:$A7),""),
     _xlpm.dnZT, IFERROR(INDEX($A7:$A$16, MATCH(TRUE, $A7:$A$16&lt;&gt;"", 0)),""),
     _xlpm.zt, TRIM(CLEAN(IF(_xlpm.upZT&lt;&gt;"", _xlpm.upZT, _xlpm.dnZT))),
     _xlpm.sp, TRIM(CLEAN($B7)),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N7" s="85" cm="1">
        <f t="array" ref="N7">IF($A7="","",
   _xlfn.LET(
     _xlpm.upZT, IFERROR(LOOKUP(2,1/($A$3:$A7&lt;&gt;""),$A$3:$A7),""),
     _xlpm.dnZT, IFERROR(INDEX($A7:$A$16, MATCH(TRUE, $A7:$A$16&lt;&gt;"", 0)),""),
     _xlpm.zt, TRIM(CLEAN(IF(_xlpm.upZT&lt;&gt;"", _xlpm.upZT, _xlpm.dnZT))),
     _xlpm.sp, TRIM(CLEAN($B7)),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O7" s="85" cm="1">
        <f t="array" ref="O7">IF($A7="","",
   _xlfn.LET(
     _xlpm.upZT, IFERROR(LOOKUP(2,1/($A$3:$A7&lt;&gt;""),$A$3:$A7),""),
     _xlpm.dnZT, IFERROR(INDEX($A7:$A$16, MATCH(TRUE, $A7:$A$16&lt;&gt;"", 0)),""),
     _xlpm.zt, TRIM(CLEAN(IF(_xlpm.upZT&lt;&gt;"", _xlpm.upZT, _xlpm.dnZT))),
     _xlpm.sp, TRIM(CLEAN($B7)),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P7" s="85" cm="1">
        <f t="array" ref="P7">IF($A7="","",
   _xlfn.LET(
     _xlpm.upZT, IFERROR(LOOKUP(2,1/($A$3:$A7&lt;&gt;""),$A$3:$A7),""),
     _xlpm.dnZT, IFERROR(INDEX($A7:$A$16, MATCH(TRUE, $A7:$A$16&lt;&gt;"", 0)),""),
     _xlpm.zt, TRIM(CLEAN(IF(_xlpm.upZT&lt;&gt;"", _xlpm.upZT, _xlpm.dnZT))),
     _xlpm.sp, TRIM(CLEAN($B7)),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Q7" s="85" cm="1">
        <f t="array" ref="Q7">IF($A7="","",
   _xlfn.LET(
     _xlpm.upZT, IFERROR(LOOKUP(2,1/($A$3:$A7&lt;&gt;""),$A$3:$A7),""),
     _xlpm.dnZT, IFERROR(INDEX($A7:$A$16, MATCH(TRUE, $A7:$A$16&lt;&gt;"", 0)),""),
     _xlpm.zt, TRIM(CLEAN(IF(_xlpm.upZT&lt;&gt;"", _xlpm.upZT, _xlpm.dnZT))),
     _xlpm.sp, TRIM(CLEAN($B7)),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R7" s="85" cm="1">
        <f t="array" ref="R7">IF($A7="","",
   _xlfn.LET(
     _xlpm.upZT, IFERROR(LOOKUP(2,1/($A$3:$A7&lt;&gt;""),$A$3:$A7),""),
     _xlpm.dnZT, IFERROR(INDEX($A7:$A$16, MATCH(TRUE, $A7:$A$16&lt;&gt;"", 0)),""),
     _xlpm.zt, TRIM(CLEAN(IF(_xlpm.upZT&lt;&gt;"", _xlpm.upZT, _xlpm.dnZT))),
     _xlpm.sp, TRIM(CLEAN($B7)),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S7" s="94"/>
    </row>
    <row r="8" spans="1:26" x14ac:dyDescent="0.25">
      <c r="A8" s="83" t="str" cm="1">
        <f t="array" ref="A8">IFERROR(INDEX($Z:$Z, 2+INT((ROW()-3)/4)), "")</f>
        <v>Kitchen</v>
      </c>
      <c r="B8" s="84" t="s">
        <v>106</v>
      </c>
      <c r="C8" s="85" cm="1">
        <f t="array" ref="C8">IF($A8="","",
   _xlfn.LET(
     _xlpm.upZT, IFERROR(LOOKUP(2,1/($A$3:$A8&lt;&gt;""),$A$3:$A8),""),
     _xlpm.dnZT, IFERROR(INDEX($A8:$A$16, MATCH(TRUE, $A8:$A$16&lt;&gt;"", 0)),""),
     _xlpm.zt, TRIM(CLEAN(IF(_xlpm.upZT&lt;&gt;"", _xlpm.upZT, _xlpm.dnZT))),
     _xlpm.sp, TRIM(CLEAN($B8)),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D8" s="85" cm="1">
        <f t="array" ref="D8">IF($A8="","",
   _xlfn.LET(
     _xlpm.upZT, IFERROR(LOOKUP(2,1/($A$3:$A8&lt;&gt;""),$A$3:$A8),""),
     _xlpm.dnZT, IFERROR(INDEX($A8:$A$16, MATCH(TRUE, $A8:$A$16&lt;&gt;"", 0)),""),
     _xlpm.zt, TRIM(CLEAN(IF(_xlpm.upZT&lt;&gt;"", _xlpm.upZT, _xlpm.dnZT))),
     _xlpm.sp, TRIM(CLEAN($B8)),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E8" s="85" cm="1">
        <f t="array" ref="E8">IF($A8="","",
   _xlfn.LET(
     _xlpm.upZT, IFERROR(LOOKUP(2,1/($A$3:$A8&lt;&gt;""),$A$3:$A8),""),
     _xlpm.dnZT, IFERROR(INDEX($A8:$A$16, MATCH(TRUE, $A8:$A$16&lt;&gt;"", 0)),""),
     _xlpm.zt, TRIM(CLEAN(IF(_xlpm.upZT&lt;&gt;"", _xlpm.upZT, _xlpm.dnZT))),
     _xlpm.sp, TRIM(CLEAN($B8)),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F8" s="85" cm="1">
        <f t="array" ref="F8">IF($A8="","",
   _xlfn.LET(
     _xlpm.upZT, IFERROR(LOOKUP(2,1/($A$3:$A8&lt;&gt;""),$A$3:$A8),""),
     _xlpm.dnZT, IFERROR(INDEX($A8:$A$16, MATCH(TRUE, $A8:$A$16&lt;&gt;"", 0)),""),
     _xlpm.zt, TRIM(CLEAN(IF(_xlpm.upZT&lt;&gt;"", _xlpm.upZT, _xlpm.dnZT))),
     _xlpm.sp, TRIM(CLEAN($B8)),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G8" s="85" cm="1">
        <f t="array" ref="G8">IF($A8="","",
   _xlfn.LET(
     _xlpm.upZT, IFERROR(LOOKUP(2,1/($A$3:$A8&lt;&gt;""),$A$3:$A8),""),
     _xlpm.dnZT, IFERROR(INDEX($A8:$A$16, MATCH(TRUE, $A8:$A$16&lt;&gt;"", 0)),""),
     _xlpm.zt, TRIM(CLEAN(IF(_xlpm.upZT&lt;&gt;"", _xlpm.upZT, _xlpm.dnZT))),
     _xlpm.sp, TRIM(CLEAN($B8)),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H8" s="85" cm="1">
        <f t="array" ref="H8">IF($A8="","",
   _xlfn.LET(
     _xlpm.upZT, IFERROR(LOOKUP(2,1/($A$3:$A8&lt;&gt;""),$A$3:$A8),""),
     _xlpm.dnZT, IFERROR(INDEX($A8:$A$16, MATCH(TRUE, $A8:$A$16&lt;&gt;"", 0)),""),
     _xlpm.zt, TRIM(CLEAN(IF(_xlpm.upZT&lt;&gt;"", _xlpm.upZT, _xlpm.dnZT))),
     _xlpm.sp, TRIM(CLEAN($B8)),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I8" s="85" cm="1">
        <f t="array" ref="I8">IF($A8="","",
   _xlfn.LET(
     _xlpm.upZT, IFERROR(LOOKUP(2,1/($A$3:$A8&lt;&gt;""),$A$3:$A8),""),
     _xlpm.dnZT, IFERROR(INDEX($A8:$A$16, MATCH(TRUE, $A8:$A$16&lt;&gt;"", 0)),""),
     _xlpm.zt, TRIM(CLEAN(IF(_xlpm.upZT&lt;&gt;"", _xlpm.upZT, _xlpm.dnZT))),
     _xlpm.sp, TRIM(CLEAN($B8)),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J8" s="85" cm="1">
        <f t="array" ref="J8">IF($A8="","",
   _xlfn.LET(
     _xlpm.upZT, IFERROR(LOOKUP(2,1/($A$3:$A8&lt;&gt;""),$A$3:$A8),""),
     _xlpm.dnZT, IFERROR(INDEX($A8:$A$16, MATCH(TRUE, $A8:$A$16&lt;&gt;"", 0)),""),
     _xlpm.zt, TRIM(CLEAN(IF(_xlpm.upZT&lt;&gt;"", _xlpm.upZT, _xlpm.dnZT))),
     _xlpm.sp, TRIM(CLEAN($B8)),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K8" s="85" cm="1">
        <f t="array" ref="K8">IF($A8="","",
   _xlfn.LET(
     _xlpm.upZT, IFERROR(LOOKUP(2,1/($A$3:$A8&lt;&gt;""),$A$3:$A8),""),
     _xlpm.dnZT, IFERROR(INDEX($A8:$A$16, MATCH(TRUE, $A8:$A$16&lt;&gt;"", 0)),""),
     _xlpm.zt, TRIM(CLEAN(IF(_xlpm.upZT&lt;&gt;"", _xlpm.upZT, _xlpm.dnZT))),
     _xlpm.sp, TRIM(CLEAN($B8)),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L8" s="85" cm="1">
        <f t="array" ref="L8">IF($A8="","",
   _xlfn.LET(
     _xlpm.upZT, IFERROR(LOOKUP(2,1/($A$3:$A8&lt;&gt;""),$A$3:$A8),""),
     _xlpm.dnZT, IFERROR(INDEX($A8:$A$16, MATCH(TRUE, $A8:$A$16&lt;&gt;"", 0)),""),
     _xlpm.zt, TRIM(CLEAN(IF(_xlpm.upZT&lt;&gt;"", _xlpm.upZT, _xlpm.dnZT))),
     _xlpm.sp, TRIM(CLEAN($B8)),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M8" s="85" cm="1">
        <f t="array" ref="M8">IF($A8="","",
   _xlfn.LET(
     _xlpm.upZT, IFERROR(LOOKUP(2,1/($A$3:$A8&lt;&gt;""),$A$3:$A8),""),
     _xlpm.dnZT, IFERROR(INDEX($A8:$A$16, MATCH(TRUE, $A8:$A$16&lt;&gt;"", 0)),""),
     _xlpm.zt, TRIM(CLEAN(IF(_xlpm.upZT&lt;&gt;"", _xlpm.upZT, _xlpm.dnZT))),
     _xlpm.sp, TRIM(CLEAN($B8)),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N8" s="85" cm="1">
        <f t="array" ref="N8">IF($A8="","",
   _xlfn.LET(
     _xlpm.upZT, IFERROR(LOOKUP(2,1/($A$3:$A8&lt;&gt;""),$A$3:$A8),""),
     _xlpm.dnZT, IFERROR(INDEX($A8:$A$16, MATCH(TRUE, $A8:$A$16&lt;&gt;"", 0)),""),
     _xlpm.zt, TRIM(CLEAN(IF(_xlpm.upZT&lt;&gt;"", _xlpm.upZT, _xlpm.dnZT))),
     _xlpm.sp, TRIM(CLEAN($B8)),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O8" s="85" cm="1">
        <f t="array" ref="O8">IF($A8="","",
   _xlfn.LET(
     _xlpm.upZT, IFERROR(LOOKUP(2,1/($A$3:$A8&lt;&gt;""),$A$3:$A8),""),
     _xlpm.dnZT, IFERROR(INDEX($A8:$A$16, MATCH(TRUE, $A8:$A$16&lt;&gt;"", 0)),""),
     _xlpm.zt, TRIM(CLEAN(IF(_xlpm.upZT&lt;&gt;"", _xlpm.upZT, _xlpm.dnZT))),
     _xlpm.sp, TRIM(CLEAN($B8)),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P8" s="85" cm="1">
        <f t="array" ref="P8">IF($A8="","",
   _xlfn.LET(
     _xlpm.upZT, IFERROR(LOOKUP(2,1/($A$3:$A8&lt;&gt;""),$A$3:$A8),""),
     _xlpm.dnZT, IFERROR(INDEX($A8:$A$16, MATCH(TRUE, $A8:$A$16&lt;&gt;"", 0)),""),
     _xlpm.zt, TRIM(CLEAN(IF(_xlpm.upZT&lt;&gt;"", _xlpm.upZT, _xlpm.dnZT))),
     _xlpm.sp, TRIM(CLEAN($B8)),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Q8" s="85" cm="1">
        <f t="array" ref="Q8">IF($A8="","",
   _xlfn.LET(
     _xlpm.upZT, IFERROR(LOOKUP(2,1/($A$3:$A8&lt;&gt;""),$A$3:$A8),""),
     _xlpm.dnZT, IFERROR(INDEX($A8:$A$16, MATCH(TRUE, $A8:$A$16&lt;&gt;"", 0)),""),
     _xlpm.zt, TRIM(CLEAN(IF(_xlpm.upZT&lt;&gt;"", _xlpm.upZT, _xlpm.dnZT))),
     _xlpm.sp, TRIM(CLEAN($B8)),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R8" s="85" cm="1">
        <f t="array" ref="R8">IF($A8="","",
   _xlfn.LET(
     _xlpm.upZT, IFERROR(LOOKUP(2,1/($A$3:$A8&lt;&gt;""),$A$3:$A8),""),
     _xlpm.dnZT, IFERROR(INDEX($A8:$A$16, MATCH(TRUE, $A8:$A$16&lt;&gt;"", 0)),""),
     _xlpm.zt, TRIM(CLEAN(IF(_xlpm.upZT&lt;&gt;"", _xlpm.upZT, _xlpm.dnZT))),
     _xlpm.sp, TRIM(CLEAN($B8)),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S8" s="95"/>
    </row>
    <row r="9" spans="1:26" x14ac:dyDescent="0.25">
      <c r="A9" s="83" t="str" cm="1">
        <f t="array" ref="A9">IFERROR(INDEX($Z:$Z, 2+INT((ROW()-3)/4)), "")</f>
        <v>Kitchen</v>
      </c>
      <c r="B9" s="84" t="s">
        <v>107</v>
      </c>
      <c r="C9" s="85" cm="1">
        <f t="array" ref="C9">IF($A9="","",
   _xlfn.LET(
     _xlpm.upZT, IFERROR(LOOKUP(2,1/($A$3:$A9&lt;&gt;""),$A$3:$A9),""),
     _xlpm.dnZT, IFERROR(INDEX($A9:$A$16, MATCH(TRUE, $A9:$A$16&lt;&gt;"", 0)),""),
     _xlpm.zt, TRIM(CLEAN(IF(_xlpm.upZT&lt;&gt;"", _xlpm.upZT, _xlpm.dnZT))),
     _xlpm.sp, TRIM(CLEAN($B9)),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D9" s="85" cm="1">
        <f t="array" ref="D9">IF($A9="","",
   _xlfn.LET(
     _xlpm.upZT, IFERROR(LOOKUP(2,1/($A$3:$A9&lt;&gt;""),$A$3:$A9),""),
     _xlpm.dnZT, IFERROR(INDEX($A9:$A$16, MATCH(TRUE, $A9:$A$16&lt;&gt;"", 0)),""),
     _xlpm.zt, TRIM(CLEAN(IF(_xlpm.upZT&lt;&gt;"", _xlpm.upZT, _xlpm.dnZT))),
     _xlpm.sp, TRIM(CLEAN($B9)),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E9" s="85" cm="1">
        <f t="array" ref="E9">IF($A9="","",
   _xlfn.LET(
     _xlpm.upZT, IFERROR(LOOKUP(2,1/($A$3:$A9&lt;&gt;""),$A$3:$A9),""),
     _xlpm.dnZT, IFERROR(INDEX($A9:$A$16, MATCH(TRUE, $A9:$A$16&lt;&gt;"", 0)),""),
     _xlpm.zt, TRIM(CLEAN(IF(_xlpm.upZT&lt;&gt;"", _xlpm.upZT, _xlpm.dnZT))),
     _xlpm.sp, TRIM(CLEAN($B9)),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F9" s="85" cm="1">
        <f t="array" ref="F9">IF($A9="","",
   _xlfn.LET(
     _xlpm.upZT, IFERROR(LOOKUP(2,1/($A$3:$A9&lt;&gt;""),$A$3:$A9),""),
     _xlpm.dnZT, IFERROR(INDEX($A9:$A$16, MATCH(TRUE, $A9:$A$16&lt;&gt;"", 0)),""),
     _xlpm.zt, TRIM(CLEAN(IF(_xlpm.upZT&lt;&gt;"", _xlpm.upZT, _xlpm.dnZT))),
     _xlpm.sp, TRIM(CLEAN($B9)),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G9" s="85" cm="1">
        <f t="array" ref="G9">IF($A9="","",
   _xlfn.LET(
     _xlpm.upZT, IFERROR(LOOKUP(2,1/($A$3:$A9&lt;&gt;""),$A$3:$A9),""),
     _xlpm.dnZT, IFERROR(INDEX($A9:$A$16, MATCH(TRUE, $A9:$A$16&lt;&gt;"", 0)),""),
     _xlpm.zt, TRIM(CLEAN(IF(_xlpm.upZT&lt;&gt;"", _xlpm.upZT, _xlpm.dnZT))),
     _xlpm.sp, TRIM(CLEAN($B9)),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H9" s="85" cm="1">
        <f t="array" ref="H9">IF($A9="","",
   _xlfn.LET(
     _xlpm.upZT, IFERROR(LOOKUP(2,1/($A$3:$A9&lt;&gt;""),$A$3:$A9),""),
     _xlpm.dnZT, IFERROR(INDEX($A9:$A$16, MATCH(TRUE, $A9:$A$16&lt;&gt;"", 0)),""),
     _xlpm.zt, TRIM(CLEAN(IF(_xlpm.upZT&lt;&gt;"", _xlpm.upZT, _xlpm.dnZT))),
     _xlpm.sp, TRIM(CLEAN($B9)),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I9" s="85" cm="1">
        <f t="array" ref="I9">IF($A9="","",
   _xlfn.LET(
     _xlpm.upZT, IFERROR(LOOKUP(2,1/($A$3:$A9&lt;&gt;""),$A$3:$A9),""),
     _xlpm.dnZT, IFERROR(INDEX($A9:$A$16, MATCH(TRUE, $A9:$A$16&lt;&gt;"", 0)),""),
     _xlpm.zt, TRIM(CLEAN(IF(_xlpm.upZT&lt;&gt;"", _xlpm.upZT, _xlpm.dnZT))),
     _xlpm.sp, TRIM(CLEAN($B9)),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J9" s="85" cm="1">
        <f t="array" ref="J9">IF($A9="","",
   _xlfn.LET(
     _xlpm.upZT, IFERROR(LOOKUP(2,1/($A$3:$A9&lt;&gt;""),$A$3:$A9),""),
     _xlpm.dnZT, IFERROR(INDEX($A9:$A$16, MATCH(TRUE, $A9:$A$16&lt;&gt;"", 0)),""),
     _xlpm.zt, TRIM(CLEAN(IF(_xlpm.upZT&lt;&gt;"", _xlpm.upZT, _xlpm.dnZT))),
     _xlpm.sp, TRIM(CLEAN($B9)),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K9" s="85" cm="1">
        <f t="array" ref="K9">IF($A9="","",
   _xlfn.LET(
     _xlpm.upZT, IFERROR(LOOKUP(2,1/($A$3:$A9&lt;&gt;""),$A$3:$A9),""),
     _xlpm.dnZT, IFERROR(INDEX($A9:$A$16, MATCH(TRUE, $A9:$A$16&lt;&gt;"", 0)),""),
     _xlpm.zt, TRIM(CLEAN(IF(_xlpm.upZT&lt;&gt;"", _xlpm.upZT, _xlpm.dnZT))),
     _xlpm.sp, TRIM(CLEAN($B9)),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L9" s="85" cm="1">
        <f t="array" ref="L9">IF($A9="","",
   _xlfn.LET(
     _xlpm.upZT, IFERROR(LOOKUP(2,1/($A$3:$A9&lt;&gt;""),$A$3:$A9),""),
     _xlpm.dnZT, IFERROR(INDEX($A9:$A$16, MATCH(TRUE, $A9:$A$16&lt;&gt;"", 0)),""),
     _xlpm.zt, TRIM(CLEAN(IF(_xlpm.upZT&lt;&gt;"", _xlpm.upZT, _xlpm.dnZT))),
     _xlpm.sp, TRIM(CLEAN($B9)),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M9" s="85" cm="1">
        <f t="array" ref="M9">IF($A9="","",
   _xlfn.LET(
     _xlpm.upZT, IFERROR(LOOKUP(2,1/($A$3:$A9&lt;&gt;""),$A$3:$A9),""),
     _xlpm.dnZT, IFERROR(INDEX($A9:$A$16, MATCH(TRUE, $A9:$A$16&lt;&gt;"", 0)),""),
     _xlpm.zt, TRIM(CLEAN(IF(_xlpm.upZT&lt;&gt;"", _xlpm.upZT, _xlpm.dnZT))),
     _xlpm.sp, TRIM(CLEAN($B9)),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N9" s="85" cm="1">
        <f t="array" ref="N9">IF($A9="","",
   _xlfn.LET(
     _xlpm.upZT, IFERROR(LOOKUP(2,1/($A$3:$A9&lt;&gt;""),$A$3:$A9),""),
     _xlpm.dnZT, IFERROR(INDEX($A9:$A$16, MATCH(TRUE, $A9:$A$16&lt;&gt;"", 0)),""),
     _xlpm.zt, TRIM(CLEAN(IF(_xlpm.upZT&lt;&gt;"", _xlpm.upZT, _xlpm.dnZT))),
     _xlpm.sp, TRIM(CLEAN($B9)),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O9" s="85" cm="1">
        <f t="array" ref="O9">IF($A9="","",
   _xlfn.LET(
     _xlpm.upZT, IFERROR(LOOKUP(2,1/($A$3:$A9&lt;&gt;""),$A$3:$A9),""),
     _xlpm.dnZT, IFERROR(INDEX($A9:$A$16, MATCH(TRUE, $A9:$A$16&lt;&gt;"", 0)),""),
     _xlpm.zt, TRIM(CLEAN(IF(_xlpm.upZT&lt;&gt;"", _xlpm.upZT, _xlpm.dnZT))),
     _xlpm.sp, TRIM(CLEAN($B9)),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P9" s="85" cm="1">
        <f t="array" ref="P9">IF($A9="","",
   _xlfn.LET(
     _xlpm.upZT, IFERROR(LOOKUP(2,1/($A$3:$A9&lt;&gt;""),$A$3:$A9),""),
     _xlpm.dnZT, IFERROR(INDEX($A9:$A$16, MATCH(TRUE, $A9:$A$16&lt;&gt;"", 0)),""),
     _xlpm.zt, TRIM(CLEAN(IF(_xlpm.upZT&lt;&gt;"", _xlpm.upZT, _xlpm.dnZT))),
     _xlpm.sp, TRIM(CLEAN($B9)),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Q9" s="85" cm="1">
        <f t="array" ref="Q9">IF($A9="","",
   _xlfn.LET(
     _xlpm.upZT, IFERROR(LOOKUP(2,1/($A$3:$A9&lt;&gt;""),$A$3:$A9),""),
     _xlpm.dnZT, IFERROR(INDEX($A9:$A$16, MATCH(TRUE, $A9:$A$16&lt;&gt;"", 0)),""),
     _xlpm.zt, TRIM(CLEAN(IF(_xlpm.upZT&lt;&gt;"", _xlpm.upZT, _xlpm.dnZT))),
     _xlpm.sp, TRIM(CLEAN($B9)),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R9" s="85" cm="1">
        <f t="array" ref="R9">IF($A9="","",
   _xlfn.LET(
     _xlpm.upZT, IFERROR(LOOKUP(2,1/($A$3:$A9&lt;&gt;""),$A$3:$A9),""),
     _xlpm.dnZT, IFERROR(INDEX($A9:$A$16, MATCH(TRUE, $A9:$A$16&lt;&gt;"", 0)),""),
     _xlpm.zt, TRIM(CLEAN(IF(_xlpm.upZT&lt;&gt;"", _xlpm.upZT, _xlpm.dnZT))),
     _xlpm.sp, TRIM(CLEAN($B9)),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S9" s="95"/>
    </row>
    <row r="10" spans="1:26" x14ac:dyDescent="0.25">
      <c r="A10" s="83" t="str" cm="1">
        <f t="array" ref="A10">IFERROR(INDEX($Z:$Z, 2+INT((ROW()-3)/4)), "")</f>
        <v>Kitchen</v>
      </c>
      <c r="B10" s="84" t="s">
        <v>108</v>
      </c>
      <c r="C10" s="85" cm="1">
        <f t="array" ref="C10">IF($A10="","",
   _xlfn.LET(
     _xlpm.upZT, IFERROR(LOOKUP(2,1/($A$3:$A10&lt;&gt;""),$A$3:$A10),""),
     _xlpm.dnZT, IFERROR(INDEX($A10:$A$16, MATCH(TRUE, $A10:$A$16&lt;&gt;"", 0)),""),
     _xlpm.zt, TRIM(CLEAN(IF(_xlpm.upZT&lt;&gt;"", _xlpm.upZT, _xlpm.dnZT))),
     _xlpm.sp, TRIM(CLEAN($B10)),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D10" s="85" cm="1">
        <f t="array" ref="D10">IF($A10="","",
   _xlfn.LET(
     _xlpm.upZT, IFERROR(LOOKUP(2,1/($A$3:$A10&lt;&gt;""),$A$3:$A10),""),
     _xlpm.dnZT, IFERROR(INDEX($A10:$A$16, MATCH(TRUE, $A10:$A$16&lt;&gt;"", 0)),""),
     _xlpm.zt, TRIM(CLEAN(IF(_xlpm.upZT&lt;&gt;"", _xlpm.upZT, _xlpm.dnZT))),
     _xlpm.sp, TRIM(CLEAN($B10)),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E10" s="85" cm="1">
        <f t="array" ref="E10">IF($A10="","",
   _xlfn.LET(
     _xlpm.upZT, IFERROR(LOOKUP(2,1/($A$3:$A10&lt;&gt;""),$A$3:$A10),""),
     _xlpm.dnZT, IFERROR(INDEX($A10:$A$16, MATCH(TRUE, $A10:$A$16&lt;&gt;"", 0)),""),
     _xlpm.zt, TRIM(CLEAN(IF(_xlpm.upZT&lt;&gt;"", _xlpm.upZT, _xlpm.dnZT))),
     _xlpm.sp, TRIM(CLEAN($B10)),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F10" s="85" cm="1">
        <f t="array" ref="F10">IF($A10="","",
   _xlfn.LET(
     _xlpm.upZT, IFERROR(LOOKUP(2,1/($A$3:$A10&lt;&gt;""),$A$3:$A10),""),
     _xlpm.dnZT, IFERROR(INDEX($A10:$A$16, MATCH(TRUE, $A10:$A$16&lt;&gt;"", 0)),""),
     _xlpm.zt, TRIM(CLEAN(IF(_xlpm.upZT&lt;&gt;"", _xlpm.upZT, _xlpm.dnZT))),
     _xlpm.sp, TRIM(CLEAN($B10)),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G10" s="85" cm="1">
        <f t="array" ref="G10">IF($A10="","",
   _xlfn.LET(
     _xlpm.upZT, IFERROR(LOOKUP(2,1/($A$3:$A10&lt;&gt;""),$A$3:$A10),""),
     _xlpm.dnZT, IFERROR(INDEX($A10:$A$16, MATCH(TRUE, $A10:$A$16&lt;&gt;"", 0)),""),
     _xlpm.zt, TRIM(CLEAN(IF(_xlpm.upZT&lt;&gt;"", _xlpm.upZT, _xlpm.dnZT))),
     _xlpm.sp, TRIM(CLEAN($B10)),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H10" s="85" cm="1">
        <f t="array" ref="H10">IF($A10="","",
   _xlfn.LET(
     _xlpm.upZT, IFERROR(LOOKUP(2,1/($A$3:$A10&lt;&gt;""),$A$3:$A10),""),
     _xlpm.dnZT, IFERROR(INDEX($A10:$A$16, MATCH(TRUE, $A10:$A$16&lt;&gt;"", 0)),""),
     _xlpm.zt, TRIM(CLEAN(IF(_xlpm.upZT&lt;&gt;"", _xlpm.upZT, _xlpm.dnZT))),
     _xlpm.sp, TRIM(CLEAN($B10)),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I10" s="85" cm="1">
        <f t="array" ref="I10">IF($A10="","",
   _xlfn.LET(
     _xlpm.upZT, IFERROR(LOOKUP(2,1/($A$3:$A10&lt;&gt;""),$A$3:$A10),""),
     _xlpm.dnZT, IFERROR(INDEX($A10:$A$16, MATCH(TRUE, $A10:$A$16&lt;&gt;"", 0)),""),
     _xlpm.zt, TRIM(CLEAN(IF(_xlpm.upZT&lt;&gt;"", _xlpm.upZT, _xlpm.dnZT))),
     _xlpm.sp, TRIM(CLEAN($B10)),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J10" s="85" cm="1">
        <f t="array" ref="J10">IF($A10="","",
   _xlfn.LET(
     _xlpm.upZT, IFERROR(LOOKUP(2,1/($A$3:$A10&lt;&gt;""),$A$3:$A10),""),
     _xlpm.dnZT, IFERROR(INDEX($A10:$A$16, MATCH(TRUE, $A10:$A$16&lt;&gt;"", 0)),""),
     _xlpm.zt, TRIM(CLEAN(IF(_xlpm.upZT&lt;&gt;"", _xlpm.upZT, _xlpm.dnZT))),
     _xlpm.sp, TRIM(CLEAN($B10)),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K10" s="85" cm="1">
        <f t="array" ref="K10">IF($A10="","",
   _xlfn.LET(
     _xlpm.upZT, IFERROR(LOOKUP(2,1/($A$3:$A10&lt;&gt;""),$A$3:$A10),""),
     _xlpm.dnZT, IFERROR(INDEX($A10:$A$16, MATCH(TRUE, $A10:$A$16&lt;&gt;"", 0)),""),
     _xlpm.zt, TRIM(CLEAN(IF(_xlpm.upZT&lt;&gt;"", _xlpm.upZT, _xlpm.dnZT))),
     _xlpm.sp, TRIM(CLEAN($B10)),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L10" s="85" cm="1">
        <f t="array" ref="L10">IF($A10="","",
   _xlfn.LET(
     _xlpm.upZT, IFERROR(LOOKUP(2,1/($A$3:$A10&lt;&gt;""),$A$3:$A10),""),
     _xlpm.dnZT, IFERROR(INDEX($A10:$A$16, MATCH(TRUE, $A10:$A$16&lt;&gt;"", 0)),""),
     _xlpm.zt, TRIM(CLEAN(IF(_xlpm.upZT&lt;&gt;"", _xlpm.upZT, _xlpm.dnZT))),
     _xlpm.sp, TRIM(CLEAN($B10)),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M10" s="85" cm="1">
        <f t="array" ref="M10">IF($A10="","",
   _xlfn.LET(
     _xlpm.upZT, IFERROR(LOOKUP(2,1/($A$3:$A10&lt;&gt;""),$A$3:$A10),""),
     _xlpm.dnZT, IFERROR(INDEX($A10:$A$16, MATCH(TRUE, $A10:$A$16&lt;&gt;"", 0)),""),
     _xlpm.zt, TRIM(CLEAN(IF(_xlpm.upZT&lt;&gt;"", _xlpm.upZT, _xlpm.dnZT))),
     _xlpm.sp, TRIM(CLEAN($B10)),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N10" s="85" cm="1">
        <f t="array" ref="N10">IF($A10="","",
   _xlfn.LET(
     _xlpm.upZT, IFERROR(LOOKUP(2,1/($A$3:$A10&lt;&gt;""),$A$3:$A10),""),
     _xlpm.dnZT, IFERROR(INDEX($A10:$A$16, MATCH(TRUE, $A10:$A$16&lt;&gt;"", 0)),""),
     _xlpm.zt, TRIM(CLEAN(IF(_xlpm.upZT&lt;&gt;"", _xlpm.upZT, _xlpm.dnZT))),
     _xlpm.sp, TRIM(CLEAN($B10)),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O10" s="85" cm="1">
        <f t="array" ref="O10">IF($A10="","",
   _xlfn.LET(
     _xlpm.upZT, IFERROR(LOOKUP(2,1/($A$3:$A10&lt;&gt;""),$A$3:$A10),""),
     _xlpm.dnZT, IFERROR(INDEX($A10:$A$16, MATCH(TRUE, $A10:$A$16&lt;&gt;"", 0)),""),
     _xlpm.zt, TRIM(CLEAN(IF(_xlpm.upZT&lt;&gt;"", _xlpm.upZT, _xlpm.dnZT))),
     _xlpm.sp, TRIM(CLEAN($B10)),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P10" s="85" cm="1">
        <f t="array" ref="P10">IF($A10="","",
   _xlfn.LET(
     _xlpm.upZT, IFERROR(LOOKUP(2,1/($A$3:$A10&lt;&gt;""),$A$3:$A10),""),
     _xlpm.dnZT, IFERROR(INDEX($A10:$A$16, MATCH(TRUE, $A10:$A$16&lt;&gt;"", 0)),""),
     _xlpm.zt, TRIM(CLEAN(IF(_xlpm.upZT&lt;&gt;"", _xlpm.upZT, _xlpm.dnZT))),
     _xlpm.sp, TRIM(CLEAN($B10)),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Q10" s="85" cm="1">
        <f t="array" ref="Q10">IF($A10="","",
   _xlfn.LET(
     _xlpm.upZT, IFERROR(LOOKUP(2,1/($A$3:$A10&lt;&gt;""),$A$3:$A10),""),
     _xlpm.dnZT, IFERROR(INDEX($A10:$A$16, MATCH(TRUE, $A10:$A$16&lt;&gt;"", 0)),""),
     _xlpm.zt, TRIM(CLEAN(IF(_xlpm.upZT&lt;&gt;"", _xlpm.upZT, _xlpm.dnZT))),
     _xlpm.sp, TRIM(CLEAN($B10)),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R10" s="85" cm="1">
        <f t="array" ref="R10">IF($A10="","",
   _xlfn.LET(
     _xlpm.upZT, IFERROR(LOOKUP(2,1/($A$3:$A10&lt;&gt;""),$A$3:$A10),""),
     _xlpm.dnZT, IFERROR(INDEX($A10:$A$16, MATCH(TRUE, $A10:$A$16&lt;&gt;"", 0)),""),
     _xlpm.zt, TRIM(CLEAN(IF(_xlpm.upZT&lt;&gt;"", _xlpm.upZT, _xlpm.dnZT))),
     _xlpm.sp, TRIM(CLEAN($B10)),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S10" s="95"/>
    </row>
    <row r="11" spans="1:26" x14ac:dyDescent="0.25">
      <c r="A11" s="83" t="str" cm="1">
        <f t="array" ref="A11">IFERROR(INDEX($Z:$Z, 2+INT((ROW()-3)/4)), "")</f>
        <v>School</v>
      </c>
      <c r="B11" s="84" t="s">
        <v>105</v>
      </c>
      <c r="C11" s="85" cm="1">
        <f t="array" ref="C11">IF($A11="","",
   _xlfn.LET(
     _xlpm.upZT, IFERROR(LOOKUP(2,1/($A$3:$A11&lt;&gt;""),$A$3:$A11),""),
     _xlpm.dnZT, IFERROR(INDEX($A11:$A$16, MATCH(TRUE, $A11:$A$16&lt;&gt;"", 0)),""),
     _xlpm.zt, TRIM(CLEAN(IF(_xlpm.upZT&lt;&gt;"", _xlpm.upZT, _xlpm.dnZT))),
     _xlpm.sp, TRIM(CLEAN($B11)),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D11" s="85" cm="1">
        <f t="array" ref="D11">IF($A11="","",
   _xlfn.LET(
     _xlpm.upZT, IFERROR(LOOKUP(2,1/($A$3:$A11&lt;&gt;""),$A$3:$A11),""),
     _xlpm.dnZT, IFERROR(INDEX($A11:$A$16, MATCH(TRUE, $A11:$A$16&lt;&gt;"", 0)),""),
     _xlpm.zt, TRIM(CLEAN(IF(_xlpm.upZT&lt;&gt;"", _xlpm.upZT, _xlpm.dnZT))),
     _xlpm.sp, TRIM(CLEAN($B11)),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E11" s="85" cm="1">
        <f t="array" ref="E11">IF($A11="","",
   _xlfn.LET(
     _xlpm.upZT, IFERROR(LOOKUP(2,1/($A$3:$A11&lt;&gt;""),$A$3:$A11),""),
     _xlpm.dnZT, IFERROR(INDEX($A11:$A$16, MATCH(TRUE, $A11:$A$16&lt;&gt;"", 0)),""),
     _xlpm.zt, TRIM(CLEAN(IF(_xlpm.upZT&lt;&gt;"", _xlpm.upZT, _xlpm.dnZT))),
     _xlpm.sp, TRIM(CLEAN($B11)),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F11" s="85" cm="1">
        <f t="array" ref="F11">IF($A11="","",
   _xlfn.LET(
     _xlpm.upZT, IFERROR(LOOKUP(2,1/($A$3:$A11&lt;&gt;""),$A$3:$A11),""),
     _xlpm.dnZT, IFERROR(INDEX($A11:$A$16, MATCH(TRUE, $A11:$A$16&lt;&gt;"", 0)),""),
     _xlpm.zt, TRIM(CLEAN(IF(_xlpm.upZT&lt;&gt;"", _xlpm.upZT, _xlpm.dnZT))),
     _xlpm.sp, TRIM(CLEAN($B11)),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G11" s="85" cm="1">
        <f t="array" ref="G11">IF($A11="","",
   _xlfn.LET(
     _xlpm.upZT, IFERROR(LOOKUP(2,1/($A$3:$A11&lt;&gt;""),$A$3:$A11),""),
     _xlpm.dnZT, IFERROR(INDEX($A11:$A$16, MATCH(TRUE, $A11:$A$16&lt;&gt;"", 0)),""),
     _xlpm.zt, TRIM(CLEAN(IF(_xlpm.upZT&lt;&gt;"", _xlpm.upZT, _xlpm.dnZT))),
     _xlpm.sp, TRIM(CLEAN($B11)),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H11" s="85" cm="1">
        <f t="array" ref="H11">IF($A11="","",
   _xlfn.LET(
     _xlpm.upZT, IFERROR(LOOKUP(2,1/($A$3:$A11&lt;&gt;""),$A$3:$A11),""),
     _xlpm.dnZT, IFERROR(INDEX($A11:$A$16, MATCH(TRUE, $A11:$A$16&lt;&gt;"", 0)),""),
     _xlpm.zt, TRIM(CLEAN(IF(_xlpm.upZT&lt;&gt;"", _xlpm.upZT, _xlpm.dnZT))),
     _xlpm.sp, TRIM(CLEAN($B11)),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I11" s="85" cm="1">
        <f t="array" ref="I11">IF($A11="","",
   _xlfn.LET(
     _xlpm.upZT, IFERROR(LOOKUP(2,1/($A$3:$A11&lt;&gt;""),$A$3:$A11),""),
     _xlpm.dnZT, IFERROR(INDEX($A11:$A$16, MATCH(TRUE, $A11:$A$16&lt;&gt;"", 0)),""),
     _xlpm.zt, TRIM(CLEAN(IF(_xlpm.upZT&lt;&gt;"", _xlpm.upZT, _xlpm.dnZT))),
     _xlpm.sp, TRIM(CLEAN($B11)),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J11" s="85" cm="1">
        <f t="array" ref="J11">IF($A11="","",
   _xlfn.LET(
     _xlpm.upZT, IFERROR(LOOKUP(2,1/($A$3:$A11&lt;&gt;""),$A$3:$A11),""),
     _xlpm.dnZT, IFERROR(INDEX($A11:$A$16, MATCH(TRUE, $A11:$A$16&lt;&gt;"", 0)),""),
     _xlpm.zt, TRIM(CLEAN(IF(_xlpm.upZT&lt;&gt;"", _xlpm.upZT, _xlpm.dnZT))),
     _xlpm.sp, TRIM(CLEAN($B11)),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K11" s="85" cm="1">
        <f t="array" ref="K11">IF($A11="","",
   _xlfn.LET(
     _xlpm.upZT, IFERROR(LOOKUP(2,1/($A$3:$A11&lt;&gt;""),$A$3:$A11),""),
     _xlpm.dnZT, IFERROR(INDEX($A11:$A$16, MATCH(TRUE, $A11:$A$16&lt;&gt;"", 0)),""),
     _xlpm.zt, TRIM(CLEAN(IF(_xlpm.upZT&lt;&gt;"", _xlpm.upZT, _xlpm.dnZT))),
     _xlpm.sp, TRIM(CLEAN($B11)),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L11" s="85" cm="1">
        <f t="array" ref="L11">IF($A11="","",
   _xlfn.LET(
     _xlpm.upZT, IFERROR(LOOKUP(2,1/($A$3:$A11&lt;&gt;""),$A$3:$A11),""),
     _xlpm.dnZT, IFERROR(INDEX($A11:$A$16, MATCH(TRUE, $A11:$A$16&lt;&gt;"", 0)),""),
     _xlpm.zt, TRIM(CLEAN(IF(_xlpm.upZT&lt;&gt;"", _xlpm.upZT, _xlpm.dnZT))),
     _xlpm.sp, TRIM(CLEAN($B11)),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M11" s="85" cm="1">
        <f t="array" ref="M11">IF($A11="","",
   _xlfn.LET(
     _xlpm.upZT, IFERROR(LOOKUP(2,1/($A$3:$A11&lt;&gt;""),$A$3:$A11),""),
     _xlpm.dnZT, IFERROR(INDEX($A11:$A$16, MATCH(TRUE, $A11:$A$16&lt;&gt;"", 0)),""),
     _xlpm.zt, TRIM(CLEAN(IF(_xlpm.upZT&lt;&gt;"", _xlpm.upZT, _xlpm.dnZT))),
     _xlpm.sp, TRIM(CLEAN($B11)),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N11" s="85" cm="1">
        <f t="array" ref="N11">IF($A11="","",
   _xlfn.LET(
     _xlpm.upZT, IFERROR(LOOKUP(2,1/($A$3:$A11&lt;&gt;""),$A$3:$A11),""),
     _xlpm.dnZT, IFERROR(INDEX($A11:$A$16, MATCH(TRUE, $A11:$A$16&lt;&gt;"", 0)),""),
     _xlpm.zt, TRIM(CLEAN(IF(_xlpm.upZT&lt;&gt;"", _xlpm.upZT, _xlpm.dnZT))),
     _xlpm.sp, TRIM(CLEAN($B11)),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O11" s="85" cm="1">
        <f t="array" ref="O11">IF($A11="","",
   _xlfn.LET(
     _xlpm.upZT, IFERROR(LOOKUP(2,1/($A$3:$A11&lt;&gt;""),$A$3:$A11),""),
     _xlpm.dnZT, IFERROR(INDEX($A11:$A$16, MATCH(TRUE, $A11:$A$16&lt;&gt;"", 0)),""),
     _xlpm.zt, TRIM(CLEAN(IF(_xlpm.upZT&lt;&gt;"", _xlpm.upZT, _xlpm.dnZT))),
     _xlpm.sp, TRIM(CLEAN($B11)),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P11" s="85" cm="1">
        <f t="array" ref="P11">IF($A11="","",
   _xlfn.LET(
     _xlpm.upZT, IFERROR(LOOKUP(2,1/($A$3:$A11&lt;&gt;""),$A$3:$A11),""),
     _xlpm.dnZT, IFERROR(INDEX($A11:$A$16, MATCH(TRUE, $A11:$A$16&lt;&gt;"", 0)),""),
     _xlpm.zt, TRIM(CLEAN(IF(_xlpm.upZT&lt;&gt;"", _xlpm.upZT, _xlpm.dnZT))),
     _xlpm.sp, TRIM(CLEAN($B11)),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Q11" s="85" cm="1">
        <f t="array" ref="Q11">IF($A11="","",
   _xlfn.LET(
     _xlpm.upZT, IFERROR(LOOKUP(2,1/($A$3:$A11&lt;&gt;""),$A$3:$A11),""),
     _xlpm.dnZT, IFERROR(INDEX($A11:$A$16, MATCH(TRUE, $A11:$A$16&lt;&gt;"", 0)),""),
     _xlpm.zt, TRIM(CLEAN(IF(_xlpm.upZT&lt;&gt;"", _xlpm.upZT, _xlpm.dnZT))),
     _xlpm.sp, TRIM(CLEAN($B11)),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R11" s="85" cm="1">
        <f t="array" ref="R11">IF($A11="","",
   _xlfn.LET(
     _xlpm.upZT, IFERROR(LOOKUP(2,1/($A$3:$A11&lt;&gt;""),$A$3:$A11),""),
     _xlpm.dnZT, IFERROR(INDEX($A11:$A$16, MATCH(TRUE, $A11:$A$16&lt;&gt;"", 0)),""),
     _xlpm.zt, TRIM(CLEAN(IF(_xlpm.upZT&lt;&gt;"", _xlpm.upZT, _xlpm.dnZT))),
     _xlpm.sp, TRIM(CLEAN($B11)),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S11" s="94"/>
    </row>
    <row r="12" spans="1:26" x14ac:dyDescent="0.25">
      <c r="A12" s="83" t="str" cm="1">
        <f t="array" ref="A12">IFERROR(INDEX($Z:$Z, 2+INT((ROW()-3)/4)), "")</f>
        <v>School</v>
      </c>
      <c r="B12" s="84" t="s">
        <v>106</v>
      </c>
      <c r="C12" s="85" cm="1">
        <f t="array" ref="C12">IF($A12="","",
   _xlfn.LET(
     _xlpm.upZT, IFERROR(LOOKUP(2,1/($A$3:$A12&lt;&gt;""),$A$3:$A12),""),
     _xlpm.dnZT, IFERROR(INDEX($A12:$A$16, MATCH(TRUE, $A12:$A$16&lt;&gt;"", 0)),""),
     _xlpm.zt, TRIM(CLEAN(IF(_xlpm.upZT&lt;&gt;"", _xlpm.upZT, _xlpm.dnZT))),
     _xlpm.sp, TRIM(CLEAN($B12)),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D12" s="85" cm="1">
        <f t="array" ref="D12">IF($A12="","",
   _xlfn.LET(
     _xlpm.upZT, IFERROR(LOOKUP(2,1/($A$3:$A12&lt;&gt;""),$A$3:$A12),""),
     _xlpm.dnZT, IFERROR(INDEX($A12:$A$16, MATCH(TRUE, $A12:$A$16&lt;&gt;"", 0)),""),
     _xlpm.zt, TRIM(CLEAN(IF(_xlpm.upZT&lt;&gt;"", _xlpm.upZT, _xlpm.dnZT))),
     _xlpm.sp, TRIM(CLEAN($B12)),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E12" s="85" cm="1">
        <f t="array" ref="E12">IF($A12="","",
   _xlfn.LET(
     _xlpm.upZT, IFERROR(LOOKUP(2,1/($A$3:$A12&lt;&gt;""),$A$3:$A12),""),
     _xlpm.dnZT, IFERROR(INDEX($A12:$A$16, MATCH(TRUE, $A12:$A$16&lt;&gt;"", 0)),""),
     _xlpm.zt, TRIM(CLEAN(IF(_xlpm.upZT&lt;&gt;"", _xlpm.upZT, _xlpm.dnZT))),
     _xlpm.sp, TRIM(CLEAN($B12)),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F12" s="85" cm="1">
        <f t="array" ref="F12">IF($A12="","",
   _xlfn.LET(
     _xlpm.upZT, IFERROR(LOOKUP(2,1/($A$3:$A12&lt;&gt;""),$A$3:$A12),""),
     _xlpm.dnZT, IFERROR(INDEX($A12:$A$16, MATCH(TRUE, $A12:$A$16&lt;&gt;"", 0)),""),
     _xlpm.zt, TRIM(CLEAN(IF(_xlpm.upZT&lt;&gt;"", _xlpm.upZT, _xlpm.dnZT))),
     _xlpm.sp, TRIM(CLEAN($B12)),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G12" s="85" cm="1">
        <f t="array" ref="G12">IF($A12="","",
   _xlfn.LET(
     _xlpm.upZT, IFERROR(LOOKUP(2,1/($A$3:$A12&lt;&gt;""),$A$3:$A12),""),
     _xlpm.dnZT, IFERROR(INDEX($A12:$A$16, MATCH(TRUE, $A12:$A$16&lt;&gt;"", 0)),""),
     _xlpm.zt, TRIM(CLEAN(IF(_xlpm.upZT&lt;&gt;"", _xlpm.upZT, _xlpm.dnZT))),
     _xlpm.sp, TRIM(CLEAN($B12)),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H12" s="85" cm="1">
        <f t="array" ref="H12">IF($A12="","",
   _xlfn.LET(
     _xlpm.upZT, IFERROR(LOOKUP(2,1/($A$3:$A12&lt;&gt;""),$A$3:$A12),""),
     _xlpm.dnZT, IFERROR(INDEX($A12:$A$16, MATCH(TRUE, $A12:$A$16&lt;&gt;"", 0)),""),
     _xlpm.zt, TRIM(CLEAN(IF(_xlpm.upZT&lt;&gt;"", _xlpm.upZT, _xlpm.dnZT))),
     _xlpm.sp, TRIM(CLEAN($B12)),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I12" s="85" cm="1">
        <f t="array" ref="I12">IF($A12="","",
   _xlfn.LET(
     _xlpm.upZT, IFERROR(LOOKUP(2,1/($A$3:$A12&lt;&gt;""),$A$3:$A12),""),
     _xlpm.dnZT, IFERROR(INDEX($A12:$A$16, MATCH(TRUE, $A12:$A$16&lt;&gt;"", 0)),""),
     _xlpm.zt, TRIM(CLEAN(IF(_xlpm.upZT&lt;&gt;"", _xlpm.upZT, _xlpm.dnZT))),
     _xlpm.sp, TRIM(CLEAN($B12)),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J12" s="85" cm="1">
        <f t="array" ref="J12">IF($A12="","",
   _xlfn.LET(
     _xlpm.upZT, IFERROR(LOOKUP(2,1/($A$3:$A12&lt;&gt;""),$A$3:$A12),""),
     _xlpm.dnZT, IFERROR(INDEX($A12:$A$16, MATCH(TRUE, $A12:$A$16&lt;&gt;"", 0)),""),
     _xlpm.zt, TRIM(CLEAN(IF(_xlpm.upZT&lt;&gt;"", _xlpm.upZT, _xlpm.dnZT))),
     _xlpm.sp, TRIM(CLEAN($B12)),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K12" s="85" cm="1">
        <f t="array" ref="K12">IF($A12="","",
   _xlfn.LET(
     _xlpm.upZT, IFERROR(LOOKUP(2,1/($A$3:$A12&lt;&gt;""),$A$3:$A12),""),
     _xlpm.dnZT, IFERROR(INDEX($A12:$A$16, MATCH(TRUE, $A12:$A$16&lt;&gt;"", 0)),""),
     _xlpm.zt, TRIM(CLEAN(IF(_xlpm.upZT&lt;&gt;"", _xlpm.upZT, _xlpm.dnZT))),
     _xlpm.sp, TRIM(CLEAN($B12)),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L12" s="85" cm="1">
        <f t="array" ref="L12">IF($A12="","",
   _xlfn.LET(
     _xlpm.upZT, IFERROR(LOOKUP(2,1/($A$3:$A12&lt;&gt;""),$A$3:$A12),""),
     _xlpm.dnZT, IFERROR(INDEX($A12:$A$16, MATCH(TRUE, $A12:$A$16&lt;&gt;"", 0)),""),
     _xlpm.zt, TRIM(CLEAN(IF(_xlpm.upZT&lt;&gt;"", _xlpm.upZT, _xlpm.dnZT))),
     _xlpm.sp, TRIM(CLEAN($B12)),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M12" s="85" cm="1">
        <f t="array" ref="M12">IF($A12="","",
   _xlfn.LET(
     _xlpm.upZT, IFERROR(LOOKUP(2,1/($A$3:$A12&lt;&gt;""),$A$3:$A12),""),
     _xlpm.dnZT, IFERROR(INDEX($A12:$A$16, MATCH(TRUE, $A12:$A$16&lt;&gt;"", 0)),""),
     _xlpm.zt, TRIM(CLEAN(IF(_xlpm.upZT&lt;&gt;"", _xlpm.upZT, _xlpm.dnZT))),
     _xlpm.sp, TRIM(CLEAN($B12)),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N12" s="85" cm="1">
        <f t="array" ref="N12">IF($A12="","",
   _xlfn.LET(
     _xlpm.upZT, IFERROR(LOOKUP(2,1/($A$3:$A12&lt;&gt;""),$A$3:$A12),""),
     _xlpm.dnZT, IFERROR(INDEX($A12:$A$16, MATCH(TRUE, $A12:$A$16&lt;&gt;"", 0)),""),
     _xlpm.zt, TRIM(CLEAN(IF(_xlpm.upZT&lt;&gt;"", _xlpm.upZT, _xlpm.dnZT))),
     _xlpm.sp, TRIM(CLEAN($B12)),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O12" s="85" cm="1">
        <f t="array" ref="O12">IF($A12="","",
   _xlfn.LET(
     _xlpm.upZT, IFERROR(LOOKUP(2,1/($A$3:$A12&lt;&gt;""),$A$3:$A12),""),
     _xlpm.dnZT, IFERROR(INDEX($A12:$A$16, MATCH(TRUE, $A12:$A$16&lt;&gt;"", 0)),""),
     _xlpm.zt, TRIM(CLEAN(IF(_xlpm.upZT&lt;&gt;"", _xlpm.upZT, _xlpm.dnZT))),
     _xlpm.sp, TRIM(CLEAN($B12)),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P12" s="85" cm="1">
        <f t="array" ref="P12">IF($A12="","",
   _xlfn.LET(
     _xlpm.upZT, IFERROR(LOOKUP(2,1/($A$3:$A12&lt;&gt;""),$A$3:$A12),""),
     _xlpm.dnZT, IFERROR(INDEX($A12:$A$16, MATCH(TRUE, $A12:$A$16&lt;&gt;"", 0)),""),
     _xlpm.zt, TRIM(CLEAN(IF(_xlpm.upZT&lt;&gt;"", _xlpm.upZT, _xlpm.dnZT))),
     _xlpm.sp, TRIM(CLEAN($B12)),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Q12" s="85" cm="1">
        <f t="array" ref="Q12">IF($A12="","",
   _xlfn.LET(
     _xlpm.upZT, IFERROR(LOOKUP(2,1/($A$3:$A12&lt;&gt;""),$A$3:$A12),""),
     _xlpm.dnZT, IFERROR(INDEX($A12:$A$16, MATCH(TRUE, $A12:$A$16&lt;&gt;"", 0)),""),
     _xlpm.zt, TRIM(CLEAN(IF(_xlpm.upZT&lt;&gt;"", _xlpm.upZT, _xlpm.dnZT))),
     _xlpm.sp, TRIM(CLEAN($B12)),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R12" s="85" cm="1">
        <f t="array" ref="R12">IF($A12="","",
   _xlfn.LET(
     _xlpm.upZT, IFERROR(LOOKUP(2,1/($A$3:$A12&lt;&gt;""),$A$3:$A12),""),
     _xlpm.dnZT, IFERROR(INDEX($A12:$A$16, MATCH(TRUE, $A12:$A$16&lt;&gt;"", 0)),""),
     _xlpm.zt, TRIM(CLEAN(IF(_xlpm.upZT&lt;&gt;"", _xlpm.upZT, _xlpm.dnZT))),
     _xlpm.sp, TRIM(CLEAN($B12)),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S12" s="95"/>
    </row>
    <row r="13" spans="1:26" x14ac:dyDescent="0.25">
      <c r="A13" s="83" t="str" cm="1">
        <f t="array" ref="A13">IFERROR(INDEX($Z:$Z, 2+INT((ROW()-3)/4)), "")</f>
        <v>School</v>
      </c>
      <c r="B13" s="84" t="s">
        <v>107</v>
      </c>
      <c r="C13" s="85" cm="1">
        <f t="array" ref="C13">IF($A13="","",
   _xlfn.LET(
     _xlpm.upZT, IFERROR(LOOKUP(2,1/($A$3:$A13&lt;&gt;""),$A$3:$A13),""),
     _xlpm.dnZT, IFERROR(INDEX($A13:$A$16, MATCH(TRUE, $A13:$A$16&lt;&gt;"", 0)),""),
     _xlpm.zt, TRIM(CLEAN(IF(_xlpm.upZT&lt;&gt;"", _xlpm.upZT, _xlpm.dnZT))),
     _xlpm.sp, TRIM(CLEAN($B13)),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D13" s="85" cm="1">
        <f t="array" ref="D13">IF($A13="","",
   _xlfn.LET(
     _xlpm.upZT, IFERROR(LOOKUP(2,1/($A$3:$A13&lt;&gt;""),$A$3:$A13),""),
     _xlpm.dnZT, IFERROR(INDEX($A13:$A$16, MATCH(TRUE, $A13:$A$16&lt;&gt;"", 0)),""),
     _xlpm.zt, TRIM(CLEAN(IF(_xlpm.upZT&lt;&gt;"", _xlpm.upZT, _xlpm.dnZT))),
     _xlpm.sp, TRIM(CLEAN($B13)),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E13" s="85" cm="1">
        <f t="array" ref="E13">IF($A13="","",
   _xlfn.LET(
     _xlpm.upZT, IFERROR(LOOKUP(2,1/($A$3:$A13&lt;&gt;""),$A$3:$A13),""),
     _xlpm.dnZT, IFERROR(INDEX($A13:$A$16, MATCH(TRUE, $A13:$A$16&lt;&gt;"", 0)),""),
     _xlpm.zt, TRIM(CLEAN(IF(_xlpm.upZT&lt;&gt;"", _xlpm.upZT, _xlpm.dnZT))),
     _xlpm.sp, TRIM(CLEAN($B13)),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F13" s="85" cm="1">
        <f t="array" ref="F13">IF($A13="","",
   _xlfn.LET(
     _xlpm.upZT, IFERROR(LOOKUP(2,1/($A$3:$A13&lt;&gt;""),$A$3:$A13),""),
     _xlpm.dnZT, IFERROR(INDEX($A13:$A$16, MATCH(TRUE, $A13:$A$16&lt;&gt;"", 0)),""),
     _xlpm.zt, TRIM(CLEAN(IF(_xlpm.upZT&lt;&gt;"", _xlpm.upZT, _xlpm.dnZT))),
     _xlpm.sp, TRIM(CLEAN($B13)),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G13" s="85" cm="1">
        <f t="array" ref="G13">IF($A13="","",
   _xlfn.LET(
     _xlpm.upZT, IFERROR(LOOKUP(2,1/($A$3:$A13&lt;&gt;""),$A$3:$A13),""),
     _xlpm.dnZT, IFERROR(INDEX($A13:$A$16, MATCH(TRUE, $A13:$A$16&lt;&gt;"", 0)),""),
     _xlpm.zt, TRIM(CLEAN(IF(_xlpm.upZT&lt;&gt;"", _xlpm.upZT, _xlpm.dnZT))),
     _xlpm.sp, TRIM(CLEAN($B13)),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H13" s="85" cm="1">
        <f t="array" ref="H13">IF($A13="","",
   _xlfn.LET(
     _xlpm.upZT, IFERROR(LOOKUP(2,1/($A$3:$A13&lt;&gt;""),$A$3:$A13),""),
     _xlpm.dnZT, IFERROR(INDEX($A13:$A$16, MATCH(TRUE, $A13:$A$16&lt;&gt;"", 0)),""),
     _xlpm.zt, TRIM(CLEAN(IF(_xlpm.upZT&lt;&gt;"", _xlpm.upZT, _xlpm.dnZT))),
     _xlpm.sp, TRIM(CLEAN($B13)),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I13" s="85" cm="1">
        <f t="array" ref="I13">IF($A13="","",
   _xlfn.LET(
     _xlpm.upZT, IFERROR(LOOKUP(2,1/($A$3:$A13&lt;&gt;""),$A$3:$A13),""),
     _xlpm.dnZT, IFERROR(INDEX($A13:$A$16, MATCH(TRUE, $A13:$A$16&lt;&gt;"", 0)),""),
     _xlpm.zt, TRIM(CLEAN(IF(_xlpm.upZT&lt;&gt;"", _xlpm.upZT, _xlpm.dnZT))),
     _xlpm.sp, TRIM(CLEAN($B13)),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J13" s="85" cm="1">
        <f t="array" ref="J13">IF($A13="","",
   _xlfn.LET(
     _xlpm.upZT, IFERROR(LOOKUP(2,1/($A$3:$A13&lt;&gt;""),$A$3:$A13),""),
     _xlpm.dnZT, IFERROR(INDEX($A13:$A$16, MATCH(TRUE, $A13:$A$16&lt;&gt;"", 0)),""),
     _xlpm.zt, TRIM(CLEAN(IF(_xlpm.upZT&lt;&gt;"", _xlpm.upZT, _xlpm.dnZT))),
     _xlpm.sp, TRIM(CLEAN($B13)),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K13" s="85" cm="1">
        <f t="array" ref="K13">IF($A13="","",
   _xlfn.LET(
     _xlpm.upZT, IFERROR(LOOKUP(2,1/($A$3:$A13&lt;&gt;""),$A$3:$A13),""),
     _xlpm.dnZT, IFERROR(INDEX($A13:$A$16, MATCH(TRUE, $A13:$A$16&lt;&gt;"", 0)),""),
     _xlpm.zt, TRIM(CLEAN(IF(_xlpm.upZT&lt;&gt;"", _xlpm.upZT, _xlpm.dnZT))),
     _xlpm.sp, TRIM(CLEAN($B13)),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L13" s="85" cm="1">
        <f t="array" ref="L13">IF($A13="","",
   _xlfn.LET(
     _xlpm.upZT, IFERROR(LOOKUP(2,1/($A$3:$A13&lt;&gt;""),$A$3:$A13),""),
     _xlpm.dnZT, IFERROR(INDEX($A13:$A$16, MATCH(TRUE, $A13:$A$16&lt;&gt;"", 0)),""),
     _xlpm.zt, TRIM(CLEAN(IF(_xlpm.upZT&lt;&gt;"", _xlpm.upZT, _xlpm.dnZT))),
     _xlpm.sp, TRIM(CLEAN($B13)),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M13" s="85" cm="1">
        <f t="array" ref="M13">IF($A13="","",
   _xlfn.LET(
     _xlpm.upZT, IFERROR(LOOKUP(2,1/($A$3:$A13&lt;&gt;""),$A$3:$A13),""),
     _xlpm.dnZT, IFERROR(INDEX($A13:$A$16, MATCH(TRUE, $A13:$A$16&lt;&gt;"", 0)),""),
     _xlpm.zt, TRIM(CLEAN(IF(_xlpm.upZT&lt;&gt;"", _xlpm.upZT, _xlpm.dnZT))),
     _xlpm.sp, TRIM(CLEAN($B13)),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N13" s="85" cm="1">
        <f t="array" ref="N13">IF($A13="","",
   _xlfn.LET(
     _xlpm.upZT, IFERROR(LOOKUP(2,1/($A$3:$A13&lt;&gt;""),$A$3:$A13),""),
     _xlpm.dnZT, IFERROR(INDEX($A13:$A$16, MATCH(TRUE, $A13:$A$16&lt;&gt;"", 0)),""),
     _xlpm.zt, TRIM(CLEAN(IF(_xlpm.upZT&lt;&gt;"", _xlpm.upZT, _xlpm.dnZT))),
     _xlpm.sp, TRIM(CLEAN($B13)),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O13" s="85" cm="1">
        <f t="array" ref="O13">IF($A13="","",
   _xlfn.LET(
     _xlpm.upZT, IFERROR(LOOKUP(2,1/($A$3:$A13&lt;&gt;""),$A$3:$A13),""),
     _xlpm.dnZT, IFERROR(INDEX($A13:$A$16, MATCH(TRUE, $A13:$A$16&lt;&gt;"", 0)),""),
     _xlpm.zt, TRIM(CLEAN(IF(_xlpm.upZT&lt;&gt;"", _xlpm.upZT, _xlpm.dnZT))),
     _xlpm.sp, TRIM(CLEAN($B13)),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P13" s="85" cm="1">
        <f t="array" ref="P13">IF($A13="","",
   _xlfn.LET(
     _xlpm.upZT, IFERROR(LOOKUP(2,1/($A$3:$A13&lt;&gt;""),$A$3:$A13),""),
     _xlpm.dnZT, IFERROR(INDEX($A13:$A$16, MATCH(TRUE, $A13:$A$16&lt;&gt;"", 0)),""),
     _xlpm.zt, TRIM(CLEAN(IF(_xlpm.upZT&lt;&gt;"", _xlpm.upZT, _xlpm.dnZT))),
     _xlpm.sp, TRIM(CLEAN($B13)),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Q13" s="85" cm="1">
        <f t="array" ref="Q13">IF($A13="","",
   _xlfn.LET(
     _xlpm.upZT, IFERROR(LOOKUP(2,1/($A$3:$A13&lt;&gt;""),$A$3:$A13),""),
     _xlpm.dnZT, IFERROR(INDEX($A13:$A$16, MATCH(TRUE, $A13:$A$16&lt;&gt;"", 0)),""),
     _xlpm.zt, TRIM(CLEAN(IF(_xlpm.upZT&lt;&gt;"", _xlpm.upZT, _xlpm.dnZT))),
     _xlpm.sp, TRIM(CLEAN($B13)),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R13" s="85" cm="1">
        <f t="array" ref="R13">IF($A13="","",
   _xlfn.LET(
     _xlpm.upZT, IFERROR(LOOKUP(2,1/($A$3:$A13&lt;&gt;""),$A$3:$A13),""),
     _xlpm.dnZT, IFERROR(INDEX($A13:$A$16, MATCH(TRUE, $A13:$A$16&lt;&gt;"", 0)),""),
     _xlpm.zt, TRIM(CLEAN(IF(_xlpm.upZT&lt;&gt;"", _xlpm.upZT, _xlpm.dnZT))),
     _xlpm.sp, TRIM(CLEAN($B13)),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S13" s="95"/>
    </row>
    <row r="14" spans="1:26" x14ac:dyDescent="0.25">
      <c r="A14" s="83" t="str" cm="1">
        <f t="array" ref="A14">IFERROR(INDEX($Z:$Z, 2+INT((ROW()-3)/4)), "")</f>
        <v>School</v>
      </c>
      <c r="B14" s="84" t="s">
        <v>108</v>
      </c>
      <c r="C14" s="85" cm="1">
        <f t="array" ref="C14">IF($A14="","",
   _xlfn.LET(
     _xlpm.upZT, IFERROR(LOOKUP(2,1/($A$3:$A14&lt;&gt;""),$A$3:$A14),""),
     _xlpm.dnZT, IFERROR(INDEX($A14:$A$16, MATCH(TRUE, $A14:$A$16&lt;&gt;"", 0)),""),
     _xlpm.zt, TRIM(CLEAN(IF(_xlpm.upZT&lt;&gt;"", _xlpm.upZT, _xlpm.dnZT))),
     _xlpm.sp, TRIM(CLEAN($B14)),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D14" s="85" cm="1">
        <f t="array" ref="D14">IF($A14="","",
   _xlfn.LET(
     _xlpm.upZT, IFERROR(LOOKUP(2,1/($A$3:$A14&lt;&gt;""),$A$3:$A14),""),
     _xlpm.dnZT, IFERROR(INDEX($A14:$A$16, MATCH(TRUE, $A14:$A$16&lt;&gt;"", 0)),""),
     _xlpm.zt, TRIM(CLEAN(IF(_xlpm.upZT&lt;&gt;"", _xlpm.upZT, _xlpm.dnZT))),
     _xlpm.sp, TRIM(CLEAN($B14)),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E14" s="85" cm="1">
        <f t="array" ref="E14">IF($A14="","",
   _xlfn.LET(
     _xlpm.upZT, IFERROR(LOOKUP(2,1/($A$3:$A14&lt;&gt;""),$A$3:$A14),""),
     _xlpm.dnZT, IFERROR(INDEX($A14:$A$16, MATCH(TRUE, $A14:$A$16&lt;&gt;"", 0)),""),
     _xlpm.zt, TRIM(CLEAN(IF(_xlpm.upZT&lt;&gt;"", _xlpm.upZT, _xlpm.dnZT))),
     _xlpm.sp, TRIM(CLEAN($B14)),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F14" s="85" cm="1">
        <f t="array" ref="F14">IF($A14="","",
   _xlfn.LET(
     _xlpm.upZT, IFERROR(LOOKUP(2,1/($A$3:$A14&lt;&gt;""),$A$3:$A14),""),
     _xlpm.dnZT, IFERROR(INDEX($A14:$A$16, MATCH(TRUE, $A14:$A$16&lt;&gt;"", 0)),""),
     _xlpm.zt, TRIM(CLEAN(IF(_xlpm.upZT&lt;&gt;"", _xlpm.upZT, _xlpm.dnZT))),
     _xlpm.sp, TRIM(CLEAN($B14)),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G14" s="85" cm="1">
        <f t="array" ref="G14">IF($A14="","",
   _xlfn.LET(
     _xlpm.upZT, IFERROR(LOOKUP(2,1/($A$3:$A14&lt;&gt;""),$A$3:$A14),""),
     _xlpm.dnZT, IFERROR(INDEX($A14:$A$16, MATCH(TRUE, $A14:$A$16&lt;&gt;"", 0)),""),
     _xlpm.zt, TRIM(CLEAN(IF(_xlpm.upZT&lt;&gt;"", _xlpm.upZT, _xlpm.dnZT))),
     _xlpm.sp, TRIM(CLEAN($B14)),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H14" s="85" cm="1">
        <f t="array" ref="H14">IF($A14="","",
   _xlfn.LET(
     _xlpm.upZT, IFERROR(LOOKUP(2,1/($A$3:$A14&lt;&gt;""),$A$3:$A14),""),
     _xlpm.dnZT, IFERROR(INDEX($A14:$A$16, MATCH(TRUE, $A14:$A$16&lt;&gt;"", 0)),""),
     _xlpm.zt, TRIM(CLEAN(IF(_xlpm.upZT&lt;&gt;"", _xlpm.upZT, _xlpm.dnZT))),
     _xlpm.sp, TRIM(CLEAN($B14)),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I14" s="85" cm="1">
        <f t="array" ref="I14">IF($A14="","",
   _xlfn.LET(
     _xlpm.upZT, IFERROR(LOOKUP(2,1/($A$3:$A14&lt;&gt;""),$A$3:$A14),""),
     _xlpm.dnZT, IFERROR(INDEX($A14:$A$16, MATCH(TRUE, $A14:$A$16&lt;&gt;"", 0)),""),
     _xlpm.zt, TRIM(CLEAN(IF(_xlpm.upZT&lt;&gt;"", _xlpm.upZT, _xlpm.dnZT))),
     _xlpm.sp, TRIM(CLEAN($B14)),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J14" s="85" cm="1">
        <f t="array" ref="J14">IF($A14="","",
   _xlfn.LET(
     _xlpm.upZT, IFERROR(LOOKUP(2,1/($A$3:$A14&lt;&gt;""),$A$3:$A14),""),
     _xlpm.dnZT, IFERROR(INDEX($A14:$A$16, MATCH(TRUE, $A14:$A$16&lt;&gt;"", 0)),""),
     _xlpm.zt, TRIM(CLEAN(IF(_xlpm.upZT&lt;&gt;"", _xlpm.upZT, _xlpm.dnZT))),
     _xlpm.sp, TRIM(CLEAN($B14)),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K14" s="85" cm="1">
        <f t="array" ref="K14">IF($A14="","",
   _xlfn.LET(
     _xlpm.upZT, IFERROR(LOOKUP(2,1/($A$3:$A14&lt;&gt;""),$A$3:$A14),""),
     _xlpm.dnZT, IFERROR(INDEX($A14:$A$16, MATCH(TRUE, $A14:$A$16&lt;&gt;"", 0)),""),
     _xlpm.zt, TRIM(CLEAN(IF(_xlpm.upZT&lt;&gt;"", _xlpm.upZT, _xlpm.dnZT))),
     _xlpm.sp, TRIM(CLEAN($B14)),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L14" s="85" cm="1">
        <f t="array" ref="L14">IF($A14="","",
   _xlfn.LET(
     _xlpm.upZT, IFERROR(LOOKUP(2,1/($A$3:$A14&lt;&gt;""),$A$3:$A14),""),
     _xlpm.dnZT, IFERROR(INDEX($A14:$A$16, MATCH(TRUE, $A14:$A$16&lt;&gt;"", 0)),""),
     _xlpm.zt, TRIM(CLEAN(IF(_xlpm.upZT&lt;&gt;"", _xlpm.upZT, _xlpm.dnZT))),
     _xlpm.sp, TRIM(CLEAN($B14)),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M14" s="85" cm="1">
        <f t="array" ref="M14">IF($A14="","",
   _xlfn.LET(
     _xlpm.upZT, IFERROR(LOOKUP(2,1/($A$3:$A14&lt;&gt;""),$A$3:$A14),""),
     _xlpm.dnZT, IFERROR(INDEX($A14:$A$16, MATCH(TRUE, $A14:$A$16&lt;&gt;"", 0)),""),
     _xlpm.zt, TRIM(CLEAN(IF(_xlpm.upZT&lt;&gt;"", _xlpm.upZT, _xlpm.dnZT))),
     _xlpm.sp, TRIM(CLEAN($B14)),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N14" s="85" cm="1">
        <f t="array" ref="N14">IF($A14="","",
   _xlfn.LET(
     _xlpm.upZT, IFERROR(LOOKUP(2,1/($A$3:$A14&lt;&gt;""),$A$3:$A14),""),
     _xlpm.dnZT, IFERROR(INDEX($A14:$A$16, MATCH(TRUE, $A14:$A$16&lt;&gt;"", 0)),""),
     _xlpm.zt, TRIM(CLEAN(IF(_xlpm.upZT&lt;&gt;"", _xlpm.upZT, _xlpm.dnZT))),
     _xlpm.sp, TRIM(CLEAN($B14)),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O14" s="85" cm="1">
        <f t="array" ref="O14">IF($A14="","",
   _xlfn.LET(
     _xlpm.upZT, IFERROR(LOOKUP(2,1/($A$3:$A14&lt;&gt;""),$A$3:$A14),""),
     _xlpm.dnZT, IFERROR(INDEX($A14:$A$16, MATCH(TRUE, $A14:$A$16&lt;&gt;"", 0)),""),
     _xlpm.zt, TRIM(CLEAN(IF(_xlpm.upZT&lt;&gt;"", _xlpm.upZT, _xlpm.dnZT))),
     _xlpm.sp, TRIM(CLEAN($B14)),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P14" s="85" cm="1">
        <f t="array" ref="P14">IF($A14="","",
   _xlfn.LET(
     _xlpm.upZT, IFERROR(LOOKUP(2,1/($A$3:$A14&lt;&gt;""),$A$3:$A14),""),
     _xlpm.dnZT, IFERROR(INDEX($A14:$A$16, MATCH(TRUE, $A14:$A$16&lt;&gt;"", 0)),""),
     _xlpm.zt, TRIM(CLEAN(IF(_xlpm.upZT&lt;&gt;"", _xlpm.upZT, _xlpm.dnZT))),
     _xlpm.sp, TRIM(CLEAN($B14)),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Q14" s="85" cm="1">
        <f t="array" ref="Q14">IF($A14="","",
   _xlfn.LET(
     _xlpm.upZT, IFERROR(LOOKUP(2,1/($A$3:$A14&lt;&gt;""),$A$3:$A14),""),
     _xlpm.dnZT, IFERROR(INDEX($A14:$A$16, MATCH(TRUE, $A14:$A$16&lt;&gt;"", 0)),""),
     _xlpm.zt, TRIM(CLEAN(IF(_xlpm.upZT&lt;&gt;"", _xlpm.upZT, _xlpm.dnZT))),
     _xlpm.sp, TRIM(CLEAN($B14)),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R14" s="85" cm="1">
        <f t="array" ref="R14">IF($A14="","",
   _xlfn.LET(
     _xlpm.upZT, IFERROR(LOOKUP(2,1/($A$3:$A14&lt;&gt;""),$A$3:$A14),""),
     _xlpm.dnZT, IFERROR(INDEX($A14:$A$16, MATCH(TRUE, $A14:$A$16&lt;&gt;"", 0)),""),
     _xlpm.zt, TRIM(CLEAN(IF(_xlpm.upZT&lt;&gt;"", _xlpm.upZT, _xlpm.dnZT))),
     _xlpm.sp, TRIM(CLEAN($B14)),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S14" s="95"/>
    </row>
  </sheetData>
  <mergeCells count="4">
    <mergeCell ref="A1:S1"/>
    <mergeCell ref="S3:S6"/>
    <mergeCell ref="S11:S14"/>
    <mergeCell ref="S7:S10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64A89-5E57-44B1-9EDF-BCA4FF877B1C}">
  <dimension ref="A1:F49"/>
  <sheetViews>
    <sheetView workbookViewId="0">
      <selection activeCell="B21" sqref="B21"/>
    </sheetView>
  </sheetViews>
  <sheetFormatPr defaultRowHeight="15" x14ac:dyDescent="0.25"/>
  <cols>
    <col min="1" max="6" width="28.140625" customWidth="1"/>
  </cols>
  <sheetData>
    <row r="1" spans="1:6" x14ac:dyDescent="0.25">
      <c r="A1" s="45" t="s">
        <v>168</v>
      </c>
      <c r="B1" s="45" t="s">
        <v>323</v>
      </c>
      <c r="C1" s="45" t="s">
        <v>307</v>
      </c>
      <c r="D1" s="45" t="s">
        <v>308</v>
      </c>
      <c r="E1" s="45" t="s">
        <v>309</v>
      </c>
      <c r="F1" s="45" t="s">
        <v>310</v>
      </c>
    </row>
    <row r="2" spans="1:6" x14ac:dyDescent="0.25">
      <c r="A2" t="s">
        <v>73</v>
      </c>
      <c r="B2" t="s">
        <v>416</v>
      </c>
      <c r="C2">
        <v>60</v>
      </c>
      <c r="D2">
        <v>60</v>
      </c>
      <c r="E2">
        <v>80</v>
      </c>
      <c r="F2">
        <v>80</v>
      </c>
    </row>
    <row r="3" spans="1:6" x14ac:dyDescent="0.25">
      <c r="A3" t="s">
        <v>73</v>
      </c>
      <c r="B3" t="s">
        <v>440</v>
      </c>
      <c r="C3">
        <v>70</v>
      </c>
      <c r="D3">
        <v>60</v>
      </c>
      <c r="E3">
        <v>75</v>
      </c>
      <c r="F3">
        <v>85</v>
      </c>
    </row>
    <row r="4" spans="1:6" x14ac:dyDescent="0.25">
      <c r="A4" t="s">
        <v>73</v>
      </c>
      <c r="B4" t="s">
        <v>402</v>
      </c>
      <c r="C4">
        <v>70</v>
      </c>
      <c r="D4">
        <v>60</v>
      </c>
      <c r="E4">
        <v>75</v>
      </c>
      <c r="F4">
        <v>85</v>
      </c>
    </row>
    <row r="5" spans="1:6" x14ac:dyDescent="0.25">
      <c r="A5" t="s">
        <v>74</v>
      </c>
      <c r="B5" t="s">
        <v>416</v>
      </c>
      <c r="C5">
        <v>60</v>
      </c>
      <c r="D5">
        <v>60</v>
      </c>
      <c r="E5">
        <v>80</v>
      </c>
      <c r="F5">
        <v>80</v>
      </c>
    </row>
    <row r="6" spans="1:6" x14ac:dyDescent="0.25">
      <c r="A6" t="s">
        <v>74</v>
      </c>
      <c r="B6" t="s">
        <v>440</v>
      </c>
      <c r="C6">
        <v>70</v>
      </c>
      <c r="D6">
        <v>60</v>
      </c>
      <c r="E6">
        <v>75</v>
      </c>
      <c r="F6">
        <v>85</v>
      </c>
    </row>
    <row r="7" spans="1:6" x14ac:dyDescent="0.25">
      <c r="A7" t="s">
        <v>74</v>
      </c>
      <c r="B7" t="s">
        <v>402</v>
      </c>
      <c r="C7">
        <v>70</v>
      </c>
      <c r="D7">
        <v>60</v>
      </c>
      <c r="E7">
        <v>75</v>
      </c>
      <c r="F7">
        <v>85</v>
      </c>
    </row>
    <row r="8" spans="1:6" x14ac:dyDescent="0.25">
      <c r="A8" t="s">
        <v>75</v>
      </c>
      <c r="B8" t="s">
        <v>416</v>
      </c>
      <c r="C8">
        <v>60</v>
      </c>
      <c r="D8">
        <v>60</v>
      </c>
      <c r="E8">
        <v>80</v>
      </c>
      <c r="F8">
        <v>80</v>
      </c>
    </row>
    <row r="9" spans="1:6" x14ac:dyDescent="0.25">
      <c r="A9" t="s">
        <v>75</v>
      </c>
      <c r="B9" t="s">
        <v>440</v>
      </c>
      <c r="C9">
        <v>70</v>
      </c>
      <c r="D9">
        <v>60</v>
      </c>
      <c r="E9">
        <v>75</v>
      </c>
      <c r="F9">
        <v>85</v>
      </c>
    </row>
    <row r="10" spans="1:6" x14ac:dyDescent="0.25">
      <c r="A10" t="s">
        <v>75</v>
      </c>
      <c r="B10" t="s">
        <v>402</v>
      </c>
      <c r="C10">
        <v>70</v>
      </c>
      <c r="D10">
        <v>60</v>
      </c>
      <c r="E10">
        <v>75</v>
      </c>
      <c r="F10">
        <v>85</v>
      </c>
    </row>
    <row r="11" spans="1:6" x14ac:dyDescent="0.25">
      <c r="A11" t="s">
        <v>76</v>
      </c>
      <c r="B11" t="s">
        <v>416</v>
      </c>
      <c r="C11">
        <v>60</v>
      </c>
      <c r="D11">
        <v>60</v>
      </c>
      <c r="E11">
        <v>80</v>
      </c>
      <c r="F11">
        <v>80</v>
      </c>
    </row>
    <row r="12" spans="1:6" x14ac:dyDescent="0.25">
      <c r="A12" t="s">
        <v>76</v>
      </c>
      <c r="B12" t="s">
        <v>440</v>
      </c>
      <c r="C12">
        <v>70</v>
      </c>
      <c r="D12">
        <v>60</v>
      </c>
      <c r="E12">
        <v>75</v>
      </c>
      <c r="F12">
        <v>85</v>
      </c>
    </row>
    <row r="13" spans="1:6" x14ac:dyDescent="0.25">
      <c r="A13" t="s">
        <v>76</v>
      </c>
      <c r="B13" t="s">
        <v>402</v>
      </c>
      <c r="C13">
        <v>70</v>
      </c>
      <c r="D13">
        <v>60</v>
      </c>
      <c r="E13">
        <v>75</v>
      </c>
      <c r="F13">
        <v>85</v>
      </c>
    </row>
    <row r="14" spans="1:6" x14ac:dyDescent="0.25">
      <c r="A14" t="s">
        <v>77</v>
      </c>
      <c r="B14" t="s">
        <v>416</v>
      </c>
      <c r="C14">
        <v>60</v>
      </c>
      <c r="D14">
        <v>60</v>
      </c>
      <c r="E14">
        <v>80</v>
      </c>
      <c r="F14">
        <v>80</v>
      </c>
    </row>
    <row r="15" spans="1:6" x14ac:dyDescent="0.25">
      <c r="A15" t="s">
        <v>77</v>
      </c>
      <c r="B15" t="s">
        <v>440</v>
      </c>
      <c r="C15">
        <v>70</v>
      </c>
      <c r="D15">
        <v>60</v>
      </c>
      <c r="E15">
        <v>75</v>
      </c>
      <c r="F15">
        <v>85</v>
      </c>
    </row>
    <row r="16" spans="1:6" x14ac:dyDescent="0.25">
      <c r="A16" t="s">
        <v>77</v>
      </c>
      <c r="B16" t="s">
        <v>402</v>
      </c>
      <c r="C16">
        <v>70</v>
      </c>
      <c r="D16">
        <v>60</v>
      </c>
      <c r="E16">
        <v>75</v>
      </c>
      <c r="F16">
        <v>85</v>
      </c>
    </row>
    <row r="17" spans="1:6" x14ac:dyDescent="0.25">
      <c r="A17" t="s">
        <v>78</v>
      </c>
      <c r="B17" t="s">
        <v>416</v>
      </c>
      <c r="C17">
        <v>60</v>
      </c>
      <c r="D17">
        <v>60</v>
      </c>
      <c r="E17">
        <v>80</v>
      </c>
      <c r="F17">
        <v>80</v>
      </c>
    </row>
    <row r="18" spans="1:6" x14ac:dyDescent="0.25">
      <c r="A18" t="s">
        <v>78</v>
      </c>
      <c r="B18" t="s">
        <v>440</v>
      </c>
      <c r="C18">
        <v>70</v>
      </c>
      <c r="D18">
        <v>60</v>
      </c>
      <c r="E18">
        <v>75</v>
      </c>
      <c r="F18">
        <v>85</v>
      </c>
    </row>
    <row r="19" spans="1:6" x14ac:dyDescent="0.25">
      <c r="A19" t="s">
        <v>78</v>
      </c>
      <c r="B19" t="s">
        <v>402</v>
      </c>
      <c r="C19">
        <v>70</v>
      </c>
      <c r="D19">
        <v>60</v>
      </c>
      <c r="E19">
        <v>75</v>
      </c>
      <c r="F19">
        <v>85</v>
      </c>
    </row>
    <row r="20" spans="1:6" x14ac:dyDescent="0.25">
      <c r="A20" t="s">
        <v>79</v>
      </c>
      <c r="B20" t="s">
        <v>416</v>
      </c>
      <c r="C20">
        <v>60</v>
      </c>
      <c r="D20">
        <v>60</v>
      </c>
      <c r="E20">
        <v>80</v>
      </c>
      <c r="F20">
        <v>80</v>
      </c>
    </row>
    <row r="21" spans="1:6" x14ac:dyDescent="0.25">
      <c r="A21" t="s">
        <v>79</v>
      </c>
      <c r="B21" t="s">
        <v>440</v>
      </c>
      <c r="C21">
        <v>70</v>
      </c>
      <c r="D21">
        <v>60</v>
      </c>
      <c r="E21">
        <v>75</v>
      </c>
      <c r="F21">
        <v>85</v>
      </c>
    </row>
    <row r="22" spans="1:6" x14ac:dyDescent="0.25">
      <c r="A22" t="s">
        <v>79</v>
      </c>
      <c r="B22" t="s">
        <v>402</v>
      </c>
      <c r="C22">
        <v>70</v>
      </c>
      <c r="D22">
        <v>60</v>
      </c>
      <c r="E22">
        <v>75</v>
      </c>
      <c r="F22">
        <v>85</v>
      </c>
    </row>
    <row r="23" spans="1:6" x14ac:dyDescent="0.25">
      <c r="A23" t="s">
        <v>80</v>
      </c>
      <c r="B23" t="s">
        <v>416</v>
      </c>
      <c r="C23">
        <v>60</v>
      </c>
      <c r="D23">
        <v>60</v>
      </c>
      <c r="E23">
        <v>80</v>
      </c>
      <c r="F23">
        <v>80</v>
      </c>
    </row>
    <row r="24" spans="1:6" x14ac:dyDescent="0.25">
      <c r="A24" t="s">
        <v>80</v>
      </c>
      <c r="B24" t="s">
        <v>440</v>
      </c>
      <c r="C24">
        <v>70</v>
      </c>
      <c r="D24">
        <v>60</v>
      </c>
      <c r="E24">
        <v>75</v>
      </c>
      <c r="F24">
        <v>85</v>
      </c>
    </row>
    <row r="25" spans="1:6" x14ac:dyDescent="0.25">
      <c r="A25" t="s">
        <v>80</v>
      </c>
      <c r="B25" t="s">
        <v>402</v>
      </c>
      <c r="C25">
        <v>70</v>
      </c>
      <c r="D25">
        <v>60</v>
      </c>
      <c r="E25">
        <v>75</v>
      </c>
      <c r="F25">
        <v>85</v>
      </c>
    </row>
    <row r="26" spans="1:6" x14ac:dyDescent="0.25">
      <c r="A26" t="s">
        <v>81</v>
      </c>
      <c r="B26" t="s">
        <v>416</v>
      </c>
      <c r="C26">
        <v>60</v>
      </c>
      <c r="D26">
        <v>60</v>
      </c>
      <c r="E26">
        <v>80</v>
      </c>
      <c r="F26">
        <v>80</v>
      </c>
    </row>
    <row r="27" spans="1:6" x14ac:dyDescent="0.25">
      <c r="A27" t="s">
        <v>81</v>
      </c>
      <c r="B27" t="s">
        <v>440</v>
      </c>
      <c r="C27">
        <v>70</v>
      </c>
      <c r="D27">
        <v>60</v>
      </c>
      <c r="E27">
        <v>75</v>
      </c>
      <c r="F27">
        <v>85</v>
      </c>
    </row>
    <row r="28" spans="1:6" x14ac:dyDescent="0.25">
      <c r="A28" t="s">
        <v>81</v>
      </c>
      <c r="B28" t="s">
        <v>402</v>
      </c>
      <c r="C28">
        <v>70</v>
      </c>
      <c r="D28">
        <v>60</v>
      </c>
      <c r="E28">
        <v>75</v>
      </c>
      <c r="F28">
        <v>85</v>
      </c>
    </row>
    <row r="29" spans="1:6" x14ac:dyDescent="0.25">
      <c r="A29" t="s">
        <v>20</v>
      </c>
      <c r="B29" t="s">
        <v>416</v>
      </c>
      <c r="C29">
        <v>60</v>
      </c>
      <c r="D29">
        <v>60</v>
      </c>
      <c r="E29">
        <v>80</v>
      </c>
      <c r="F29">
        <v>80</v>
      </c>
    </row>
    <row r="30" spans="1:6" x14ac:dyDescent="0.25">
      <c r="A30" t="s">
        <v>20</v>
      </c>
      <c r="B30" t="s">
        <v>440</v>
      </c>
      <c r="C30">
        <v>70</v>
      </c>
      <c r="D30">
        <v>60</v>
      </c>
      <c r="E30">
        <v>75</v>
      </c>
      <c r="F30">
        <v>85</v>
      </c>
    </row>
    <row r="31" spans="1:6" x14ac:dyDescent="0.25">
      <c r="A31" t="s">
        <v>20</v>
      </c>
      <c r="B31" t="s">
        <v>402</v>
      </c>
      <c r="C31">
        <v>70</v>
      </c>
      <c r="D31">
        <v>60</v>
      </c>
      <c r="E31">
        <v>75</v>
      </c>
      <c r="F31">
        <v>85</v>
      </c>
    </row>
    <row r="32" spans="1:6" x14ac:dyDescent="0.25">
      <c r="A32" t="s">
        <v>21</v>
      </c>
      <c r="B32" t="s">
        <v>416</v>
      </c>
      <c r="C32">
        <v>60</v>
      </c>
      <c r="D32">
        <v>60</v>
      </c>
      <c r="E32">
        <v>80</v>
      </c>
      <c r="F32">
        <v>80</v>
      </c>
    </row>
    <row r="33" spans="1:6" x14ac:dyDescent="0.25">
      <c r="A33" t="s">
        <v>21</v>
      </c>
      <c r="B33" t="s">
        <v>440</v>
      </c>
      <c r="C33">
        <v>70</v>
      </c>
      <c r="D33">
        <v>60</v>
      </c>
      <c r="E33">
        <v>75</v>
      </c>
      <c r="F33">
        <v>85</v>
      </c>
    </row>
    <row r="34" spans="1:6" x14ac:dyDescent="0.25">
      <c r="A34" t="s">
        <v>21</v>
      </c>
      <c r="B34" t="s">
        <v>402</v>
      </c>
      <c r="C34">
        <v>70</v>
      </c>
      <c r="D34">
        <v>60</v>
      </c>
      <c r="E34">
        <v>75</v>
      </c>
      <c r="F34">
        <v>85</v>
      </c>
    </row>
    <row r="35" spans="1:6" x14ac:dyDescent="0.25">
      <c r="A35" t="s">
        <v>22</v>
      </c>
      <c r="B35" t="s">
        <v>416</v>
      </c>
      <c r="C35">
        <v>60</v>
      </c>
      <c r="D35">
        <v>60</v>
      </c>
      <c r="E35">
        <v>80</v>
      </c>
      <c r="F35">
        <v>80</v>
      </c>
    </row>
    <row r="36" spans="1:6" x14ac:dyDescent="0.25">
      <c r="A36" t="s">
        <v>22</v>
      </c>
      <c r="B36" t="s">
        <v>440</v>
      </c>
      <c r="C36">
        <v>70</v>
      </c>
      <c r="D36">
        <v>60</v>
      </c>
      <c r="E36">
        <v>75</v>
      </c>
      <c r="F36">
        <v>85</v>
      </c>
    </row>
    <row r="37" spans="1:6" x14ac:dyDescent="0.25">
      <c r="A37" t="s">
        <v>22</v>
      </c>
      <c r="B37" t="s">
        <v>402</v>
      </c>
      <c r="C37">
        <v>70</v>
      </c>
      <c r="D37">
        <v>60</v>
      </c>
      <c r="E37">
        <v>75</v>
      </c>
      <c r="F37">
        <v>85</v>
      </c>
    </row>
    <row r="38" spans="1:6" x14ac:dyDescent="0.25">
      <c r="A38" t="s">
        <v>23</v>
      </c>
      <c r="B38" t="s">
        <v>416</v>
      </c>
      <c r="C38">
        <v>60</v>
      </c>
      <c r="D38">
        <v>60</v>
      </c>
      <c r="E38">
        <v>80</v>
      </c>
      <c r="F38">
        <v>80</v>
      </c>
    </row>
    <row r="39" spans="1:6" x14ac:dyDescent="0.25">
      <c r="A39" t="s">
        <v>23</v>
      </c>
      <c r="B39" t="s">
        <v>440</v>
      </c>
      <c r="C39">
        <v>70</v>
      </c>
      <c r="D39">
        <v>60</v>
      </c>
      <c r="E39">
        <v>75</v>
      </c>
      <c r="F39">
        <v>85</v>
      </c>
    </row>
    <row r="40" spans="1:6" x14ac:dyDescent="0.25">
      <c r="A40" t="s">
        <v>23</v>
      </c>
      <c r="B40" t="s">
        <v>402</v>
      </c>
      <c r="C40">
        <v>70</v>
      </c>
      <c r="D40">
        <v>60</v>
      </c>
      <c r="E40">
        <v>75</v>
      </c>
      <c r="F40">
        <v>85</v>
      </c>
    </row>
    <row r="41" spans="1:6" x14ac:dyDescent="0.25">
      <c r="A41" t="s">
        <v>24</v>
      </c>
      <c r="B41" t="s">
        <v>416</v>
      </c>
      <c r="C41">
        <v>60</v>
      </c>
      <c r="D41">
        <v>60</v>
      </c>
      <c r="E41">
        <v>80</v>
      </c>
      <c r="F41">
        <v>80</v>
      </c>
    </row>
    <row r="42" spans="1:6" x14ac:dyDescent="0.25">
      <c r="A42" t="s">
        <v>24</v>
      </c>
      <c r="B42" t="s">
        <v>440</v>
      </c>
      <c r="C42">
        <v>70</v>
      </c>
      <c r="D42">
        <v>60</v>
      </c>
      <c r="E42">
        <v>75</v>
      </c>
      <c r="F42">
        <v>85</v>
      </c>
    </row>
    <row r="43" spans="1:6" x14ac:dyDescent="0.25">
      <c r="A43" t="s">
        <v>24</v>
      </c>
      <c r="B43" t="s">
        <v>402</v>
      </c>
      <c r="C43">
        <v>70</v>
      </c>
      <c r="D43">
        <v>60</v>
      </c>
      <c r="E43">
        <v>75</v>
      </c>
      <c r="F43">
        <v>85</v>
      </c>
    </row>
    <row r="44" spans="1:6" x14ac:dyDescent="0.25">
      <c r="A44" t="s">
        <v>25</v>
      </c>
      <c r="B44" t="s">
        <v>416</v>
      </c>
      <c r="C44">
        <v>60</v>
      </c>
      <c r="D44">
        <v>60</v>
      </c>
      <c r="E44">
        <v>80</v>
      </c>
      <c r="F44">
        <v>80</v>
      </c>
    </row>
    <row r="45" spans="1:6" x14ac:dyDescent="0.25">
      <c r="A45" t="s">
        <v>25</v>
      </c>
      <c r="B45" t="s">
        <v>440</v>
      </c>
      <c r="C45">
        <v>70</v>
      </c>
      <c r="D45">
        <v>60</v>
      </c>
      <c r="E45">
        <v>75</v>
      </c>
      <c r="F45">
        <v>85</v>
      </c>
    </row>
    <row r="46" spans="1:6" x14ac:dyDescent="0.25">
      <c r="A46" t="s">
        <v>25</v>
      </c>
      <c r="B46" t="s">
        <v>402</v>
      </c>
      <c r="C46">
        <v>70</v>
      </c>
      <c r="D46">
        <v>60</v>
      </c>
      <c r="E46">
        <v>75</v>
      </c>
      <c r="F46">
        <v>85</v>
      </c>
    </row>
    <row r="47" spans="1:6" x14ac:dyDescent="0.25">
      <c r="A47" t="s">
        <v>26</v>
      </c>
      <c r="B47" t="s">
        <v>416</v>
      </c>
      <c r="C47">
        <v>60</v>
      </c>
      <c r="D47">
        <v>60</v>
      </c>
      <c r="E47">
        <v>80</v>
      </c>
      <c r="F47">
        <v>80</v>
      </c>
    </row>
    <row r="48" spans="1:6" x14ac:dyDescent="0.25">
      <c r="A48" t="s">
        <v>26</v>
      </c>
      <c r="B48" t="s">
        <v>440</v>
      </c>
      <c r="C48">
        <v>70</v>
      </c>
      <c r="D48">
        <v>60</v>
      </c>
      <c r="E48">
        <v>75</v>
      </c>
      <c r="F48">
        <v>85</v>
      </c>
    </row>
    <row r="49" spans="1:6" x14ac:dyDescent="0.25">
      <c r="A49" t="s">
        <v>26</v>
      </c>
      <c r="B49" t="s">
        <v>402</v>
      </c>
      <c r="C49">
        <v>70</v>
      </c>
      <c r="D49">
        <v>60</v>
      </c>
      <c r="E49">
        <v>75</v>
      </c>
      <c r="F49">
        <v>85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EDBAF-9042-4D10-8F97-F23303B1D728}">
  <dimension ref="A1:I77"/>
  <sheetViews>
    <sheetView topLeftCell="A15" zoomScaleNormal="100" workbookViewId="0">
      <selection activeCell="E37" sqref="E37"/>
    </sheetView>
  </sheetViews>
  <sheetFormatPr defaultRowHeight="15" x14ac:dyDescent="0.25"/>
  <cols>
    <col min="1" max="4" width="20.7109375" customWidth="1"/>
    <col min="5" max="5" width="23" customWidth="1"/>
    <col min="6" max="8" width="20.7109375" customWidth="1"/>
    <col min="9" max="9" width="9.140625" customWidth="1"/>
    <col min="19" max="19" width="0" hidden="1" customWidth="1"/>
  </cols>
  <sheetData>
    <row r="1" spans="1:9" ht="18" customHeight="1" x14ac:dyDescent="0.25">
      <c r="A1" s="96" t="str">
        <f>"HVAC system - "&amp;Prototype!A2</f>
        <v>HVAC system - Education - Community College</v>
      </c>
      <c r="B1" s="96"/>
      <c r="C1" s="96"/>
      <c r="D1" s="96"/>
      <c r="E1" s="96"/>
      <c r="F1" s="96"/>
      <c r="G1" s="96"/>
      <c r="H1" s="96"/>
      <c r="I1" s="96"/>
    </row>
    <row r="2" spans="1:9" x14ac:dyDescent="0.25">
      <c r="A2" s="9" t="s">
        <v>18</v>
      </c>
      <c r="B2" s="9" t="s">
        <v>64</v>
      </c>
      <c r="C2" s="9" t="s">
        <v>60</v>
      </c>
      <c r="D2" s="9" t="s">
        <v>313</v>
      </c>
      <c r="E2" s="9" t="s">
        <v>314</v>
      </c>
      <c r="F2" s="9" t="s">
        <v>27</v>
      </c>
      <c r="G2" s="18" t="s">
        <v>98</v>
      </c>
      <c r="H2" s="18" t="s">
        <v>99</v>
      </c>
      <c r="I2" s="18" t="s">
        <v>100</v>
      </c>
    </row>
    <row r="3" spans="1:9" x14ac:dyDescent="0.25">
      <c r="A3" s="2" t="s">
        <v>39</v>
      </c>
      <c r="B3" s="4" t="s">
        <v>48</v>
      </c>
      <c r="C3" s="4" t="s">
        <v>61</v>
      </c>
      <c r="D3" s="5" t="s">
        <v>83</v>
      </c>
      <c r="E3" s="5" t="s">
        <v>70</v>
      </c>
      <c r="F3" s="5" t="str" cm="1">
        <f t="array" ref="F3">_xlfn.XLOOKUP(
1,
(Raw_hvac!$A$2:$A$100=$A3)*(Raw_hvac!$B$2:$B$100=$B3)*(Raw_hvac!$C$2:$C$100=$C3),
Raw_hvac!$D$2:$D$100,
"-"
)</f>
        <v>SZ-CAV</v>
      </c>
      <c r="G3" s="42" t="str" cm="1">
        <f t="array" ref="G3">_xlfn.XLOOKUP(
1,
(Raw_hvac!$A$2:$A$100=$A3)*(Raw_hvac!$B$2:$B$100=$B3)*(Raw_hvac!$C$2:$C$100=$C3),
Raw_hvac!$E$2:$E$100,
"-"
)</f>
        <v>0.8</v>
      </c>
      <c r="H3" s="42" cm="1">
        <f t="array" ref="H3">_xlfn.XLOOKUP(
1,
(Raw_hvac!$A$2:$A$100=$A3)*(Raw_hvac!$B$2:$B$100=$B3)*(Raw_hvac!$C$2:$C$100=$C3),
Raw_hvac!$F$2:$F$100,
"-"
)</f>
        <v>3.65</v>
      </c>
      <c r="I3" s="26"/>
    </row>
    <row r="4" spans="1:9" x14ac:dyDescent="0.25">
      <c r="A4" s="2" t="s">
        <v>39</v>
      </c>
      <c r="B4" s="4" t="s">
        <v>48</v>
      </c>
      <c r="C4" s="4" t="s">
        <v>62</v>
      </c>
      <c r="D4" s="4" t="str" cm="1">
        <f t="array" ref="D4">_xlfn.LET(
  _xlpm.v, _xlfn.XLOOKUP(1,(Raw_hvac!$A$2:$A$100=$A4)*(Raw_hvac!$B$2:$B$100=$B4)*(Raw_hvac!$C$2:$C$100=$C4),Raw_hvac!$H$2:$H$100,"-"),
  _xlfn.SWITCH(_xlpm.v,
    "WATER","Boiler (gas)",
    "COMBUSTION","Furnace (gas)",
    _xlpm.v
  )
)</f>
        <v>-</v>
      </c>
      <c r="E4" s="4" t="str" cm="1">
        <f t="array" ref="E4">_xlfn.LET(
  _xlpm.v, _xlfn.XLOOKUP(1,(Raw_hvac!$A$2:$A$100=$A4)*(Raw_hvac!$B$2:$B$100=$B4)*(Raw_hvac!$C$2:$C$100=$C4),Raw_hvac!$G$2:$G$100,"-"),
  IF(_xlpm.v="WATER","Chiller system",_xlpm.v)
)</f>
        <v>-</v>
      </c>
      <c r="F4" s="5" t="str" cm="1">
        <f t="array" ref="F4">_xlfn.XLOOKUP(
1,
(Raw_hvac!$A$2:$A$100=$A4)*(Raw_hvac!$B$2:$B$100=$B4)*(Raw_hvac!$C$2:$C$100=$C4),
Raw_hvac!$D$2:$D$100,
"-"
)</f>
        <v>-</v>
      </c>
      <c r="G4" s="42" t="str" cm="1">
        <f t="array" ref="G4">_xlfn.XLOOKUP(
1,
(Raw_hvac!$A$2:$A$100=$A4)*(Raw_hvac!$B$2:$B$100=$B4)*(Raw_hvac!$C$2:$C$100=$C4),
Raw_hvac!$E$2:$E$100,
"-"
)</f>
        <v>-</v>
      </c>
      <c r="H4" s="42" t="str" cm="1">
        <f t="array" ref="H4">_xlfn.XLOOKUP(
1,
(Raw_hvac!$A$2:$A$100=$A4)*(Raw_hvac!$B$2:$B$100=$B4)*(Raw_hvac!$C$2:$C$100=$C4),
Raw_hvac!$F$2:$F$100,
"-"
)</f>
        <v>-</v>
      </c>
      <c r="I4" s="26"/>
    </row>
    <row r="5" spans="1:9" x14ac:dyDescent="0.25">
      <c r="A5" s="2" t="s">
        <v>39</v>
      </c>
      <c r="B5" s="4" t="s">
        <v>48</v>
      </c>
      <c r="C5" s="4" t="s">
        <v>63</v>
      </c>
      <c r="D5" s="4" t="str" cm="1">
        <f t="array" ref="D5">_xlfn.LET(
  _xlpm.v, _xlfn.XLOOKUP(1,(Raw_hvac!$A$2:$A$100=$A5)*(Raw_hvac!$B$2:$B$100=$B5)*(Raw_hvac!$C$2:$C$100=$C5),Raw_hvac!$H$2:$H$100,"-"),
  _xlfn.SWITCH(_xlpm.v,
    "WATER","Boiler (gas)",
    "COMBUSTION","Furnace (gas)",
    _xlpm.v
  )
)</f>
        <v>Boiler (gas)</v>
      </c>
      <c r="E5" s="4" t="str" cm="1">
        <f t="array" ref="E5">_xlfn.LET(
  _xlpm.v, _xlfn.XLOOKUP(1,(Raw_hvac!$A$2:$A$100=$A5)*(Raw_hvac!$B$2:$B$100=$B5)*(Raw_hvac!$C$2:$C$100=$C5),Raw_hvac!$G$2:$G$100,"-"),
  IF(_xlpm.v="WATER","Chiller system",_xlpm.v)
)</f>
        <v>Chiller system</v>
      </c>
      <c r="F5" s="5" t="str" cm="1">
        <f t="array" ref="F5">_xlfn.XLOOKUP(
1,
(Raw_hvac!$A$2:$A$100=$A5)*(Raw_hvac!$B$2:$B$100=$B5)*(Raw_hvac!$C$2:$C$100=$C5),
Raw_hvac!$D$2:$D$100,
"-"
)</f>
        <v>SZ-VAV</v>
      </c>
      <c r="G5" s="42" t="str" cm="1">
        <f t="array" ref="G5">_xlfn.XLOOKUP(
1,
(Raw_hvac!$A$2:$A$100=$A5)*(Raw_hvac!$B$2:$B$100=$B5)*(Raw_hvac!$C$2:$C$100=$C5),
Raw_hvac!$E$2:$E$100,
"-"
)</f>
        <v>0.8</v>
      </c>
      <c r="H5" s="42" cm="1">
        <f t="array" ref="H5">_xlfn.XLOOKUP(
1,
(Raw_hvac!$A$2:$A$100=$A5)*(Raw_hvac!$B$2:$B$100=$B5)*(Raw_hvac!$C$2:$C$100=$C5),
Raw_hvac!$F$2:$F$100,
"-"
)</f>
        <v>2.87</v>
      </c>
      <c r="I5" s="26"/>
    </row>
    <row r="6" spans="1:9" x14ac:dyDescent="0.25">
      <c r="A6" s="2" t="s">
        <v>40</v>
      </c>
      <c r="B6" s="4" t="s">
        <v>48</v>
      </c>
      <c r="C6" s="4" t="s">
        <v>61</v>
      </c>
      <c r="D6" s="5" t="s">
        <v>83</v>
      </c>
      <c r="E6" s="5" t="s">
        <v>70</v>
      </c>
      <c r="F6" s="5" t="str" cm="1">
        <f t="array" ref="F6">_xlfn.XLOOKUP(
1,
(Raw_hvac!$A$2:$A$100=$A6)*(Raw_hvac!$B$2:$B$100=$B6)*(Raw_hvac!$C$2:$C$100=$C6),
Raw_hvac!$D$2:$D$100,
"-"
)</f>
        <v>SZ-CAV</v>
      </c>
      <c r="G6" s="42" t="str" cm="1">
        <f t="array" ref="G6">_xlfn.XLOOKUP(
1,
(Raw_hvac!$A$2:$A$100=$A6)*(Raw_hvac!$B$2:$B$100=$B6)*(Raw_hvac!$C$2:$C$100=$C6),
Raw_hvac!$E$2:$E$100,
"-"
)</f>
        <v>0.8</v>
      </c>
      <c r="H6" s="42" cm="1">
        <f t="array" ref="H6">_xlfn.XLOOKUP(
1,
(Raw_hvac!$A$2:$A$100=$A6)*(Raw_hvac!$B$2:$B$100=$B6)*(Raw_hvac!$C$2:$C$100=$C6),
Raw_hvac!$F$2:$F$100,
"-"
)</f>
        <v>3.65</v>
      </c>
      <c r="I6" s="26"/>
    </row>
    <row r="7" spans="1:9" x14ac:dyDescent="0.25">
      <c r="A7" s="2" t="s">
        <v>40</v>
      </c>
      <c r="B7" s="4" t="s">
        <v>48</v>
      </c>
      <c r="C7" s="4" t="s">
        <v>62</v>
      </c>
      <c r="D7" s="4" t="str" cm="1">
        <f t="array" ref="D7">_xlfn.LET(
  _xlpm.v, _xlfn.XLOOKUP(1,(Raw_hvac!$A$2:$A$100=$A7)*(Raw_hvac!$B$2:$B$100=$B7)*(Raw_hvac!$C$2:$C$100=$C7),Raw_hvac!$H$2:$H$100,"-"),
  _xlfn.SWITCH(_xlpm.v,
    "WATER","Boiler (gas)",
    "COMBUSTION","Furnace (gas)",
    _xlpm.v
  )
)</f>
        <v>-</v>
      </c>
      <c r="E7" s="4" t="str" cm="1">
        <f t="array" ref="E7">_xlfn.LET(
  _xlpm.v, _xlfn.XLOOKUP(1,(Raw_hvac!$A$2:$A$100=$A7)*(Raw_hvac!$B$2:$B$100=$B7)*(Raw_hvac!$C$2:$C$100=$C7),Raw_hvac!$G$2:$G$100,"-"),
  IF(_xlpm.v="WATER","Chiller system",_xlpm.v)
)</f>
        <v>-</v>
      </c>
      <c r="F7" s="5" t="str" cm="1">
        <f t="array" ref="F7">_xlfn.XLOOKUP(
1,
(Raw_hvac!$A$2:$A$100=$A7)*(Raw_hvac!$B$2:$B$100=$B7)*(Raw_hvac!$C$2:$C$100=$C7),
Raw_hvac!$D$2:$D$100,
"-"
)</f>
        <v>-</v>
      </c>
      <c r="G7" s="42" t="str" cm="1">
        <f t="array" ref="G7">_xlfn.XLOOKUP(
1,
(Raw_hvac!$A$2:$A$100=$A7)*(Raw_hvac!$B$2:$B$100=$B7)*(Raw_hvac!$C$2:$C$100=$C7),
Raw_hvac!$E$2:$E$100,
"-"
)</f>
        <v>-</v>
      </c>
      <c r="H7" s="42" t="str" cm="1">
        <f t="array" ref="H7">_xlfn.XLOOKUP(
1,
(Raw_hvac!$A$2:$A$100=$A7)*(Raw_hvac!$B$2:$B$100=$B7)*(Raw_hvac!$C$2:$C$100=$C7),
Raw_hvac!$F$2:$F$100,
"-"
)</f>
        <v>-</v>
      </c>
      <c r="I7" s="26"/>
    </row>
    <row r="8" spans="1:9" x14ac:dyDescent="0.25">
      <c r="A8" s="2" t="s">
        <v>40</v>
      </c>
      <c r="B8" s="4" t="s">
        <v>48</v>
      </c>
      <c r="C8" s="4" t="s">
        <v>63</v>
      </c>
      <c r="D8" s="4" t="str" cm="1">
        <f t="array" ref="D8">_xlfn.LET(
  _xlpm.v, _xlfn.XLOOKUP(1,(Raw_hvac!$A$2:$A$100=$A8)*(Raw_hvac!$B$2:$B$100=$B8)*(Raw_hvac!$C$2:$C$100=$C8),Raw_hvac!$H$2:$H$100,"-"),
  _xlfn.SWITCH(_xlpm.v,
    "WATER","Boiler (gas)",
    "COMBUSTION","Furnace (gas)",
    _xlpm.v
  )
)</f>
        <v>Boiler (gas)</v>
      </c>
      <c r="E8" s="4" t="str" cm="1">
        <f t="array" ref="E8">_xlfn.LET(
  _xlpm.v, _xlfn.XLOOKUP(1,(Raw_hvac!$A$2:$A$100=$A8)*(Raw_hvac!$B$2:$B$100=$B8)*(Raw_hvac!$C$2:$C$100=$C8),Raw_hvac!$G$2:$G$100,"-"),
  IF(_xlpm.v="WATER","Chiller system",_xlpm.v)
)</f>
        <v>Chiller system</v>
      </c>
      <c r="F8" s="5" t="str" cm="1">
        <f t="array" ref="F8">_xlfn.XLOOKUP(
1,
(Raw_hvac!$A$2:$A$100=$A8)*(Raw_hvac!$B$2:$B$100=$B8)*(Raw_hvac!$C$2:$C$100=$C8),
Raw_hvac!$D$2:$D$100,
"-"
)</f>
        <v>SZ-VAV</v>
      </c>
      <c r="G8" s="42" t="str" cm="1">
        <f t="array" ref="G8">_xlfn.XLOOKUP(
1,
(Raw_hvac!$A$2:$A$100=$A8)*(Raw_hvac!$B$2:$B$100=$B8)*(Raw_hvac!$C$2:$C$100=$C8),
Raw_hvac!$E$2:$E$100,
"-"
)</f>
        <v>0.8</v>
      </c>
      <c r="H8" s="42" cm="1">
        <f t="array" ref="H8">_xlfn.XLOOKUP(
1,
(Raw_hvac!$A$2:$A$100=$A8)*(Raw_hvac!$B$2:$B$100=$B8)*(Raw_hvac!$C$2:$C$100=$C8),
Raw_hvac!$F$2:$F$100,
"-"
)</f>
        <v>2.87</v>
      </c>
      <c r="I8" s="26"/>
    </row>
    <row r="9" spans="1:9" x14ac:dyDescent="0.25">
      <c r="A9" s="2" t="s">
        <v>39</v>
      </c>
      <c r="B9" s="4" t="s">
        <v>65</v>
      </c>
      <c r="C9" s="4" t="s">
        <v>61</v>
      </c>
      <c r="D9" s="5" t="s">
        <v>70</v>
      </c>
      <c r="E9" s="5" t="s">
        <v>70</v>
      </c>
      <c r="F9" s="5" t="str" cm="1">
        <f t="array" ref="F9">_xlfn.XLOOKUP(
1,
(Raw_hvac!$A$2:$A$100=$A9)*(Raw_hvac!$B$2:$B$100=$B9)*(Raw_hvac!$C$2:$C$100=$C9),
Raw_hvac!$D$2:$D$100,
"-"
)</f>
        <v>SZ-CAV</v>
      </c>
      <c r="G9" s="42" t="str" cm="1">
        <f t="array" ref="G9">_xlfn.XLOOKUP(
1,
(Raw_hvac!$A$2:$A$100=$A9)*(Raw_hvac!$B$2:$B$100=$B9)*(Raw_hvac!$C$2:$C$100=$C9),
Raw_hvac!$E$2:$E$100,
"-"
)</f>
        <v>3.738</v>
      </c>
      <c r="H9" s="42" cm="1">
        <f t="array" ref="H9">_xlfn.XLOOKUP(
1,
(Raw_hvac!$A$2:$A$100=$A9)*(Raw_hvac!$B$2:$B$100=$B9)*(Raw_hvac!$C$2:$C$100=$C9),
Raw_hvac!$F$2:$F$100,
"-"
)</f>
        <v>3.65</v>
      </c>
      <c r="I9" s="26"/>
    </row>
    <row r="10" spans="1:9" x14ac:dyDescent="0.25">
      <c r="A10" s="2" t="s">
        <v>39</v>
      </c>
      <c r="B10" s="4" t="s">
        <v>65</v>
      </c>
      <c r="C10" s="4" t="s">
        <v>62</v>
      </c>
      <c r="D10" s="4" t="str" cm="1">
        <f t="array" ref="D10">_xlfn.LET(
  _xlpm.v, _xlfn.XLOOKUP(1,(Raw_hvac!$A$2:$A$100=$A10)*(Raw_hvac!$B$2:$B$100=$B10)*(Raw_hvac!$C$2:$C$100=$C10),Raw_hvac!$H$2:$H$100,"-"),
  _xlfn.SWITCH(_xlpm.v,
    "WATER","Boiler (gas)",
    "COMBUSTION","Furnace (gas)",
    _xlpm.v
  )
)</f>
        <v>-</v>
      </c>
      <c r="E10" s="4" t="str" cm="1">
        <f t="array" ref="E10">_xlfn.LET(
  _xlpm.v, _xlfn.XLOOKUP(1,(Raw_hvac!$A$2:$A$100=$A10)*(Raw_hvac!$B$2:$B$100=$B10)*(Raw_hvac!$C$2:$C$100=$C10),Raw_hvac!$G$2:$G$100,"-"),
  IF(_xlpm.v="WATER","Chiller system",_xlpm.v)
)</f>
        <v>-</v>
      </c>
      <c r="F10" s="5" t="str" cm="1">
        <f t="array" ref="F10">_xlfn.XLOOKUP(
1,
(Raw_hvac!$A$2:$A$100=$A10)*(Raw_hvac!$B$2:$B$100=$B10)*(Raw_hvac!$C$2:$C$100=$C10),
Raw_hvac!$D$2:$D$100,
"-"
)</f>
        <v>-</v>
      </c>
      <c r="G10" s="42" t="str" cm="1">
        <f t="array" ref="G10">_xlfn.XLOOKUP(
1,
(Raw_hvac!$A$2:$A$100=$A10)*(Raw_hvac!$B$2:$B$100=$B10)*(Raw_hvac!$C$2:$C$100=$C10),
Raw_hvac!$E$2:$E$100,
"-"
)</f>
        <v>-</v>
      </c>
      <c r="H10" s="42" t="str" cm="1">
        <f t="array" ref="H10">_xlfn.XLOOKUP(
1,
(Raw_hvac!$A$2:$A$100=$A10)*(Raw_hvac!$B$2:$B$100=$B10)*(Raw_hvac!$C$2:$C$100=$C10),
Raw_hvac!$F$2:$F$100,
"-"
)</f>
        <v>-</v>
      </c>
      <c r="I10" s="26"/>
    </row>
    <row r="11" spans="1:9" x14ac:dyDescent="0.25">
      <c r="A11" s="2" t="s">
        <v>39</v>
      </c>
      <c r="B11" s="4" t="s">
        <v>65</v>
      </c>
      <c r="C11" s="4" t="s">
        <v>63</v>
      </c>
      <c r="D11" s="4" t="str" cm="1">
        <f t="array" ref="D11">_xlfn.LET(
  _xlpm.v, _xlfn.XLOOKUP(1,(Raw_hvac!$A$2:$A$100=$A11)*(Raw_hvac!$B$2:$B$100=$B11)*(Raw_hvac!$C$2:$C$100=$C11),Raw_hvac!$H$2:$H$100,"-"),
  _xlfn.SWITCH(_xlpm.v,
    "WATER","Boiler (gas)",
    "COMBUSTION","Furnace (gas)",
    _xlpm.v
  )
)</f>
        <v>Boiler (gas)</v>
      </c>
      <c r="E11" s="4" t="str" cm="1">
        <f t="array" ref="E11">_xlfn.LET(
  _xlpm.v, _xlfn.XLOOKUP(1,(Raw_hvac!$A$2:$A$100=$A11)*(Raw_hvac!$B$2:$B$100=$B11)*(Raw_hvac!$C$2:$C$100=$C11),Raw_hvac!$G$2:$G$100,"-"),
  IF(_xlpm.v="WATER","Chiller system",_xlpm.v)
)</f>
        <v>Chiller system</v>
      </c>
      <c r="F11" s="5" t="str" cm="1">
        <f t="array" ref="F11">_xlfn.XLOOKUP(
1,
(Raw_hvac!$A$2:$A$100=$A11)*(Raw_hvac!$B$2:$B$100=$B11)*(Raw_hvac!$C$2:$C$100=$C11),
Raw_hvac!$D$2:$D$100,
"-"
)</f>
        <v>SZ-VAV</v>
      </c>
      <c r="G11" s="42" t="str" cm="1">
        <f t="array" ref="G11">_xlfn.XLOOKUP(
1,
(Raw_hvac!$A$2:$A$100=$A11)*(Raw_hvac!$B$2:$B$100=$B11)*(Raw_hvac!$C$2:$C$100=$C11),
Raw_hvac!$E$2:$E$100,
"-"
)</f>
        <v>0.8</v>
      </c>
      <c r="H11" s="42" cm="1">
        <f t="array" ref="H11">_xlfn.XLOOKUP(
1,
(Raw_hvac!$A$2:$A$100=$A11)*(Raw_hvac!$B$2:$B$100=$B11)*(Raw_hvac!$C$2:$C$100=$C11),
Raw_hvac!$F$2:$F$100,
"-"
)</f>
        <v>2.87</v>
      </c>
      <c r="I11" s="26"/>
    </row>
    <row r="12" spans="1:9" x14ac:dyDescent="0.25">
      <c r="A12" s="2" t="s">
        <v>40</v>
      </c>
      <c r="B12" s="4" t="s">
        <v>65</v>
      </c>
      <c r="C12" s="4" t="s">
        <v>61</v>
      </c>
      <c r="D12" s="5" t="s">
        <v>70</v>
      </c>
      <c r="E12" s="5" t="s">
        <v>70</v>
      </c>
      <c r="F12" s="5" t="str" cm="1">
        <f t="array" ref="F12">_xlfn.XLOOKUP(
1,
(Raw_hvac!$A$2:$A$100=$A12)*(Raw_hvac!$B$2:$B$100=$B12)*(Raw_hvac!$C$2:$C$100=$C12),
Raw_hvac!$D$2:$D$100,
"-"
)</f>
        <v>SZ-CAV</v>
      </c>
      <c r="G12" s="42" t="str" cm="1">
        <f t="array" ref="G12">_xlfn.XLOOKUP(
1,
(Raw_hvac!$A$2:$A$100=$A12)*(Raw_hvac!$B$2:$B$100=$B12)*(Raw_hvac!$C$2:$C$100=$C12),
Raw_hvac!$E$2:$E$100,
"-"
)</f>
        <v>3.738</v>
      </c>
      <c r="H12" s="42" cm="1">
        <f t="array" ref="H12">_xlfn.XLOOKUP(
1,
(Raw_hvac!$A$2:$A$100=$A12)*(Raw_hvac!$B$2:$B$100=$B12)*(Raw_hvac!$C$2:$C$100=$C12),
Raw_hvac!$F$2:$F$100,
"-"
)</f>
        <v>3.65</v>
      </c>
      <c r="I12" s="26"/>
    </row>
    <row r="13" spans="1:9" x14ac:dyDescent="0.25">
      <c r="A13" s="2" t="s">
        <v>40</v>
      </c>
      <c r="B13" s="4" t="s">
        <v>65</v>
      </c>
      <c r="C13" s="4" t="s">
        <v>62</v>
      </c>
      <c r="D13" s="4" t="str" cm="1">
        <f t="array" ref="D13">_xlfn.LET(
  _xlpm.v, _xlfn.XLOOKUP(1,(Raw_hvac!$A$2:$A$100=$A13)*(Raw_hvac!$B$2:$B$100=$B13)*(Raw_hvac!$C$2:$C$100=$C13),Raw_hvac!$H$2:$H$100,"-"),
  _xlfn.SWITCH(_xlpm.v,
    "WATER","Boiler (gas)",
    "COMBUSTION","Furnace (gas)",
    _xlpm.v
  )
)</f>
        <v>-</v>
      </c>
      <c r="E13" s="4" t="str" cm="1">
        <f t="array" ref="E13">_xlfn.LET(
  _xlpm.v, _xlfn.XLOOKUP(1,(Raw_hvac!$A$2:$A$100=$A13)*(Raw_hvac!$B$2:$B$100=$B13)*(Raw_hvac!$C$2:$C$100=$C13),Raw_hvac!$G$2:$G$100,"-"),
  IF(_xlpm.v="WATER","Chiller system",_xlpm.v)
)</f>
        <v>-</v>
      </c>
      <c r="F13" s="5" t="str" cm="1">
        <f t="array" ref="F13">_xlfn.XLOOKUP(
1,
(Raw_hvac!$A$2:$A$100=$A13)*(Raw_hvac!$B$2:$B$100=$B13)*(Raw_hvac!$C$2:$C$100=$C13),
Raw_hvac!$D$2:$D$100,
"-"
)</f>
        <v>-</v>
      </c>
      <c r="G13" s="42" t="str" cm="1">
        <f t="array" ref="G13">_xlfn.XLOOKUP(
1,
(Raw_hvac!$A$2:$A$100=$A13)*(Raw_hvac!$B$2:$B$100=$B13)*(Raw_hvac!$C$2:$C$100=$C13),
Raw_hvac!$E$2:$E$100,
"-"
)</f>
        <v>-</v>
      </c>
      <c r="H13" s="42" t="str" cm="1">
        <f t="array" ref="H13">_xlfn.XLOOKUP(
1,
(Raw_hvac!$A$2:$A$100=$A13)*(Raw_hvac!$B$2:$B$100=$B13)*(Raw_hvac!$C$2:$C$100=$C13),
Raw_hvac!$F$2:$F$100,
"-"
)</f>
        <v>-</v>
      </c>
      <c r="I13" s="26"/>
    </row>
    <row r="14" spans="1:9" x14ac:dyDescent="0.25">
      <c r="A14" s="2" t="s">
        <v>40</v>
      </c>
      <c r="B14" s="4" t="s">
        <v>65</v>
      </c>
      <c r="C14" s="4" t="s">
        <v>63</v>
      </c>
      <c r="D14" s="4" t="str" cm="1">
        <f t="array" ref="D14">_xlfn.LET(
  _xlpm.v, _xlfn.XLOOKUP(1,(Raw_hvac!$A$2:$A$100=$A14)*(Raw_hvac!$B$2:$B$100=$B14)*(Raw_hvac!$C$2:$C$100=$C14),Raw_hvac!$H$2:$H$100,"-"),
  _xlfn.SWITCH(_xlpm.v,
    "WATER","Boiler (gas)",
    "COMBUSTION","Furnace (gas)",
    _xlpm.v
  )
)</f>
        <v>Boiler (gas)</v>
      </c>
      <c r="E14" s="4" t="str" cm="1">
        <f t="array" ref="E14">_xlfn.LET(
  _xlpm.v, _xlfn.XLOOKUP(1,(Raw_hvac!$A$2:$A$100=$A14)*(Raw_hvac!$B$2:$B$100=$B14)*(Raw_hvac!$C$2:$C$100=$C14),Raw_hvac!$G$2:$G$100,"-"),
  IF(_xlpm.v="WATER","Chiller system",_xlpm.v)
)</f>
        <v>Chiller system</v>
      </c>
      <c r="F14" s="5" t="str" cm="1">
        <f t="array" ref="F14">_xlfn.XLOOKUP(
1,
(Raw_hvac!$A$2:$A$100=$A14)*(Raw_hvac!$B$2:$B$100=$B14)*(Raw_hvac!$C$2:$C$100=$C14),
Raw_hvac!$D$2:$D$100,
"-"
)</f>
        <v>SZ-VAV</v>
      </c>
      <c r="G14" s="42" t="str" cm="1">
        <f t="array" ref="G14">_xlfn.XLOOKUP(
1,
(Raw_hvac!$A$2:$A$100=$A14)*(Raw_hvac!$B$2:$B$100=$B14)*(Raw_hvac!$C$2:$C$100=$C14),
Raw_hvac!$E$2:$E$100,
"-"
)</f>
        <v>0.8</v>
      </c>
      <c r="H14" s="42" cm="1">
        <f t="array" ref="H14">_xlfn.XLOOKUP(
1,
(Raw_hvac!$A$2:$A$100=$A14)*(Raw_hvac!$B$2:$B$100=$B14)*(Raw_hvac!$C$2:$C$100=$C14),
Raw_hvac!$F$2:$F$100,
"-"
)</f>
        <v>2.87</v>
      </c>
      <c r="I14" s="26"/>
    </row>
    <row r="15" spans="1:9" x14ac:dyDescent="0.25">
      <c r="A15" s="2" t="s">
        <v>39</v>
      </c>
      <c r="B15" s="4" t="s">
        <v>67</v>
      </c>
      <c r="C15" s="4" t="s">
        <v>61</v>
      </c>
      <c r="D15" s="4" t="s">
        <v>84</v>
      </c>
      <c r="E15" s="5" t="s">
        <v>85</v>
      </c>
      <c r="F15" s="5" t="str" cm="1">
        <f t="array" ref="F15">_xlfn.XLOOKUP(
1,
(Raw_hvac!$A$2:$A$100=$A15)*(Raw_hvac!$B$2:$B$100=$B15)*(Raw_hvac!$C$2:$C$100=$C15),
Raw_hvac!$D$2:$D$100,
"-"
)</f>
        <v>MZ-VAV</v>
      </c>
      <c r="G15" s="42" t="str" cm="1">
        <f t="array" ref="G15">_xlfn.XLOOKUP(
1,
(Raw_hvac!$A$2:$A$100=$A15)*(Raw_hvac!$B$2:$B$100=$B15)*(Raw_hvac!$C$2:$C$100=$C15),
Raw_hvac!$E$2:$E$100,
"-"
)</f>
        <v>0.805</v>
      </c>
      <c r="H15" s="42" cm="1">
        <f t="array" ref="H15">_xlfn.XLOOKUP(
1,
(Raw_hvac!$A$2:$A$100=$A15)*(Raw_hvac!$B$2:$B$100=$B15)*(Raw_hvac!$C$2:$C$100=$C15),
Raw_hvac!$F$2:$F$100,
"-"
)</f>
        <v>3.05</v>
      </c>
      <c r="I15" s="26"/>
    </row>
    <row r="16" spans="1:9" x14ac:dyDescent="0.25">
      <c r="A16" s="2" t="s">
        <v>39</v>
      </c>
      <c r="B16" s="4" t="s">
        <v>67</v>
      </c>
      <c r="C16" s="4" t="s">
        <v>62</v>
      </c>
      <c r="D16" s="4" t="str" cm="1">
        <f t="array" ref="D16">_xlfn.LET(
  _xlpm.v, _xlfn.XLOOKUP(1,(Raw_hvac!$A$2:$A$100=$A16)*(Raw_hvac!$B$2:$B$100=$B16)*(Raw_hvac!$C$2:$C$100=$C16),Raw_hvac!$H$2:$H$100,"-"),
  _xlfn.SWITCH(_xlpm.v,
    "WATER","Boiler (gas)",
    "COMBUSTION","Furnace (gas)",
    _xlpm.v
  )
)</f>
        <v>-</v>
      </c>
      <c r="E16" s="4" t="str" cm="1">
        <f t="array" ref="E16">_xlfn.LET(
  _xlpm.v, _xlfn.XLOOKUP(1,(Raw_hvac!$A$2:$A$100=$A16)*(Raw_hvac!$B$2:$B$100=$B16)*(Raw_hvac!$C$2:$C$100=$C16),Raw_hvac!$G$2:$G$100,"-"),
  IF(_xlpm.v="WATER","Chiller system",_xlpm.v)
)</f>
        <v>-</v>
      </c>
      <c r="F16" s="5" t="str" cm="1">
        <f t="array" ref="F16">_xlfn.XLOOKUP(
1,
(Raw_hvac!$A$2:$A$100=$A16)*(Raw_hvac!$B$2:$B$100=$B16)*(Raw_hvac!$C$2:$C$100=$C16),
Raw_hvac!$D$2:$D$100,
"-"
)</f>
        <v>-</v>
      </c>
      <c r="G16" s="42" t="str" cm="1">
        <f t="array" ref="G16">_xlfn.XLOOKUP(
1,
(Raw_hvac!$A$2:$A$100=$A16)*(Raw_hvac!$B$2:$B$100=$B16)*(Raw_hvac!$C$2:$C$100=$C16),
Raw_hvac!$E$2:$E$100,
"-"
)</f>
        <v>-</v>
      </c>
      <c r="H16" s="42" t="str" cm="1">
        <f t="array" ref="H16">_xlfn.XLOOKUP(
1,
(Raw_hvac!$A$2:$A$100=$A16)*(Raw_hvac!$B$2:$B$100=$B16)*(Raw_hvac!$C$2:$C$100=$C16),
Raw_hvac!$F$2:$F$100,
"-"
)</f>
        <v>-</v>
      </c>
      <c r="I16" s="26"/>
    </row>
    <row r="17" spans="1:9" x14ac:dyDescent="0.25">
      <c r="A17" s="2" t="s">
        <v>39</v>
      </c>
      <c r="B17" s="4" t="s">
        <v>67</v>
      </c>
      <c r="C17" s="4" t="s">
        <v>63</v>
      </c>
      <c r="D17" s="4" t="str" cm="1">
        <f t="array" ref="D17">_xlfn.LET(
  _xlpm.v, _xlfn.XLOOKUP(1,(Raw_hvac!$A$2:$A$100=$A17)*(Raw_hvac!$B$2:$B$100=$B17)*(Raw_hvac!$C$2:$C$100=$C17),Raw_hvac!$H$2:$H$100,"-"),
  _xlfn.SWITCH(_xlpm.v,
    "WATER","Boiler (gas)",
    "COMBUSTION","Furnace (gas)",
    _xlpm.v
  )
)</f>
        <v>Boiler (gas)</v>
      </c>
      <c r="E17" s="4" t="str" cm="1">
        <f t="array" ref="E17">_xlfn.LET(
  _xlpm.v, _xlfn.XLOOKUP(1,(Raw_hvac!$A$2:$A$100=$A17)*(Raw_hvac!$B$2:$B$100=$B17)*(Raw_hvac!$C$2:$C$100=$C17),Raw_hvac!$G$2:$G$100,"-"),
  IF(_xlpm.v="WATER","Chiller system",_xlpm.v)
)</f>
        <v>Chiller system</v>
      </c>
      <c r="F17" s="5" t="str" cm="1">
        <f t="array" ref="F17">_xlfn.XLOOKUP(
1,
(Raw_hvac!$A$2:$A$100=$A17)*(Raw_hvac!$B$2:$B$100=$B17)*(Raw_hvac!$C$2:$C$100=$C17),
Raw_hvac!$D$2:$D$100,
"-"
)</f>
        <v>SZ-VAV</v>
      </c>
      <c r="G17" s="42" t="str" cm="1">
        <f t="array" ref="G17">_xlfn.XLOOKUP(
1,
(Raw_hvac!$A$2:$A$100=$A17)*(Raw_hvac!$B$2:$B$100=$B17)*(Raw_hvac!$C$2:$C$100=$C17),
Raw_hvac!$E$2:$E$100,
"-"
)</f>
        <v>0.805</v>
      </c>
      <c r="H17" s="42" cm="1">
        <f t="array" ref="H17">_xlfn.XLOOKUP(
1,
(Raw_hvac!$A$2:$A$100=$A17)*(Raw_hvac!$B$2:$B$100=$B17)*(Raw_hvac!$C$2:$C$100=$C17),
Raw_hvac!$F$2:$F$100,
"-"
)</f>
        <v>3.05</v>
      </c>
      <c r="I17" s="26"/>
    </row>
    <row r="18" spans="1:9" x14ac:dyDescent="0.25">
      <c r="A18" s="2" t="s">
        <v>40</v>
      </c>
      <c r="B18" s="4" t="s">
        <v>67</v>
      </c>
      <c r="C18" s="4" t="s">
        <v>61</v>
      </c>
      <c r="D18" s="4" t="s">
        <v>84</v>
      </c>
      <c r="E18" s="5" t="s">
        <v>85</v>
      </c>
      <c r="F18" s="5" t="str" cm="1">
        <f t="array" ref="F18">_xlfn.XLOOKUP(
1,
(Raw_hvac!$A$2:$A$100=$A18)*(Raw_hvac!$B$2:$B$100=$B18)*(Raw_hvac!$C$2:$C$100=$C18),
Raw_hvac!$D$2:$D$100,
"-"
)</f>
        <v>MZ-VAV</v>
      </c>
      <c r="G18" s="42" t="str" cm="1">
        <f t="array" ref="G18">_xlfn.XLOOKUP(
1,
(Raw_hvac!$A$2:$A$100=$A18)*(Raw_hvac!$B$2:$B$100=$B18)*(Raw_hvac!$C$2:$C$100=$C18),
Raw_hvac!$E$2:$E$100,
"-"
)</f>
        <v>0.805</v>
      </c>
      <c r="H18" s="42" cm="1">
        <f t="array" ref="H18">_xlfn.XLOOKUP(
1,
(Raw_hvac!$A$2:$A$100=$A18)*(Raw_hvac!$B$2:$B$100=$B18)*(Raw_hvac!$C$2:$C$100=$C18),
Raw_hvac!$F$2:$F$100,
"-"
)</f>
        <v>3.05</v>
      </c>
      <c r="I18" s="26"/>
    </row>
    <row r="19" spans="1:9" x14ac:dyDescent="0.25">
      <c r="A19" s="2" t="s">
        <v>40</v>
      </c>
      <c r="B19" s="4" t="s">
        <v>67</v>
      </c>
      <c r="C19" s="4" t="s">
        <v>62</v>
      </c>
      <c r="D19" s="4" t="str" cm="1">
        <f t="array" ref="D19">_xlfn.LET(
  _xlpm.v, _xlfn.XLOOKUP(1,(Raw_hvac!$A$2:$A$100=$A19)*(Raw_hvac!$B$2:$B$100=$B19)*(Raw_hvac!$C$2:$C$100=$C19),Raw_hvac!$H$2:$H$100,"-"),
  _xlfn.SWITCH(_xlpm.v,
    "WATER","Boiler (gas)",
    "COMBUSTION","Furnace (gas)",
    _xlpm.v
  )
)</f>
        <v>-</v>
      </c>
      <c r="E19" s="4" t="str" cm="1">
        <f t="array" ref="E19">_xlfn.LET(
  _xlpm.v, _xlfn.XLOOKUP(1,(Raw_hvac!$A$2:$A$100=$A19)*(Raw_hvac!$B$2:$B$100=$B19)*(Raw_hvac!$C$2:$C$100=$C19),Raw_hvac!$G$2:$G$100,"-"),
  IF(_xlpm.v="WATER","Chiller system",_xlpm.v)
)</f>
        <v>-</v>
      </c>
      <c r="F19" s="5" t="str" cm="1">
        <f t="array" ref="F19">_xlfn.XLOOKUP(
1,
(Raw_hvac!$A$2:$A$100=$A19)*(Raw_hvac!$B$2:$B$100=$B19)*(Raw_hvac!$C$2:$C$100=$C19),
Raw_hvac!$D$2:$D$100,
"-"
)</f>
        <v>-</v>
      </c>
      <c r="G19" s="42" t="str" cm="1">
        <f t="array" ref="G19">_xlfn.XLOOKUP(
1,
(Raw_hvac!$A$2:$A$100=$A19)*(Raw_hvac!$B$2:$B$100=$B19)*(Raw_hvac!$C$2:$C$100=$C19),
Raw_hvac!$E$2:$E$100,
"-"
)</f>
        <v>-</v>
      </c>
      <c r="H19" s="42" t="str" cm="1">
        <f t="array" ref="H19">_xlfn.XLOOKUP(
1,
(Raw_hvac!$A$2:$A$100=$A19)*(Raw_hvac!$B$2:$B$100=$B19)*(Raw_hvac!$C$2:$C$100=$C19),
Raw_hvac!$F$2:$F$100,
"-"
)</f>
        <v>-</v>
      </c>
      <c r="I19" s="26"/>
    </row>
    <row r="20" spans="1:9" x14ac:dyDescent="0.25">
      <c r="A20" s="2" t="s">
        <v>40</v>
      </c>
      <c r="B20" s="4" t="s">
        <v>67</v>
      </c>
      <c r="C20" s="4" t="s">
        <v>63</v>
      </c>
      <c r="D20" s="4" t="str" cm="1">
        <f t="array" ref="D20">_xlfn.LET(
  _xlpm.v, _xlfn.XLOOKUP(1,(Raw_hvac!$A$2:$A$100=$A20)*(Raw_hvac!$B$2:$B$100=$B20)*(Raw_hvac!$C$2:$C$100=$C20),Raw_hvac!$H$2:$H$100,"-"),
  _xlfn.SWITCH(_xlpm.v,
    "WATER","Boiler (gas)",
    "COMBUSTION","Furnace (gas)",
    _xlpm.v
  )
)</f>
        <v>Boiler (gas)</v>
      </c>
      <c r="E20" s="4" t="str" cm="1">
        <f t="array" ref="E20">_xlfn.LET(
  _xlpm.v, _xlfn.XLOOKUP(1,(Raw_hvac!$A$2:$A$100=$A20)*(Raw_hvac!$B$2:$B$100=$B20)*(Raw_hvac!$C$2:$C$100=$C20),Raw_hvac!$G$2:$G$100,"-"),
  IF(_xlpm.v="WATER","Chiller system",_xlpm.v)
)</f>
        <v>Chiller system</v>
      </c>
      <c r="F20" s="5" t="str" cm="1">
        <f t="array" ref="F20">_xlfn.XLOOKUP(
1,
(Raw_hvac!$A$2:$A$100=$A20)*(Raw_hvac!$B$2:$B$100=$B20)*(Raw_hvac!$C$2:$C$100=$C20),
Raw_hvac!$D$2:$D$100,
"-"
)</f>
        <v>SZ-VAV</v>
      </c>
      <c r="G20" s="42" t="str" cm="1">
        <f t="array" ref="G20">_xlfn.XLOOKUP(
1,
(Raw_hvac!$A$2:$A$100=$A20)*(Raw_hvac!$B$2:$B$100=$B20)*(Raw_hvac!$C$2:$C$100=$C20),
Raw_hvac!$E$2:$E$100,
"-"
)</f>
        <v>0.805</v>
      </c>
      <c r="H20" s="42" cm="1">
        <f t="array" ref="H20">_xlfn.XLOOKUP(
1,
(Raw_hvac!$A$2:$A$100=$A20)*(Raw_hvac!$B$2:$B$100=$B20)*(Raw_hvac!$C$2:$C$100=$C20),
Raw_hvac!$F$2:$F$100,
"-"
)</f>
        <v>3.05</v>
      </c>
      <c r="I20" s="26"/>
    </row>
    <row r="21" spans="1:9" x14ac:dyDescent="0.25">
      <c r="A21" s="2" t="s">
        <v>39</v>
      </c>
      <c r="B21" s="4" t="s">
        <v>68</v>
      </c>
      <c r="C21" s="4" t="s">
        <v>61</v>
      </c>
      <c r="D21" s="5" t="s">
        <v>86</v>
      </c>
      <c r="E21" s="5" t="s">
        <v>70</v>
      </c>
      <c r="F21" s="5" t="str" cm="1">
        <f t="array" ref="F21">_xlfn.XLOOKUP(
1,
(Raw_hvac!$A$2:$A$100=$A21)*(Raw_hvac!$B$2:$B$100=$B21)*(Raw_hvac!$C$2:$C$100=$C21),
Raw_hvac!$D$2:$D$100,
"-"
)</f>
        <v>SZ-CAV</v>
      </c>
      <c r="G21" s="42" t="str" cm="1">
        <f t="array" ref="G21">_xlfn.XLOOKUP(
1,
(Raw_hvac!$A$2:$A$100=$A21)*(Raw_hvac!$B$2:$B$100=$B21)*(Raw_hvac!$C$2:$C$100=$C21),
Raw_hvac!$E$2:$E$100,
"-"
)</f>
        <v>-</v>
      </c>
      <c r="H21" s="42" cm="1">
        <f t="array" ref="H21">_xlfn.XLOOKUP(
1,
(Raw_hvac!$A$2:$A$100=$A21)*(Raw_hvac!$B$2:$B$100=$B21)*(Raw_hvac!$C$2:$C$100=$C21),
Raw_hvac!$F$2:$F$100,
"-"
)</f>
        <v>3.65</v>
      </c>
      <c r="I21" s="26"/>
    </row>
    <row r="22" spans="1:9" x14ac:dyDescent="0.25">
      <c r="A22" s="2" t="s">
        <v>39</v>
      </c>
      <c r="B22" s="4" t="s">
        <v>68</v>
      </c>
      <c r="C22" s="4" t="s">
        <v>62</v>
      </c>
      <c r="D22" s="4" t="str" cm="1">
        <f t="array" ref="D22">_xlfn.LET(
  _xlpm.v, _xlfn.XLOOKUP(1,(Raw_hvac!$A$2:$A$100=$A22)*(Raw_hvac!$B$2:$B$100=$B22)*(Raw_hvac!$C$2:$C$100=$C22),Raw_hvac!$H$2:$H$100,"-"),
  _xlfn.SWITCH(_xlpm.v,
    "WATER","Boiler (gas)",
    "COMBUSTION","Furnace (gas)",
    _xlpm.v
  )
)</f>
        <v>-</v>
      </c>
      <c r="E22" s="4" t="str" cm="1">
        <f t="array" ref="E22">_xlfn.LET(
  _xlpm.v, _xlfn.XLOOKUP(1,(Raw_hvac!$A$2:$A$100=$A22)*(Raw_hvac!$B$2:$B$100=$B22)*(Raw_hvac!$C$2:$C$100=$C22),Raw_hvac!$G$2:$G$100,"-"),
  IF(_xlpm.v="WATER","Chiller system",_xlpm.v)
)</f>
        <v>-</v>
      </c>
      <c r="F22" s="5" t="str" cm="1">
        <f t="array" ref="F22">_xlfn.XLOOKUP(
1,
(Raw_hvac!$A$2:$A$100=$A22)*(Raw_hvac!$B$2:$B$100=$B22)*(Raw_hvac!$C$2:$C$100=$C22),
Raw_hvac!$D$2:$D$100,
"-"
)</f>
        <v>-</v>
      </c>
      <c r="G22" s="42" t="str" cm="1">
        <f t="array" ref="G22">_xlfn.XLOOKUP(
1,
(Raw_hvac!$A$2:$A$100=$A22)*(Raw_hvac!$B$2:$B$100=$B22)*(Raw_hvac!$C$2:$C$100=$C22),
Raw_hvac!$E$2:$E$100,
"-"
)</f>
        <v>-</v>
      </c>
      <c r="H22" s="42" t="str" cm="1">
        <f t="array" ref="H22">_xlfn.XLOOKUP(
1,
(Raw_hvac!$A$2:$A$100=$A22)*(Raw_hvac!$B$2:$B$100=$B22)*(Raw_hvac!$C$2:$C$100=$C22),
Raw_hvac!$F$2:$F$100,
"-"
)</f>
        <v>-</v>
      </c>
      <c r="I22" s="26"/>
    </row>
    <row r="23" spans="1:9" x14ac:dyDescent="0.25">
      <c r="A23" s="2" t="s">
        <v>39</v>
      </c>
      <c r="B23" s="4" t="s">
        <v>68</v>
      </c>
      <c r="C23" s="4" t="s">
        <v>63</v>
      </c>
      <c r="D23" s="4" t="str" cm="1">
        <f t="array" ref="D23">_xlfn.LET(
  _xlpm.v, _xlfn.XLOOKUP(1,(Raw_hvac!$A$2:$A$100=$A23)*(Raw_hvac!$B$2:$B$100=$B23)*(Raw_hvac!$C$2:$C$100=$C23),Raw_hvac!$H$2:$H$100,"-"),
  _xlfn.SWITCH(_xlpm.v,
    "WATER","Boiler (gas)",
    "COMBUSTION","Furnace (gas)",
    _xlpm.v
  )
)</f>
        <v>Boiler (gas)</v>
      </c>
      <c r="E23" s="4" t="str" cm="1">
        <f t="array" ref="E23">_xlfn.LET(
  _xlpm.v, _xlfn.XLOOKUP(1,(Raw_hvac!$A$2:$A$100=$A23)*(Raw_hvac!$B$2:$B$100=$B23)*(Raw_hvac!$C$2:$C$100=$C23),Raw_hvac!$G$2:$G$100,"-"),
  IF(_xlpm.v="WATER","Chiller system",_xlpm.v)
)</f>
        <v>Chiller system</v>
      </c>
      <c r="F23" s="5" t="str" cm="1">
        <f t="array" ref="F23">_xlfn.XLOOKUP(
1,
(Raw_hvac!$A$2:$A$100=$A23)*(Raw_hvac!$B$2:$B$100=$B23)*(Raw_hvac!$C$2:$C$100=$C23),
Raw_hvac!$D$2:$D$100,
"-"
)</f>
        <v>SZ-VAV</v>
      </c>
      <c r="G23" s="42" t="str" cm="1">
        <f t="array" ref="G23">_xlfn.XLOOKUP(
1,
(Raw_hvac!$A$2:$A$100=$A23)*(Raw_hvac!$B$2:$B$100=$B23)*(Raw_hvac!$C$2:$C$100=$C23),
Raw_hvac!$E$2:$E$100,
"-"
)</f>
        <v>0.8</v>
      </c>
      <c r="H23" s="42" cm="1">
        <f t="array" ref="H23">_xlfn.XLOOKUP(
1,
(Raw_hvac!$A$2:$A$100=$A23)*(Raw_hvac!$B$2:$B$100=$B23)*(Raw_hvac!$C$2:$C$100=$C23),
Raw_hvac!$F$2:$F$100,
"-"
)</f>
        <v>2.87</v>
      </c>
      <c r="I23" s="26"/>
    </row>
    <row r="24" spans="1:9" x14ac:dyDescent="0.25">
      <c r="A24" s="2" t="s">
        <v>40</v>
      </c>
      <c r="B24" s="4" t="s">
        <v>68</v>
      </c>
      <c r="C24" s="4" t="s">
        <v>61</v>
      </c>
      <c r="D24" s="5" t="s">
        <v>86</v>
      </c>
      <c r="E24" s="5" t="s">
        <v>70</v>
      </c>
      <c r="F24" s="5" t="str" cm="1">
        <f t="array" ref="F24">_xlfn.XLOOKUP(
1,
(Raw_hvac!$A$2:$A$100=$A24)*(Raw_hvac!$B$2:$B$100=$B24)*(Raw_hvac!$C$2:$C$100=$C24),
Raw_hvac!$D$2:$D$100,
"-"
)</f>
        <v>SZ-CAV</v>
      </c>
      <c r="G24" s="42" t="str" cm="1">
        <f t="array" ref="G24">_xlfn.XLOOKUP(
1,
(Raw_hvac!$A$2:$A$100=$A24)*(Raw_hvac!$B$2:$B$100=$B24)*(Raw_hvac!$C$2:$C$100=$C24),
Raw_hvac!$E$2:$E$100,
"-"
)</f>
        <v>-</v>
      </c>
      <c r="H24" s="42" cm="1">
        <f t="array" ref="H24">_xlfn.XLOOKUP(
1,
(Raw_hvac!$A$2:$A$100=$A24)*(Raw_hvac!$B$2:$B$100=$B24)*(Raw_hvac!$C$2:$C$100=$C24),
Raw_hvac!$F$2:$F$100,
"-"
)</f>
        <v>3.65</v>
      </c>
      <c r="I24" s="26"/>
    </row>
    <row r="25" spans="1:9" x14ac:dyDescent="0.25">
      <c r="A25" s="2" t="s">
        <v>40</v>
      </c>
      <c r="B25" s="4" t="s">
        <v>68</v>
      </c>
      <c r="C25" s="4" t="s">
        <v>62</v>
      </c>
      <c r="D25" s="4" t="str" cm="1">
        <f t="array" ref="D25">_xlfn.LET(
  _xlpm.v, _xlfn.XLOOKUP(1,(Raw_hvac!$A$2:$A$100=$A25)*(Raw_hvac!$B$2:$B$100=$B25)*(Raw_hvac!$C$2:$C$100=$C25),Raw_hvac!$H$2:$H$100,"-"),
  _xlfn.SWITCH(_xlpm.v,
    "WATER","Boiler (gas)",
    "COMBUSTION","Furnace (gas)",
    _xlpm.v
  )
)</f>
        <v>-</v>
      </c>
      <c r="E25" s="4" t="str" cm="1">
        <f t="array" ref="E25">_xlfn.LET(
  _xlpm.v, _xlfn.XLOOKUP(1,(Raw_hvac!$A$2:$A$100=$A25)*(Raw_hvac!$B$2:$B$100=$B25)*(Raw_hvac!$C$2:$C$100=$C25),Raw_hvac!$G$2:$G$100,"-"),
  IF(_xlpm.v="WATER","Chiller system",_xlpm.v)
)</f>
        <v>-</v>
      </c>
      <c r="F25" s="5" t="str" cm="1">
        <f t="array" ref="F25">_xlfn.XLOOKUP(
1,
(Raw_hvac!$A$2:$A$100=$A25)*(Raw_hvac!$B$2:$B$100=$B25)*(Raw_hvac!$C$2:$C$100=$C25),
Raw_hvac!$D$2:$D$100,
"-"
)</f>
        <v>-</v>
      </c>
      <c r="G25" s="42" t="str" cm="1">
        <f t="array" ref="G25">_xlfn.XLOOKUP(
1,
(Raw_hvac!$A$2:$A$100=$A25)*(Raw_hvac!$B$2:$B$100=$B25)*(Raw_hvac!$C$2:$C$100=$C25),
Raw_hvac!$E$2:$E$100,
"-"
)</f>
        <v>-</v>
      </c>
      <c r="H25" s="42" t="str" cm="1">
        <f t="array" ref="H25">_xlfn.XLOOKUP(
1,
(Raw_hvac!$A$2:$A$100=$A25)*(Raw_hvac!$B$2:$B$100=$B25)*(Raw_hvac!$C$2:$C$100=$C25),
Raw_hvac!$F$2:$F$100,
"-"
)</f>
        <v>-</v>
      </c>
      <c r="I25" s="26"/>
    </row>
    <row r="26" spans="1:9" x14ac:dyDescent="0.25">
      <c r="A26" s="2" t="s">
        <v>40</v>
      </c>
      <c r="B26" s="4" t="s">
        <v>68</v>
      </c>
      <c r="C26" s="4" t="s">
        <v>63</v>
      </c>
      <c r="D26" s="4" t="str" cm="1">
        <f t="array" ref="D26">_xlfn.LET(
  _xlpm.v, _xlfn.XLOOKUP(1,(Raw_hvac!$A$2:$A$100=$A26)*(Raw_hvac!$B$2:$B$100=$B26)*(Raw_hvac!$C$2:$C$100=$C26),Raw_hvac!$H$2:$H$100,"-"),
  _xlfn.SWITCH(_xlpm.v,
    "WATER","Boiler (gas)",
    "COMBUSTION","Furnace (gas)",
    _xlpm.v
  )
)</f>
        <v>Boiler (gas)</v>
      </c>
      <c r="E26" s="4" t="str" cm="1">
        <f t="array" ref="E26">_xlfn.LET(
  _xlpm.v, _xlfn.XLOOKUP(1,(Raw_hvac!$A$2:$A$100=$A26)*(Raw_hvac!$B$2:$B$100=$B26)*(Raw_hvac!$C$2:$C$100=$C26),Raw_hvac!$G$2:$G$100,"-"),
  IF(_xlpm.v="WATER","Chiller system",_xlpm.v)
)</f>
        <v>Chiller system</v>
      </c>
      <c r="F26" s="5" t="str" cm="1">
        <f t="array" ref="F26">_xlfn.XLOOKUP(
1,
(Raw_hvac!$A$2:$A$100=$A26)*(Raw_hvac!$B$2:$B$100=$B26)*(Raw_hvac!$C$2:$C$100=$C26),
Raw_hvac!$D$2:$D$100,
"-"
)</f>
        <v>SZ-VAV</v>
      </c>
      <c r="G26" s="42" t="str" cm="1">
        <f t="array" ref="G26">_xlfn.XLOOKUP(
1,
(Raw_hvac!$A$2:$A$100=$A26)*(Raw_hvac!$B$2:$B$100=$B26)*(Raw_hvac!$C$2:$C$100=$C26),
Raw_hvac!$E$2:$E$100,
"-"
)</f>
        <v>0.8</v>
      </c>
      <c r="H26" s="42" cm="1">
        <f t="array" ref="H26">_xlfn.XLOOKUP(
1,
(Raw_hvac!$A$2:$A$100=$A26)*(Raw_hvac!$B$2:$B$100=$B26)*(Raw_hvac!$C$2:$C$100=$C26),
Raw_hvac!$F$2:$F$100,
"-"
)</f>
        <v>2.87</v>
      </c>
      <c r="I26" s="26"/>
    </row>
    <row r="27" spans="1:9" x14ac:dyDescent="0.25">
      <c r="A27" s="2" t="s">
        <v>39</v>
      </c>
      <c r="B27" s="4" t="s">
        <v>69</v>
      </c>
      <c r="C27" s="4" t="s">
        <v>61</v>
      </c>
      <c r="D27" s="5" t="s">
        <v>83</v>
      </c>
      <c r="E27" s="5" t="s">
        <v>70</v>
      </c>
      <c r="F27" s="5" t="str" cm="1">
        <f t="array" ref="F27">_xlfn.XLOOKUP(
1,
(Raw_hvac!$A$2:$A$100=$A27)*(Raw_hvac!$B$2:$B$100=$B27)*(Raw_hvac!$C$2:$C$100=$C27),
Raw_hvac!$D$2:$D$100,
"-"
)</f>
        <v>SZ-VAV</v>
      </c>
      <c r="G27" s="42" t="str" cm="1">
        <f t="array" ref="G27">_xlfn.XLOOKUP(
1,
(Raw_hvac!$A$2:$A$100=$A27)*(Raw_hvac!$B$2:$B$100=$B27)*(Raw_hvac!$C$2:$C$100=$C27),
Raw_hvac!$E$2:$E$100,
"-"
)</f>
        <v>0.8</v>
      </c>
      <c r="H27" s="42" cm="1">
        <f t="array" ref="H27">_xlfn.XLOOKUP(
1,
(Raw_hvac!$A$2:$A$100=$A27)*(Raw_hvac!$B$2:$B$100=$B27)*(Raw_hvac!$C$2:$C$100=$C27),
Raw_hvac!$F$2:$F$100,
"-"
)</f>
        <v>3.65</v>
      </c>
      <c r="I27" s="26"/>
    </row>
    <row r="28" spans="1:9" x14ac:dyDescent="0.25">
      <c r="A28" s="2" t="s">
        <v>39</v>
      </c>
      <c r="B28" s="4" t="s">
        <v>69</v>
      </c>
      <c r="C28" s="4" t="s">
        <v>62</v>
      </c>
      <c r="D28" s="4" t="str" cm="1">
        <f t="array" ref="D28">_xlfn.LET(
  _xlpm.v, _xlfn.XLOOKUP(1,(Raw_hvac!$A$2:$A$100=$A28)*(Raw_hvac!$B$2:$B$100=$B28)*(Raw_hvac!$C$2:$C$100=$C28),Raw_hvac!$H$2:$H$100,"-"),
  _xlfn.SWITCH(_xlpm.v,
    "WATER","Boiler (gas)",
    "COMBUSTION","Furnace (gas)",
    _xlpm.v
  )
)</f>
        <v>-</v>
      </c>
      <c r="E28" s="4" t="str" cm="1">
        <f t="array" ref="E28">_xlfn.LET(
  _xlpm.v, _xlfn.XLOOKUP(1,(Raw_hvac!$A$2:$A$100=$A28)*(Raw_hvac!$B$2:$B$100=$B28)*(Raw_hvac!$C$2:$C$100=$C28),Raw_hvac!$G$2:$G$100,"-"),
  IF(_xlpm.v="WATER","Chiller system",_xlpm.v)
)</f>
        <v>-</v>
      </c>
      <c r="F28" s="5" t="str" cm="1">
        <f t="array" ref="F28">_xlfn.XLOOKUP(
1,
(Raw_hvac!$A$2:$A$100=$A28)*(Raw_hvac!$B$2:$B$100=$B28)*(Raw_hvac!$C$2:$C$100=$C28),
Raw_hvac!$D$2:$D$100,
"-"
)</f>
        <v>-</v>
      </c>
      <c r="G28" s="42" t="str" cm="1">
        <f t="array" ref="G28">_xlfn.XLOOKUP(
1,
(Raw_hvac!$A$2:$A$100=$A28)*(Raw_hvac!$B$2:$B$100=$B28)*(Raw_hvac!$C$2:$C$100=$C28),
Raw_hvac!$E$2:$E$100,
"-"
)</f>
        <v>-</v>
      </c>
      <c r="H28" s="42" t="str" cm="1">
        <f t="array" ref="H28">_xlfn.XLOOKUP(
1,
(Raw_hvac!$A$2:$A$100=$A28)*(Raw_hvac!$B$2:$B$100=$B28)*(Raw_hvac!$C$2:$C$100=$C28),
Raw_hvac!$F$2:$F$100,
"-"
)</f>
        <v>-</v>
      </c>
      <c r="I28" s="26"/>
    </row>
    <row r="29" spans="1:9" x14ac:dyDescent="0.25">
      <c r="A29" s="2" t="s">
        <v>39</v>
      </c>
      <c r="B29" s="4" t="s">
        <v>69</v>
      </c>
      <c r="C29" s="4" t="s">
        <v>63</v>
      </c>
      <c r="D29" s="4" t="str" cm="1">
        <f t="array" ref="D29">_xlfn.LET(
  _xlpm.v, _xlfn.XLOOKUP(1,(Raw_hvac!$A$2:$A$100=$A29)*(Raw_hvac!$B$2:$B$100=$B29)*(Raw_hvac!$C$2:$C$100=$C29),Raw_hvac!$H$2:$H$100,"-"),
  _xlfn.SWITCH(_xlpm.v,
    "WATER","Boiler (gas)",
    "COMBUSTION","Furnace (gas)",
    _xlpm.v
  )
)</f>
        <v>Boiler (gas)</v>
      </c>
      <c r="E29" s="4" t="str" cm="1">
        <f t="array" ref="E29">_xlfn.LET(
  _xlpm.v, _xlfn.XLOOKUP(1,(Raw_hvac!$A$2:$A$100=$A29)*(Raw_hvac!$B$2:$B$100=$B29)*(Raw_hvac!$C$2:$C$100=$C29),Raw_hvac!$G$2:$G$100,"-"),
  IF(_xlpm.v="WATER","Chiller system",_xlpm.v)
)</f>
        <v>Chiller system</v>
      </c>
      <c r="F29" s="5" t="str" cm="1">
        <f t="array" ref="F29">_xlfn.XLOOKUP(
1,
(Raw_hvac!$A$2:$A$100=$A29)*(Raw_hvac!$B$2:$B$100=$B29)*(Raw_hvac!$C$2:$C$100=$C29),
Raw_hvac!$D$2:$D$100,
"-"
)</f>
        <v>SZ-VAV</v>
      </c>
      <c r="G29" s="42" t="str" cm="1">
        <f t="array" ref="G29">_xlfn.XLOOKUP(
1,
(Raw_hvac!$A$2:$A$100=$A29)*(Raw_hvac!$B$2:$B$100=$B29)*(Raw_hvac!$C$2:$C$100=$C29),
Raw_hvac!$E$2:$E$100,
"-"
)</f>
        <v>0.8</v>
      </c>
      <c r="H29" s="42" cm="1">
        <f t="array" ref="H29">_xlfn.XLOOKUP(
1,
(Raw_hvac!$A$2:$A$100=$A29)*(Raw_hvac!$B$2:$B$100=$B29)*(Raw_hvac!$C$2:$C$100=$C29),
Raw_hvac!$F$2:$F$100,
"-"
)</f>
        <v>2.87</v>
      </c>
      <c r="I29" s="26"/>
    </row>
    <row r="30" spans="1:9" x14ac:dyDescent="0.25">
      <c r="A30" s="2" t="s">
        <v>40</v>
      </c>
      <c r="B30" s="4" t="s">
        <v>69</v>
      </c>
      <c r="C30" s="4" t="s">
        <v>61</v>
      </c>
      <c r="D30" s="5" t="s">
        <v>83</v>
      </c>
      <c r="E30" s="5" t="s">
        <v>70</v>
      </c>
      <c r="F30" s="5" t="str" cm="1">
        <f t="array" ref="F30">_xlfn.XLOOKUP(
1,
(Raw_hvac!$A$2:$A$100=$A30)*(Raw_hvac!$B$2:$B$100=$B30)*(Raw_hvac!$C$2:$C$100=$C30),
Raw_hvac!$D$2:$D$100,
"-"
)</f>
        <v>SZ-VAV</v>
      </c>
      <c r="G30" s="42" t="str" cm="1">
        <f t="array" ref="G30">_xlfn.XLOOKUP(
1,
(Raw_hvac!$A$2:$A$100=$A30)*(Raw_hvac!$B$2:$B$100=$B30)*(Raw_hvac!$C$2:$C$100=$C30),
Raw_hvac!$E$2:$E$100,
"-"
)</f>
        <v>0.8</v>
      </c>
      <c r="H30" s="42" cm="1">
        <f t="array" ref="H30">_xlfn.XLOOKUP(
1,
(Raw_hvac!$A$2:$A$100=$A30)*(Raw_hvac!$B$2:$B$100=$B30)*(Raw_hvac!$C$2:$C$100=$C30),
Raw_hvac!$F$2:$F$100,
"-"
)</f>
        <v>3.65</v>
      </c>
      <c r="I30" s="26"/>
    </row>
    <row r="31" spans="1:9" x14ac:dyDescent="0.25">
      <c r="A31" s="2" t="s">
        <v>40</v>
      </c>
      <c r="B31" s="4" t="s">
        <v>69</v>
      </c>
      <c r="C31" s="4" t="s">
        <v>62</v>
      </c>
      <c r="D31" s="4" t="str" cm="1">
        <f t="array" ref="D31">_xlfn.LET(
  _xlpm.v, _xlfn.XLOOKUP(1,(Raw_hvac!$A$2:$A$100=$A31)*(Raw_hvac!$B$2:$B$100=$B31)*(Raw_hvac!$C$2:$C$100=$C31),Raw_hvac!$H$2:$H$100,"-"),
  _xlfn.SWITCH(_xlpm.v,
    "WATER","Boiler (gas)",
    "COMBUSTION","Furnace (gas)",
    _xlpm.v
  )
)</f>
        <v>-</v>
      </c>
      <c r="E31" s="4" t="str" cm="1">
        <f t="array" ref="E31">_xlfn.LET(
  _xlpm.v, _xlfn.XLOOKUP(1,(Raw_hvac!$A$2:$A$100=$A31)*(Raw_hvac!$B$2:$B$100=$B31)*(Raw_hvac!$C$2:$C$100=$C31),Raw_hvac!$G$2:$G$100,"-"),
  IF(_xlpm.v="WATER","Chiller system",_xlpm.v)
)</f>
        <v>-</v>
      </c>
      <c r="F31" s="5" t="str" cm="1">
        <f t="array" ref="F31">_xlfn.XLOOKUP(
1,
(Raw_hvac!$A$2:$A$100=$A31)*(Raw_hvac!$B$2:$B$100=$B31)*(Raw_hvac!$C$2:$C$100=$C31),
Raw_hvac!$D$2:$D$100,
"-"
)</f>
        <v>-</v>
      </c>
      <c r="G31" s="42" t="str" cm="1">
        <f t="array" ref="G31">_xlfn.XLOOKUP(
1,
(Raw_hvac!$A$2:$A$100=$A31)*(Raw_hvac!$B$2:$B$100=$B31)*(Raw_hvac!$C$2:$C$100=$C31),
Raw_hvac!$E$2:$E$100,
"-"
)</f>
        <v>-</v>
      </c>
      <c r="H31" s="42" t="str" cm="1">
        <f t="array" ref="H31">_xlfn.XLOOKUP(
1,
(Raw_hvac!$A$2:$A$100=$A31)*(Raw_hvac!$B$2:$B$100=$B31)*(Raw_hvac!$C$2:$C$100=$C31),
Raw_hvac!$F$2:$F$100,
"-"
)</f>
        <v>-</v>
      </c>
      <c r="I31" s="26"/>
    </row>
    <row r="32" spans="1:9" x14ac:dyDescent="0.25">
      <c r="A32" s="2" t="s">
        <v>40</v>
      </c>
      <c r="B32" s="4" t="s">
        <v>69</v>
      </c>
      <c r="C32" s="4" t="s">
        <v>63</v>
      </c>
      <c r="D32" s="4" t="str" cm="1">
        <f t="array" ref="D32">_xlfn.LET(
  _xlpm.v, _xlfn.XLOOKUP(1,(Raw_hvac!$A$2:$A$100=$A32)*(Raw_hvac!$B$2:$B$100=$B32)*(Raw_hvac!$C$2:$C$100=$C32),Raw_hvac!$H$2:$H$100,"-"),
  _xlfn.SWITCH(_xlpm.v,
    "WATER","Boiler (gas)",
    "COMBUSTION","Furnace (gas)",
    _xlpm.v
  )
)</f>
        <v>Boiler (gas)</v>
      </c>
      <c r="E32" s="4" t="str" cm="1">
        <f t="array" ref="E32">_xlfn.LET(
  _xlpm.v, _xlfn.XLOOKUP(1,(Raw_hvac!$A$2:$A$100=$A32)*(Raw_hvac!$B$2:$B$100=$B32)*(Raw_hvac!$C$2:$C$100=$C32),Raw_hvac!$G$2:$G$100,"-"),
  IF(_xlpm.v="WATER","Chiller system",_xlpm.v)
)</f>
        <v>Chiller system</v>
      </c>
      <c r="F32" s="4" t="str" cm="1">
        <f t="array" ref="F32">_xlfn.XLOOKUP(
1,
(Raw_hvac!$A$2:$A$100=$A32)*(Raw_hvac!$B$2:$B$100=$B32)*(Raw_hvac!$C$2:$C$100=$C32),
Raw_hvac!$D$2:$D$100,
"-"
)</f>
        <v>SZ-VAV</v>
      </c>
      <c r="G32" s="46" t="str" cm="1">
        <f t="array" ref="G32">_xlfn.XLOOKUP(
1,
(Raw_hvac!$A$2:$A$100=$A32)*(Raw_hvac!$B$2:$B$100=$B32)*(Raw_hvac!$C$2:$C$100=$C32),
Raw_hvac!$E$2:$E$100,
"-"
)</f>
        <v>0.8</v>
      </c>
      <c r="H32" s="46" cm="1">
        <f t="array" ref="H32">_xlfn.XLOOKUP(
1,
(Raw_hvac!$A$2:$A$100=$A32)*(Raw_hvac!$B$2:$B$100=$B32)*(Raw_hvac!$C$2:$C$100=$C32),
Raw_hvac!$F$2:$F$100,
"-"
)</f>
        <v>2.87</v>
      </c>
      <c r="I32" s="26"/>
    </row>
    <row r="33" spans="1:9" x14ac:dyDescent="0.25">
      <c r="A33" s="97" t="s">
        <v>315</v>
      </c>
      <c r="B33" s="98"/>
      <c r="C33" s="98"/>
      <c r="D33" s="98"/>
      <c r="E33" s="98"/>
      <c r="F33" s="98"/>
      <c r="G33" s="98"/>
      <c r="H33" s="98"/>
      <c r="I33" s="99"/>
    </row>
    <row r="36" spans="1:9" ht="15.75" x14ac:dyDescent="0.25">
      <c r="A36" s="96" t="str">
        <f>"Fan Power - "&amp;Prototype!A2</f>
        <v>Fan Power - Education - Community College</v>
      </c>
      <c r="B36" s="96"/>
      <c r="C36" s="96"/>
      <c r="D36" s="96"/>
      <c r="E36" s="96"/>
      <c r="F36" s="96"/>
      <c r="G36" s="96"/>
      <c r="H36" s="96"/>
      <c r="I36" s="96"/>
    </row>
    <row r="37" spans="1:9" ht="27" x14ac:dyDescent="0.25">
      <c r="A37" s="9" t="s">
        <v>18</v>
      </c>
      <c r="B37" s="9" t="s">
        <v>64</v>
      </c>
      <c r="C37" s="9" t="s">
        <v>233</v>
      </c>
      <c r="D37" s="9" t="s">
        <v>289</v>
      </c>
      <c r="E37" s="9" t="s">
        <v>102</v>
      </c>
      <c r="F37" s="9" t="s">
        <v>126</v>
      </c>
      <c r="G37" s="9" t="s">
        <v>103</v>
      </c>
      <c r="H37" s="9" t="s">
        <v>125</v>
      </c>
      <c r="I37" s="9" t="s">
        <v>100</v>
      </c>
    </row>
    <row r="38" spans="1:9" x14ac:dyDescent="0.25">
      <c r="A38" s="2" t="str">
        <f>Raw_fanoverview!A2</f>
        <v>Existing</v>
      </c>
      <c r="B38" s="4" t="str">
        <f>Raw_fanoverview!B2</f>
        <v>cAVVG</v>
      </c>
      <c r="C38" s="4" t="str">
        <f>IF(Raw_fanoverview!D2=0,"-",Raw_fanoverview!D2)</f>
        <v>Main</v>
      </c>
      <c r="D38" s="26" t="str">
        <f>_xlfn.LET(_xlpm.x,_xlfn.IFNA(_xlfn.TEXTBEFORE(Raw_fanoverview!C2," Fans"),Raw_fanoverview!C2),IF(_xlpm.x=0,"-",_xlpm.x))</f>
        <v>MZ-VAV</v>
      </c>
      <c r="E38" s="68">
        <f>IF(Raw_fanoverview!E2=0,"-",Raw_fanoverview!E2)</f>
        <v>5.3619709373693114</v>
      </c>
      <c r="F38" s="68">
        <f>IF(Raw_fanoverview!F2=0,"-",Raw_fanoverview!F2)</f>
        <v>0.55000000000000004</v>
      </c>
      <c r="G38" s="68">
        <f>IF(Raw_fanoverview!G2=0,"-",Raw_fanoverview!G2)</f>
        <v>0.9</v>
      </c>
      <c r="H38" s="68">
        <f>IF(Raw_fanoverview!H2=0,"-",Raw_fanoverview!H2)</f>
        <v>1.1499999999999999</v>
      </c>
      <c r="I38" s="26"/>
    </row>
    <row r="39" spans="1:9" x14ac:dyDescent="0.25">
      <c r="A39" s="2" t="str">
        <f>Raw_fanoverview!A3</f>
        <v>Existing</v>
      </c>
      <c r="B39" s="4" t="str">
        <f>Raw_fanoverview!B3</f>
        <v>cAVVG</v>
      </c>
      <c r="C39" s="4" t="str">
        <f>IF(Raw_fanoverview!D3=0,"-",Raw_fanoverview!D3)</f>
        <v>Customized</v>
      </c>
      <c r="D39" s="26" t="str">
        <f>_xlfn.LET(_xlpm.x,_xlfn.IFNA(_xlfn.TEXTBEFORE(Raw_fanoverview!C3," Fans"),Raw_fanoverview!C3),IF(_xlpm.x=0,"-",_xlpm.x))</f>
        <v>SZ-VAV</v>
      </c>
      <c r="E39" s="68">
        <f>IF(Raw_fanoverview!E3=0,"-",Raw_fanoverview!E3)</f>
        <v>2.2500008129627291</v>
      </c>
      <c r="F39" s="68">
        <f>IF(Raw_fanoverview!F3=0,"-",Raw_fanoverview!F3)</f>
        <v>0.75</v>
      </c>
      <c r="G39" s="68">
        <f>IF(Raw_fanoverview!G3=0,"-",Raw_fanoverview!G3)</f>
        <v>0.85</v>
      </c>
      <c r="H39" s="68">
        <f>IF(Raw_fanoverview!H3=0,"-",Raw_fanoverview!H3)</f>
        <v>0.35</v>
      </c>
      <c r="I39" s="26"/>
    </row>
    <row r="40" spans="1:9" x14ac:dyDescent="0.25">
      <c r="A40" s="2" t="str">
        <f>Raw_fanoverview!A4</f>
        <v>Existing</v>
      </c>
      <c r="B40" s="4" t="str">
        <f>Raw_fanoverview!B4</f>
        <v>cAVVG</v>
      </c>
      <c r="C40" s="4" t="str">
        <f>IF(Raw_fanoverview!D4=0,"-",Raw_fanoverview!D4)</f>
        <v>Customized</v>
      </c>
      <c r="D40" s="26" t="str">
        <f>_xlfn.LET(_xlpm.x,_xlfn.IFNA(_xlfn.TEXTBEFORE(Raw_fanoverview!C4," Fans"),Raw_fanoverview!C4),IF(_xlpm.x=0,"-",_xlpm.x))</f>
        <v>SZ-VAV</v>
      </c>
      <c r="E40" s="68">
        <f>IF(Raw_fanoverview!E4=0,"-",Raw_fanoverview!E4)</f>
        <v>3.8770014008251108</v>
      </c>
      <c r="F40" s="68">
        <f>IF(Raw_fanoverview!F4=0,"-",Raw_fanoverview!F4)</f>
        <v>0.75</v>
      </c>
      <c r="G40" s="68">
        <f>IF(Raw_fanoverview!G4=0,"-",Raw_fanoverview!G4)</f>
        <v>0.85</v>
      </c>
      <c r="H40" s="68">
        <f>IF(Raw_fanoverview!H4=0,"-",Raw_fanoverview!H4)</f>
        <v>0.61</v>
      </c>
      <c r="I40" s="26"/>
    </row>
    <row r="41" spans="1:9" x14ac:dyDescent="0.25">
      <c r="A41" s="2" t="str">
        <f>Raw_fanoverview!A5</f>
        <v>Existing</v>
      </c>
      <c r="B41" s="4" t="str">
        <f>Raw_fanoverview!B5</f>
        <v>cAVVG</v>
      </c>
      <c r="C41" s="4" t="str">
        <f>IF(Raw_fanoverview!D5=0,"-",Raw_fanoverview!D5)</f>
        <v>Customized</v>
      </c>
      <c r="D41" s="26" t="str">
        <f>_xlfn.LET(_xlpm.x,_xlfn.IFNA(_xlfn.TEXTBEFORE(Raw_fanoverview!C5," Fans"),Raw_fanoverview!C5),IF(_xlpm.x=0,"-",_xlpm.x))</f>
        <v>SZ-CRAC</v>
      </c>
      <c r="E41" s="68">
        <f>IF(Raw_fanoverview!E5=0,"-",Raw_fanoverview!E5)</f>
        <v>5.1625018652978163</v>
      </c>
      <c r="F41" s="68">
        <f>IF(Raw_fanoverview!F5=0,"-",Raw_fanoverview!F5)</f>
        <v>0.65</v>
      </c>
      <c r="G41" s="68">
        <f>IF(Raw_fanoverview!G5=0,"-",Raw_fanoverview!G5)</f>
        <v>0.85</v>
      </c>
      <c r="H41" s="68">
        <f>IF(Raw_fanoverview!H5=0,"-",Raw_fanoverview!H5)</f>
        <v>0.93</v>
      </c>
      <c r="I41" s="26"/>
    </row>
    <row r="42" spans="1:9" x14ac:dyDescent="0.25">
      <c r="A42" s="2" t="str">
        <f>Raw_fanoverview!A6</f>
        <v>New Construction</v>
      </c>
      <c r="B42" s="4" t="str">
        <f>Raw_fanoverview!B6</f>
        <v>cAVVG</v>
      </c>
      <c r="C42" s="4" t="str">
        <f>IF(Raw_fanoverview!D6=0,"-",Raw_fanoverview!D6)</f>
        <v>Main</v>
      </c>
      <c r="D42" s="26" t="str">
        <f>_xlfn.LET(_xlpm.x,_xlfn.IFNA(_xlfn.TEXTBEFORE(Raw_fanoverview!C6," Fans"),Raw_fanoverview!C6),IF(_xlpm.x=0,"-",_xlpm.x))</f>
        <v>MZ-VAV</v>
      </c>
      <c r="E42" s="68">
        <f>IF(Raw_fanoverview!E6=0,"-",Raw_fanoverview!E6)</f>
        <v>5.3619709373693114</v>
      </c>
      <c r="F42" s="68">
        <f>IF(Raw_fanoverview!F6=0,"-",Raw_fanoverview!F6)</f>
        <v>0.55000000000000004</v>
      </c>
      <c r="G42" s="68">
        <f>IF(Raw_fanoverview!G6=0,"-",Raw_fanoverview!G6)</f>
        <v>0.9</v>
      </c>
      <c r="H42" s="68">
        <f>IF(Raw_fanoverview!H6=0,"-",Raw_fanoverview!H6)</f>
        <v>1.1499999999999999</v>
      </c>
      <c r="I42" s="26"/>
    </row>
    <row r="43" spans="1:9" x14ac:dyDescent="0.25">
      <c r="A43" s="2" t="str">
        <f>Raw_fanoverview!A7</f>
        <v>New Construction</v>
      </c>
      <c r="B43" s="4" t="str">
        <f>Raw_fanoverview!B7</f>
        <v>cAVVG</v>
      </c>
      <c r="C43" s="4" t="str">
        <f>IF(Raw_fanoverview!D7=0,"-",Raw_fanoverview!D7)</f>
        <v>Customized</v>
      </c>
      <c r="D43" s="26" t="str">
        <f>_xlfn.LET(_xlpm.x,_xlfn.IFNA(_xlfn.TEXTBEFORE(Raw_fanoverview!C7," Fans"),Raw_fanoverview!C7),IF(_xlpm.x=0,"-",_xlpm.x))</f>
        <v>SZ-VAV</v>
      </c>
      <c r="E43" s="68">
        <f>IF(Raw_fanoverview!E7=0,"-",Raw_fanoverview!E7)</f>
        <v>2.2500008129627291</v>
      </c>
      <c r="F43" s="68">
        <f>IF(Raw_fanoverview!F7=0,"-",Raw_fanoverview!F7)</f>
        <v>0.75</v>
      </c>
      <c r="G43" s="68">
        <f>IF(Raw_fanoverview!G7=0,"-",Raw_fanoverview!G7)</f>
        <v>0.85</v>
      </c>
      <c r="H43" s="68">
        <f>IF(Raw_fanoverview!H7=0,"-",Raw_fanoverview!H7)</f>
        <v>0.35</v>
      </c>
      <c r="I43" s="26"/>
    </row>
    <row r="44" spans="1:9" x14ac:dyDescent="0.25">
      <c r="A44" s="2" t="str">
        <f>Raw_fanoverview!A8</f>
        <v>New Construction</v>
      </c>
      <c r="B44" s="4" t="str">
        <f>Raw_fanoverview!B8</f>
        <v>cAVVG</v>
      </c>
      <c r="C44" s="4" t="str">
        <f>IF(Raw_fanoverview!D8=0,"-",Raw_fanoverview!D8)</f>
        <v>Customized</v>
      </c>
      <c r="D44" s="26" t="str">
        <f>_xlfn.LET(_xlpm.x,_xlfn.IFNA(_xlfn.TEXTBEFORE(Raw_fanoverview!C8," Fans"),Raw_fanoverview!C8),IF(_xlpm.x=0,"-",_xlpm.x))</f>
        <v>SZ-VAV</v>
      </c>
      <c r="E44" s="68">
        <f>IF(Raw_fanoverview!E8=0,"-",Raw_fanoverview!E8)</f>
        <v>3.8770014008251108</v>
      </c>
      <c r="F44" s="68">
        <f>IF(Raw_fanoverview!F8=0,"-",Raw_fanoverview!F8)</f>
        <v>0.75</v>
      </c>
      <c r="G44" s="68">
        <f>IF(Raw_fanoverview!G8=0,"-",Raw_fanoverview!G8)</f>
        <v>0.85</v>
      </c>
      <c r="H44" s="68">
        <f>IF(Raw_fanoverview!H8=0,"-",Raw_fanoverview!H8)</f>
        <v>0.61</v>
      </c>
      <c r="I44" s="26"/>
    </row>
    <row r="45" spans="1:9" x14ac:dyDescent="0.25">
      <c r="A45" s="2" t="str">
        <f>Raw_fanoverview!A9</f>
        <v>New Construction</v>
      </c>
      <c r="B45" s="4" t="str">
        <f>Raw_fanoverview!B9</f>
        <v>cAVVG</v>
      </c>
      <c r="C45" s="4" t="str">
        <f>IF(Raw_fanoverview!D9=0,"-",Raw_fanoverview!D9)</f>
        <v>Customized</v>
      </c>
      <c r="D45" s="26" t="str">
        <f>_xlfn.LET(_xlpm.x,_xlfn.IFNA(_xlfn.TEXTBEFORE(Raw_fanoverview!C9," Fans"),Raw_fanoverview!C9),IF(_xlpm.x=0,"-",_xlpm.x))</f>
        <v>SZ-CRAC</v>
      </c>
      <c r="E45" s="68">
        <f>IF(Raw_fanoverview!E9=0,"-",Raw_fanoverview!E9)</f>
        <v>5.1625018652978163</v>
      </c>
      <c r="F45" s="68">
        <f>IF(Raw_fanoverview!F9=0,"-",Raw_fanoverview!F9)</f>
        <v>0.65</v>
      </c>
      <c r="G45" s="68">
        <f>IF(Raw_fanoverview!G9=0,"-",Raw_fanoverview!G9)</f>
        <v>0.85</v>
      </c>
      <c r="H45" s="68">
        <f>IF(Raw_fanoverview!H9=0,"-",Raw_fanoverview!H9)</f>
        <v>0.93</v>
      </c>
      <c r="I45" s="26"/>
    </row>
    <row r="46" spans="1:9" x14ac:dyDescent="0.25">
      <c r="A46" s="2" t="str">
        <f>Raw_fanoverview!A10</f>
        <v>Existing</v>
      </c>
      <c r="B46" s="4" t="str">
        <f>Raw_fanoverview!B10</f>
        <v>cDXGF</v>
      </c>
      <c r="C46" s="4" t="str">
        <f>IF(Raw_fanoverview!D10=0,"-",Raw_fanoverview!D10)</f>
        <v>Main</v>
      </c>
      <c r="D46" s="26" t="str">
        <f>_xlfn.LET(_xlpm.x,_xlfn.IFNA(_xlfn.TEXTBEFORE(Raw_fanoverview!C10," Fans"),Raw_fanoverview!C10),IF(_xlpm.x=0,"-",_xlpm.x))</f>
        <v>SZ-CAV</v>
      </c>
      <c r="E46" s="68">
        <f>IF(Raw_fanoverview!E10=0,"-",Raw_fanoverview!E10)</f>
        <v>3.8770014008251108</v>
      </c>
      <c r="F46" s="68">
        <f>IF(Raw_fanoverview!F10=0,"-",Raw_fanoverview!F10)</f>
        <v>0.55000000000000004</v>
      </c>
      <c r="G46" s="68">
        <f>IF(Raw_fanoverview!G10=0,"-",Raw_fanoverview!G10)</f>
        <v>0.87</v>
      </c>
      <c r="H46" s="68">
        <f>IF(Raw_fanoverview!H10=0,"-",Raw_fanoverview!H10)</f>
        <v>0.83</v>
      </c>
      <c r="I46" s="26"/>
    </row>
    <row r="47" spans="1:9" x14ac:dyDescent="0.25">
      <c r="A47" s="2" t="str">
        <f>Raw_fanoverview!A11</f>
        <v>Existing</v>
      </c>
      <c r="B47" s="4" t="str">
        <f>Raw_fanoverview!B11</f>
        <v>cDXGF</v>
      </c>
      <c r="C47" s="4" t="str">
        <f>IF(Raw_fanoverview!D11=0,"-",Raw_fanoverview!D11)</f>
        <v>Customized</v>
      </c>
      <c r="D47" s="26" t="str">
        <f>_xlfn.LET(_xlpm.x,_xlfn.IFNA(_xlfn.TEXTBEFORE(Raw_fanoverview!C11," Fans"),Raw_fanoverview!C11),IF(_xlpm.x=0,"-",_xlpm.x))</f>
        <v>SZ-VAV</v>
      </c>
      <c r="E47" s="68">
        <f>IF(Raw_fanoverview!E11=0,"-",Raw_fanoverview!E11)</f>
        <v>2.2500008129627291</v>
      </c>
      <c r="F47" s="68">
        <f>IF(Raw_fanoverview!F11=0,"-",Raw_fanoverview!F11)</f>
        <v>0.75</v>
      </c>
      <c r="G47" s="68">
        <f>IF(Raw_fanoverview!G11=0,"-",Raw_fanoverview!G11)</f>
        <v>0.85</v>
      </c>
      <c r="H47" s="68">
        <f>IF(Raw_fanoverview!H11=0,"-",Raw_fanoverview!H11)</f>
        <v>0.35</v>
      </c>
      <c r="I47" s="26"/>
    </row>
    <row r="48" spans="1:9" x14ac:dyDescent="0.25">
      <c r="A48" s="2" t="str">
        <f>Raw_fanoverview!A12</f>
        <v>Existing</v>
      </c>
      <c r="B48" s="4" t="str">
        <f>Raw_fanoverview!B12</f>
        <v>cDXGF</v>
      </c>
      <c r="C48" s="4" t="str">
        <f>IF(Raw_fanoverview!D12=0,"-",Raw_fanoverview!D12)</f>
        <v>Customized</v>
      </c>
      <c r="D48" s="26" t="str">
        <f>_xlfn.LET(_xlpm.x,_xlfn.IFNA(_xlfn.TEXTBEFORE(Raw_fanoverview!C12," Fans"),Raw_fanoverview!C12),IF(_xlpm.x=0,"-",_xlpm.x))</f>
        <v>SZ-VAV</v>
      </c>
      <c r="E48" s="68">
        <f>IF(Raw_fanoverview!E12=0,"-",Raw_fanoverview!E12)</f>
        <v>3.8770014008251108</v>
      </c>
      <c r="F48" s="68">
        <f>IF(Raw_fanoverview!F12=0,"-",Raw_fanoverview!F12)</f>
        <v>0.75</v>
      </c>
      <c r="G48" s="68">
        <f>IF(Raw_fanoverview!G12=0,"-",Raw_fanoverview!G12)</f>
        <v>0.85</v>
      </c>
      <c r="H48" s="68">
        <f>IF(Raw_fanoverview!H12=0,"-",Raw_fanoverview!H12)</f>
        <v>0.61</v>
      </c>
      <c r="I48" s="26"/>
    </row>
    <row r="49" spans="1:9" x14ac:dyDescent="0.25">
      <c r="A49" s="2" t="str">
        <f>Raw_fanoverview!A13</f>
        <v>Existing</v>
      </c>
      <c r="B49" s="4" t="str">
        <f>Raw_fanoverview!B13</f>
        <v>cDXGF</v>
      </c>
      <c r="C49" s="4" t="str">
        <f>IF(Raw_fanoverview!D13=0,"-",Raw_fanoverview!D13)</f>
        <v>Customized</v>
      </c>
      <c r="D49" s="26" t="str">
        <f>_xlfn.LET(_xlpm.x,_xlfn.IFNA(_xlfn.TEXTBEFORE(Raw_fanoverview!C13," Fans"),Raw_fanoverview!C13),IF(_xlpm.x=0,"-",_xlpm.x))</f>
        <v>SZ-CRAC</v>
      </c>
      <c r="E49" s="68">
        <f>IF(Raw_fanoverview!E13=0,"-",Raw_fanoverview!E13)</f>
        <v>5.1625018652978163</v>
      </c>
      <c r="F49" s="68">
        <f>IF(Raw_fanoverview!F13=0,"-",Raw_fanoverview!F13)</f>
        <v>0.65</v>
      </c>
      <c r="G49" s="68">
        <f>IF(Raw_fanoverview!G13=0,"-",Raw_fanoverview!G13)</f>
        <v>0.85</v>
      </c>
      <c r="H49" s="68">
        <f>IF(Raw_fanoverview!H13=0,"-",Raw_fanoverview!H13)</f>
        <v>0.93</v>
      </c>
      <c r="I49" s="26"/>
    </row>
    <row r="50" spans="1:9" x14ac:dyDescent="0.25">
      <c r="A50" s="2" t="str">
        <f>Raw_fanoverview!A14</f>
        <v>New Construction</v>
      </c>
      <c r="B50" s="4" t="str">
        <f>Raw_fanoverview!B14</f>
        <v>cDXGF</v>
      </c>
      <c r="C50" s="4" t="str">
        <f>IF(Raw_fanoverview!D14=0,"-",Raw_fanoverview!D14)</f>
        <v>Main</v>
      </c>
      <c r="D50" s="26" t="str">
        <f>_xlfn.LET(_xlpm.x,_xlfn.IFNA(_xlfn.TEXTBEFORE(Raw_fanoverview!C14," Fans"),Raw_fanoverview!C14),IF(_xlpm.x=0,"-",_xlpm.x))</f>
        <v>SZ-CAV</v>
      </c>
      <c r="E50" s="68">
        <f>IF(Raw_fanoverview!E14=0,"-",Raw_fanoverview!E14)</f>
        <v>3.8770014008251108</v>
      </c>
      <c r="F50" s="68">
        <f>IF(Raw_fanoverview!F14=0,"-",Raw_fanoverview!F14)</f>
        <v>0.55000000000000004</v>
      </c>
      <c r="G50" s="68">
        <f>IF(Raw_fanoverview!G14=0,"-",Raw_fanoverview!G14)</f>
        <v>0.87</v>
      </c>
      <c r="H50" s="68">
        <f>IF(Raw_fanoverview!H14=0,"-",Raw_fanoverview!H14)</f>
        <v>0.83</v>
      </c>
      <c r="I50" s="26"/>
    </row>
    <row r="51" spans="1:9" x14ac:dyDescent="0.25">
      <c r="A51" s="2" t="str">
        <f>Raw_fanoverview!A15</f>
        <v>New Construction</v>
      </c>
      <c r="B51" s="4" t="str">
        <f>Raw_fanoverview!B15</f>
        <v>cDXGF</v>
      </c>
      <c r="C51" s="4" t="str">
        <f>IF(Raw_fanoverview!D15=0,"-",Raw_fanoverview!D15)</f>
        <v>Customized</v>
      </c>
      <c r="D51" s="26" t="str">
        <f>_xlfn.LET(_xlpm.x,_xlfn.IFNA(_xlfn.TEXTBEFORE(Raw_fanoverview!C15," Fans"),Raw_fanoverview!C15),IF(_xlpm.x=0,"-",_xlpm.x))</f>
        <v>SZ-VAV</v>
      </c>
      <c r="E51" s="68">
        <f>IF(Raw_fanoverview!E15=0,"-",Raw_fanoverview!E15)</f>
        <v>2.2500008129627291</v>
      </c>
      <c r="F51" s="68">
        <f>IF(Raw_fanoverview!F15=0,"-",Raw_fanoverview!F15)</f>
        <v>0.75</v>
      </c>
      <c r="G51" s="68">
        <f>IF(Raw_fanoverview!G15=0,"-",Raw_fanoverview!G15)</f>
        <v>0.85</v>
      </c>
      <c r="H51" s="68">
        <f>IF(Raw_fanoverview!H15=0,"-",Raw_fanoverview!H15)</f>
        <v>0.35</v>
      </c>
      <c r="I51" s="26"/>
    </row>
    <row r="52" spans="1:9" x14ac:dyDescent="0.25">
      <c r="A52" s="2" t="str">
        <f>Raw_fanoverview!A16</f>
        <v>New Construction</v>
      </c>
      <c r="B52" s="4" t="str">
        <f>Raw_fanoverview!B16</f>
        <v>cDXGF</v>
      </c>
      <c r="C52" s="4" t="str">
        <f>IF(Raw_fanoverview!D16=0,"-",Raw_fanoverview!D16)</f>
        <v>Customized</v>
      </c>
      <c r="D52" s="26" t="str">
        <f>_xlfn.LET(_xlpm.x,_xlfn.IFNA(_xlfn.TEXTBEFORE(Raw_fanoverview!C16," Fans"),Raw_fanoverview!C16),IF(_xlpm.x=0,"-",_xlpm.x))</f>
        <v>SZ-VAV</v>
      </c>
      <c r="E52" s="68">
        <f>IF(Raw_fanoverview!E16=0,"-",Raw_fanoverview!E16)</f>
        <v>3.8770014008251108</v>
      </c>
      <c r="F52" s="68">
        <f>IF(Raw_fanoverview!F16=0,"-",Raw_fanoverview!F16)</f>
        <v>0.75</v>
      </c>
      <c r="G52" s="68">
        <f>IF(Raw_fanoverview!G16=0,"-",Raw_fanoverview!G16)</f>
        <v>0.85</v>
      </c>
      <c r="H52" s="68">
        <f>IF(Raw_fanoverview!H16=0,"-",Raw_fanoverview!H16)</f>
        <v>0.61</v>
      </c>
      <c r="I52" s="26"/>
    </row>
    <row r="53" spans="1:9" x14ac:dyDescent="0.25">
      <c r="A53" s="2" t="str">
        <f>Raw_fanoverview!A17</f>
        <v>New Construction</v>
      </c>
      <c r="B53" s="4" t="str">
        <f>Raw_fanoverview!B17</f>
        <v>cDXGF</v>
      </c>
      <c r="C53" s="4" t="str">
        <f>IF(Raw_fanoverview!D17=0,"-",Raw_fanoverview!D17)</f>
        <v>Customized</v>
      </c>
      <c r="D53" s="26" t="str">
        <f>_xlfn.LET(_xlpm.x,_xlfn.IFNA(_xlfn.TEXTBEFORE(Raw_fanoverview!C17," Fans"),Raw_fanoverview!C17),IF(_xlpm.x=0,"-",_xlpm.x))</f>
        <v>SZ-CRAC</v>
      </c>
      <c r="E53" s="68">
        <f>IF(Raw_fanoverview!E17=0,"-",Raw_fanoverview!E17)</f>
        <v>5.1625018652978163</v>
      </c>
      <c r="F53" s="68">
        <f>IF(Raw_fanoverview!F17=0,"-",Raw_fanoverview!F17)</f>
        <v>0.65</v>
      </c>
      <c r="G53" s="68">
        <f>IF(Raw_fanoverview!G17=0,"-",Raw_fanoverview!G17)</f>
        <v>0.85</v>
      </c>
      <c r="H53" s="68">
        <f>IF(Raw_fanoverview!H17=0,"-",Raw_fanoverview!H17)</f>
        <v>0.93</v>
      </c>
      <c r="I53" s="26"/>
    </row>
    <row r="54" spans="1:9" x14ac:dyDescent="0.25">
      <c r="A54" s="2" t="str">
        <f>Raw_fanoverview!A18</f>
        <v>Existing</v>
      </c>
      <c r="B54" s="4" t="str">
        <f>Raw_fanoverview!B18</f>
        <v>cDXHP</v>
      </c>
      <c r="C54" s="4" t="str">
        <f>IF(Raw_fanoverview!D18=0,"-",Raw_fanoverview!D18)</f>
        <v>Main</v>
      </c>
      <c r="D54" s="26" t="str">
        <f>_xlfn.LET(_xlpm.x,_xlfn.IFNA(_xlfn.TEXTBEFORE(Raw_fanoverview!C18," Fans"),Raw_fanoverview!C18),IF(_xlpm.x=0,"-",_xlpm.x))</f>
        <v>SZ-CAV</v>
      </c>
      <c r="E54" s="68">
        <f>IF(Raw_fanoverview!E18=0,"-",Raw_fanoverview!E18)</f>
        <v>3.8770014008251108</v>
      </c>
      <c r="F54" s="68">
        <f>IF(Raw_fanoverview!F18=0,"-",Raw_fanoverview!F18)</f>
        <v>0.55000000000000004</v>
      </c>
      <c r="G54" s="68">
        <f>IF(Raw_fanoverview!G18=0,"-",Raw_fanoverview!G18)</f>
        <v>0.87</v>
      </c>
      <c r="H54" s="68">
        <f>IF(Raw_fanoverview!H18=0,"-",Raw_fanoverview!H18)</f>
        <v>0.83</v>
      </c>
      <c r="I54" s="26"/>
    </row>
    <row r="55" spans="1:9" x14ac:dyDescent="0.25">
      <c r="A55" s="2" t="str">
        <f>Raw_fanoverview!A19</f>
        <v>Existing</v>
      </c>
      <c r="B55" s="4" t="str">
        <f>Raw_fanoverview!B19</f>
        <v>cDXHP</v>
      </c>
      <c r="C55" s="4" t="str">
        <f>IF(Raw_fanoverview!D19=0,"-",Raw_fanoverview!D19)</f>
        <v>Customized</v>
      </c>
      <c r="D55" s="26" t="str">
        <f>_xlfn.LET(_xlpm.x,_xlfn.IFNA(_xlfn.TEXTBEFORE(Raw_fanoverview!C19," Fans"),Raw_fanoverview!C19),IF(_xlpm.x=0,"-",_xlpm.x))</f>
        <v>SZ-VAV</v>
      </c>
      <c r="E55" s="68">
        <f>IF(Raw_fanoverview!E19=0,"-",Raw_fanoverview!E19)</f>
        <v>2.2500008129627291</v>
      </c>
      <c r="F55" s="68">
        <f>IF(Raw_fanoverview!F19=0,"-",Raw_fanoverview!F19)</f>
        <v>0.75</v>
      </c>
      <c r="G55" s="68">
        <f>IF(Raw_fanoverview!G19=0,"-",Raw_fanoverview!G19)</f>
        <v>0.85</v>
      </c>
      <c r="H55" s="68">
        <f>IF(Raw_fanoverview!H19=0,"-",Raw_fanoverview!H19)</f>
        <v>0.35</v>
      </c>
      <c r="I55" s="26"/>
    </row>
    <row r="56" spans="1:9" x14ac:dyDescent="0.25">
      <c r="A56" s="2" t="str">
        <f>Raw_fanoverview!A20</f>
        <v>Existing</v>
      </c>
      <c r="B56" s="4" t="str">
        <f>Raw_fanoverview!B20</f>
        <v>cDXHP</v>
      </c>
      <c r="C56" s="4" t="str">
        <f>IF(Raw_fanoverview!D20=0,"-",Raw_fanoverview!D20)</f>
        <v>Customized</v>
      </c>
      <c r="D56" s="26" t="str">
        <f>_xlfn.LET(_xlpm.x,_xlfn.IFNA(_xlfn.TEXTBEFORE(Raw_fanoverview!C20," Fans"),Raw_fanoverview!C20),IF(_xlpm.x=0,"-",_xlpm.x))</f>
        <v>SZ-VAV</v>
      </c>
      <c r="E56" s="68">
        <f>IF(Raw_fanoverview!E20=0,"-",Raw_fanoverview!E20)</f>
        <v>3.8770014008251108</v>
      </c>
      <c r="F56" s="68">
        <f>IF(Raw_fanoverview!F20=0,"-",Raw_fanoverview!F20)</f>
        <v>0.75</v>
      </c>
      <c r="G56" s="68">
        <f>IF(Raw_fanoverview!G20=0,"-",Raw_fanoverview!G20)</f>
        <v>0.85</v>
      </c>
      <c r="H56" s="68">
        <f>IF(Raw_fanoverview!H20=0,"-",Raw_fanoverview!H20)</f>
        <v>0.61</v>
      </c>
      <c r="I56" s="26"/>
    </row>
    <row r="57" spans="1:9" x14ac:dyDescent="0.25">
      <c r="A57" s="2" t="str">
        <f>Raw_fanoverview!A21</f>
        <v>Existing</v>
      </c>
      <c r="B57" s="4" t="str">
        <f>Raw_fanoverview!B21</f>
        <v>cDXHP</v>
      </c>
      <c r="C57" s="4" t="str">
        <f>IF(Raw_fanoverview!D21=0,"-",Raw_fanoverview!D21)</f>
        <v>Customized</v>
      </c>
      <c r="D57" s="26" t="str">
        <f>_xlfn.LET(_xlpm.x,_xlfn.IFNA(_xlfn.TEXTBEFORE(Raw_fanoverview!C21," Fans"),Raw_fanoverview!C21),IF(_xlpm.x=0,"-",_xlpm.x))</f>
        <v>SZ-CRAC</v>
      </c>
      <c r="E57" s="68">
        <f>IF(Raw_fanoverview!E21=0,"-",Raw_fanoverview!E21)</f>
        <v>5.1625018652978163</v>
      </c>
      <c r="F57" s="68">
        <f>IF(Raw_fanoverview!F21=0,"-",Raw_fanoverview!F21)</f>
        <v>0.65</v>
      </c>
      <c r="G57" s="68">
        <f>IF(Raw_fanoverview!G21=0,"-",Raw_fanoverview!G21)</f>
        <v>0.85</v>
      </c>
      <c r="H57" s="68">
        <f>IF(Raw_fanoverview!H21=0,"-",Raw_fanoverview!H21)</f>
        <v>0.93</v>
      </c>
      <c r="I57" s="26"/>
    </row>
    <row r="58" spans="1:9" x14ac:dyDescent="0.25">
      <c r="A58" s="2" t="str">
        <f>Raw_fanoverview!A22</f>
        <v>New Construction</v>
      </c>
      <c r="B58" s="4" t="str">
        <f>Raw_fanoverview!B22</f>
        <v>cDXHP</v>
      </c>
      <c r="C58" s="4" t="str">
        <f>IF(Raw_fanoverview!D22=0,"-",Raw_fanoverview!D22)</f>
        <v>Main</v>
      </c>
      <c r="D58" s="26" t="str">
        <f>_xlfn.LET(_xlpm.x,_xlfn.IFNA(_xlfn.TEXTBEFORE(Raw_fanoverview!C22," Fans"),Raw_fanoverview!C22),IF(_xlpm.x=0,"-",_xlpm.x))</f>
        <v>SZ-CAV</v>
      </c>
      <c r="E58" s="68">
        <f>IF(Raw_fanoverview!E22=0,"-",Raw_fanoverview!E22)</f>
        <v>3.8770014008251108</v>
      </c>
      <c r="F58" s="68">
        <f>IF(Raw_fanoverview!F22=0,"-",Raw_fanoverview!F22)</f>
        <v>0.55000000000000004</v>
      </c>
      <c r="G58" s="68">
        <f>IF(Raw_fanoverview!G22=0,"-",Raw_fanoverview!G22)</f>
        <v>0.87</v>
      </c>
      <c r="H58" s="68">
        <f>IF(Raw_fanoverview!H22=0,"-",Raw_fanoverview!H22)</f>
        <v>0.83</v>
      </c>
      <c r="I58" s="26"/>
    </row>
    <row r="59" spans="1:9" x14ac:dyDescent="0.25">
      <c r="A59" s="2" t="str">
        <f>Raw_fanoverview!A23</f>
        <v>New Construction</v>
      </c>
      <c r="B59" s="4" t="str">
        <f>Raw_fanoverview!B23</f>
        <v>cDXHP</v>
      </c>
      <c r="C59" s="4" t="str">
        <f>IF(Raw_fanoverview!D23=0,"-",Raw_fanoverview!D23)</f>
        <v>Customized</v>
      </c>
      <c r="D59" s="26" t="str">
        <f>_xlfn.LET(_xlpm.x,_xlfn.IFNA(_xlfn.TEXTBEFORE(Raw_fanoverview!C23," Fans"),Raw_fanoverview!C23),IF(_xlpm.x=0,"-",_xlpm.x))</f>
        <v>SZ-VAV</v>
      </c>
      <c r="E59" s="68">
        <f>IF(Raw_fanoverview!E23=0,"-",Raw_fanoverview!E23)</f>
        <v>2.2500008129627291</v>
      </c>
      <c r="F59" s="68">
        <f>IF(Raw_fanoverview!F23=0,"-",Raw_fanoverview!F23)</f>
        <v>0.75</v>
      </c>
      <c r="G59" s="68">
        <f>IF(Raw_fanoverview!G23=0,"-",Raw_fanoverview!G23)</f>
        <v>0.85</v>
      </c>
      <c r="H59" s="68">
        <f>IF(Raw_fanoverview!H23=0,"-",Raw_fanoverview!H23)</f>
        <v>0.35</v>
      </c>
      <c r="I59" s="26"/>
    </row>
    <row r="60" spans="1:9" x14ac:dyDescent="0.25">
      <c r="A60" s="2" t="str">
        <f>Raw_fanoverview!A24</f>
        <v>New Construction</v>
      </c>
      <c r="B60" s="4" t="str">
        <f>Raw_fanoverview!B24</f>
        <v>cDXHP</v>
      </c>
      <c r="C60" s="4" t="str">
        <f>IF(Raw_fanoverview!D24=0,"-",Raw_fanoverview!D24)</f>
        <v>Customized</v>
      </c>
      <c r="D60" s="26" t="str">
        <f>_xlfn.LET(_xlpm.x,_xlfn.IFNA(_xlfn.TEXTBEFORE(Raw_fanoverview!C24," Fans"),Raw_fanoverview!C24),IF(_xlpm.x=0,"-",_xlpm.x))</f>
        <v>SZ-VAV</v>
      </c>
      <c r="E60" s="68">
        <f>IF(Raw_fanoverview!E24=0,"-",Raw_fanoverview!E24)</f>
        <v>3.8770014008251108</v>
      </c>
      <c r="F60" s="68">
        <f>IF(Raw_fanoverview!F24=0,"-",Raw_fanoverview!F24)</f>
        <v>0.75</v>
      </c>
      <c r="G60" s="68">
        <f>IF(Raw_fanoverview!G24=0,"-",Raw_fanoverview!G24)</f>
        <v>0.85</v>
      </c>
      <c r="H60" s="68">
        <f>IF(Raw_fanoverview!H24=0,"-",Raw_fanoverview!H24)</f>
        <v>0.61</v>
      </c>
      <c r="I60" s="26"/>
    </row>
    <row r="61" spans="1:9" x14ac:dyDescent="0.25">
      <c r="A61" s="2" t="str">
        <f>Raw_fanoverview!A25</f>
        <v>New Construction</v>
      </c>
      <c r="B61" s="4" t="str">
        <f>Raw_fanoverview!B25</f>
        <v>cDXHP</v>
      </c>
      <c r="C61" s="4" t="str">
        <f>IF(Raw_fanoverview!D25=0,"-",Raw_fanoverview!D25)</f>
        <v>Customized</v>
      </c>
      <c r="D61" s="26" t="str">
        <f>_xlfn.LET(_xlpm.x,_xlfn.IFNA(_xlfn.TEXTBEFORE(Raw_fanoverview!C25," Fans"),Raw_fanoverview!C25),IF(_xlpm.x=0,"-",_xlpm.x))</f>
        <v>SZ-CRAC</v>
      </c>
      <c r="E61" s="68">
        <f>IF(Raw_fanoverview!E25=0,"-",Raw_fanoverview!E25)</f>
        <v>5.1625018652978163</v>
      </c>
      <c r="F61" s="68">
        <f>IF(Raw_fanoverview!F25=0,"-",Raw_fanoverview!F25)</f>
        <v>0.65</v>
      </c>
      <c r="G61" s="68">
        <f>IF(Raw_fanoverview!G25=0,"-",Raw_fanoverview!G25)</f>
        <v>0.85</v>
      </c>
      <c r="H61" s="68">
        <f>IF(Raw_fanoverview!H25=0,"-",Raw_fanoverview!H25)</f>
        <v>0.93</v>
      </c>
      <c r="I61" s="26"/>
    </row>
    <row r="62" spans="1:9" x14ac:dyDescent="0.25">
      <c r="A62" s="2" t="str">
        <f>Raw_fanoverview!A26</f>
        <v>Existing</v>
      </c>
      <c r="B62" s="4" t="str">
        <f>Raw_fanoverview!B26</f>
        <v>cDXOH</v>
      </c>
      <c r="C62" s="4" t="str">
        <f>IF(Raw_fanoverview!D26=0,"-",Raw_fanoverview!D26)</f>
        <v>Main</v>
      </c>
      <c r="D62" s="26" t="str">
        <f>_xlfn.LET(_xlpm.x,_xlfn.IFNA(_xlfn.TEXTBEFORE(Raw_fanoverview!C26," Fans"),Raw_fanoverview!C26),IF(_xlpm.x=0,"-",_xlpm.x))</f>
        <v>SZ-CAV</v>
      </c>
      <c r="E62" s="68">
        <f>IF(Raw_fanoverview!E26=0,"-",Raw_fanoverview!E26)</f>
        <v>3.8770014008251108</v>
      </c>
      <c r="F62" s="68">
        <f>IF(Raw_fanoverview!F26=0,"-",Raw_fanoverview!F26)</f>
        <v>0.55000000000000004</v>
      </c>
      <c r="G62" s="68">
        <f>IF(Raw_fanoverview!G26=0,"-",Raw_fanoverview!G26)</f>
        <v>0.87</v>
      </c>
      <c r="H62" s="68">
        <f>IF(Raw_fanoverview!H26=0,"-",Raw_fanoverview!H26)</f>
        <v>0.83</v>
      </c>
      <c r="I62" s="26"/>
    </row>
    <row r="63" spans="1:9" x14ac:dyDescent="0.25">
      <c r="A63" s="2" t="str">
        <f>Raw_fanoverview!A27</f>
        <v>Existing</v>
      </c>
      <c r="B63" s="4" t="str">
        <f>Raw_fanoverview!B27</f>
        <v>cDXOH</v>
      </c>
      <c r="C63" s="4" t="str">
        <f>IF(Raw_fanoverview!D27=0,"-",Raw_fanoverview!D27)</f>
        <v>Customized</v>
      </c>
      <c r="D63" s="26" t="str">
        <f>_xlfn.LET(_xlpm.x,_xlfn.IFNA(_xlfn.TEXTBEFORE(Raw_fanoverview!C27," Fans"),Raw_fanoverview!C27),IF(_xlpm.x=0,"-",_xlpm.x))</f>
        <v>SZ-VAV</v>
      </c>
      <c r="E63" s="68">
        <f>IF(Raw_fanoverview!E27=0,"-",Raw_fanoverview!E27)</f>
        <v>2.2500008129627291</v>
      </c>
      <c r="F63" s="68">
        <f>IF(Raw_fanoverview!F27=0,"-",Raw_fanoverview!F27)</f>
        <v>0.75</v>
      </c>
      <c r="G63" s="68">
        <f>IF(Raw_fanoverview!G27=0,"-",Raw_fanoverview!G27)</f>
        <v>0.85</v>
      </c>
      <c r="H63" s="68">
        <f>IF(Raw_fanoverview!H27=0,"-",Raw_fanoverview!H27)</f>
        <v>0.35</v>
      </c>
      <c r="I63" s="26"/>
    </row>
    <row r="64" spans="1:9" x14ac:dyDescent="0.25">
      <c r="A64" s="2" t="str">
        <f>Raw_fanoverview!A28</f>
        <v>Existing</v>
      </c>
      <c r="B64" s="4" t="str">
        <f>Raw_fanoverview!B28</f>
        <v>cDXOH</v>
      </c>
      <c r="C64" s="4" t="str">
        <f>IF(Raw_fanoverview!D28=0,"-",Raw_fanoverview!D28)</f>
        <v>Customized</v>
      </c>
      <c r="D64" s="26" t="str">
        <f>_xlfn.LET(_xlpm.x,_xlfn.IFNA(_xlfn.TEXTBEFORE(Raw_fanoverview!C28," Fans"),Raw_fanoverview!C28),IF(_xlpm.x=0,"-",_xlpm.x))</f>
        <v>SZ-VAV</v>
      </c>
      <c r="E64" s="68">
        <f>IF(Raw_fanoverview!E28=0,"-",Raw_fanoverview!E28)</f>
        <v>3.8770014008251108</v>
      </c>
      <c r="F64" s="68">
        <f>IF(Raw_fanoverview!F28=0,"-",Raw_fanoverview!F28)</f>
        <v>0.75</v>
      </c>
      <c r="G64" s="68">
        <f>IF(Raw_fanoverview!G28=0,"-",Raw_fanoverview!G28)</f>
        <v>0.85</v>
      </c>
      <c r="H64" s="68">
        <f>IF(Raw_fanoverview!H28=0,"-",Raw_fanoverview!H28)</f>
        <v>0.61</v>
      </c>
      <c r="I64" s="26"/>
    </row>
    <row r="65" spans="1:9" x14ac:dyDescent="0.25">
      <c r="A65" s="2" t="str">
        <f>Raw_fanoverview!A29</f>
        <v>Existing</v>
      </c>
      <c r="B65" s="4" t="str">
        <f>Raw_fanoverview!B29</f>
        <v>cDXOH</v>
      </c>
      <c r="C65" s="4" t="str">
        <f>IF(Raw_fanoverview!D29=0,"-",Raw_fanoverview!D29)</f>
        <v>Customized</v>
      </c>
      <c r="D65" s="26" t="str">
        <f>_xlfn.LET(_xlpm.x,_xlfn.IFNA(_xlfn.TEXTBEFORE(Raw_fanoverview!C29," Fans"),Raw_fanoverview!C29),IF(_xlpm.x=0,"-",_xlpm.x))</f>
        <v>SZ-CRAC</v>
      </c>
      <c r="E65" s="68">
        <f>IF(Raw_fanoverview!E29=0,"-",Raw_fanoverview!E29)</f>
        <v>5.1625018652978163</v>
      </c>
      <c r="F65" s="68">
        <f>IF(Raw_fanoverview!F29=0,"-",Raw_fanoverview!F29)</f>
        <v>0.65</v>
      </c>
      <c r="G65" s="68">
        <f>IF(Raw_fanoverview!G29=0,"-",Raw_fanoverview!G29)</f>
        <v>0.85</v>
      </c>
      <c r="H65" s="68">
        <f>IF(Raw_fanoverview!H29=0,"-",Raw_fanoverview!H29)</f>
        <v>0.93</v>
      </c>
      <c r="I65" s="26"/>
    </row>
    <row r="66" spans="1:9" x14ac:dyDescent="0.25">
      <c r="A66" s="2" t="str">
        <f>Raw_fanoverview!A30</f>
        <v>New Construction</v>
      </c>
      <c r="B66" s="4" t="str">
        <f>Raw_fanoverview!B30</f>
        <v>cDXOH</v>
      </c>
      <c r="C66" s="4" t="str">
        <f>IF(Raw_fanoverview!D30=0,"-",Raw_fanoverview!D30)</f>
        <v>Main</v>
      </c>
      <c r="D66" s="26" t="str">
        <f>_xlfn.LET(_xlpm.x,_xlfn.IFNA(_xlfn.TEXTBEFORE(Raw_fanoverview!C30," Fans"),Raw_fanoverview!C30),IF(_xlpm.x=0,"-",_xlpm.x))</f>
        <v>SZ-CAV</v>
      </c>
      <c r="E66" s="68">
        <f>IF(Raw_fanoverview!E30=0,"-",Raw_fanoverview!E30)</f>
        <v>3.8770014008251108</v>
      </c>
      <c r="F66" s="68">
        <f>IF(Raw_fanoverview!F30=0,"-",Raw_fanoverview!F30)</f>
        <v>0.55000000000000004</v>
      </c>
      <c r="G66" s="68">
        <f>IF(Raw_fanoverview!G30=0,"-",Raw_fanoverview!G30)</f>
        <v>0.87</v>
      </c>
      <c r="H66" s="68">
        <f>IF(Raw_fanoverview!H30=0,"-",Raw_fanoverview!H30)</f>
        <v>0.83</v>
      </c>
      <c r="I66" s="26"/>
    </row>
    <row r="67" spans="1:9" x14ac:dyDescent="0.25">
      <c r="A67" s="2" t="str">
        <f>Raw_fanoverview!A31</f>
        <v>New Construction</v>
      </c>
      <c r="B67" s="4" t="str">
        <f>Raw_fanoverview!B31</f>
        <v>cDXOH</v>
      </c>
      <c r="C67" s="4" t="str">
        <f>IF(Raw_fanoverview!D31=0,"-",Raw_fanoverview!D31)</f>
        <v>Customized</v>
      </c>
      <c r="D67" s="26" t="str">
        <f>_xlfn.LET(_xlpm.x,_xlfn.IFNA(_xlfn.TEXTBEFORE(Raw_fanoverview!C31," Fans"),Raw_fanoverview!C31),IF(_xlpm.x=0,"-",_xlpm.x))</f>
        <v>SZ-VAV</v>
      </c>
      <c r="E67" s="68">
        <f>IF(Raw_fanoverview!E31=0,"-",Raw_fanoverview!E31)</f>
        <v>2.2500008129627291</v>
      </c>
      <c r="F67" s="68">
        <f>IF(Raw_fanoverview!F31=0,"-",Raw_fanoverview!F31)</f>
        <v>0.75</v>
      </c>
      <c r="G67" s="68">
        <f>IF(Raw_fanoverview!G31=0,"-",Raw_fanoverview!G31)</f>
        <v>0.85</v>
      </c>
      <c r="H67" s="68">
        <f>IF(Raw_fanoverview!H31=0,"-",Raw_fanoverview!H31)</f>
        <v>0.35</v>
      </c>
      <c r="I67" s="26"/>
    </row>
    <row r="68" spans="1:9" x14ac:dyDescent="0.25">
      <c r="A68" s="2" t="str">
        <f>Raw_fanoverview!A32</f>
        <v>New Construction</v>
      </c>
      <c r="B68" s="4" t="str">
        <f>Raw_fanoverview!B32</f>
        <v>cDXOH</v>
      </c>
      <c r="C68" s="4" t="str">
        <f>IF(Raw_fanoverview!D32=0,"-",Raw_fanoverview!D32)</f>
        <v>Customized</v>
      </c>
      <c r="D68" s="26" t="str">
        <f>_xlfn.LET(_xlpm.x,_xlfn.IFNA(_xlfn.TEXTBEFORE(Raw_fanoverview!C32," Fans"),Raw_fanoverview!C32),IF(_xlpm.x=0,"-",_xlpm.x))</f>
        <v>SZ-VAV</v>
      </c>
      <c r="E68" s="68">
        <f>IF(Raw_fanoverview!E32=0,"-",Raw_fanoverview!E32)</f>
        <v>3.8770014008251108</v>
      </c>
      <c r="F68" s="68">
        <f>IF(Raw_fanoverview!F32=0,"-",Raw_fanoverview!F32)</f>
        <v>0.75</v>
      </c>
      <c r="G68" s="68">
        <f>IF(Raw_fanoverview!G32=0,"-",Raw_fanoverview!G32)</f>
        <v>0.85</v>
      </c>
      <c r="H68" s="68">
        <f>IF(Raw_fanoverview!H32=0,"-",Raw_fanoverview!H32)</f>
        <v>0.61</v>
      </c>
      <c r="I68" s="26"/>
    </row>
    <row r="69" spans="1:9" x14ac:dyDescent="0.25">
      <c r="A69" s="2" t="str">
        <f>Raw_fanoverview!A33</f>
        <v>New Construction</v>
      </c>
      <c r="B69" s="4" t="str">
        <f>Raw_fanoverview!B33</f>
        <v>cDXOH</v>
      </c>
      <c r="C69" s="4" t="str">
        <f>IF(Raw_fanoverview!D33=0,"-",Raw_fanoverview!D33)</f>
        <v>Customized</v>
      </c>
      <c r="D69" s="26" t="str">
        <f>_xlfn.LET(_xlpm.x,_xlfn.IFNA(_xlfn.TEXTBEFORE(Raw_fanoverview!C33," Fans"),Raw_fanoverview!C33),IF(_xlpm.x=0,"-",_xlpm.x))</f>
        <v>SZ-CRAC</v>
      </c>
      <c r="E69" s="68">
        <f>IF(Raw_fanoverview!E33=0,"-",Raw_fanoverview!E33)</f>
        <v>5.1625018652978163</v>
      </c>
      <c r="F69" s="68">
        <f>IF(Raw_fanoverview!F33=0,"-",Raw_fanoverview!F33)</f>
        <v>0.65</v>
      </c>
      <c r="G69" s="68">
        <f>IF(Raw_fanoverview!G33=0,"-",Raw_fanoverview!G33)</f>
        <v>0.85</v>
      </c>
      <c r="H69" s="68">
        <f>IF(Raw_fanoverview!H33=0,"-",Raw_fanoverview!H33)</f>
        <v>0.93</v>
      </c>
      <c r="I69" s="26"/>
    </row>
    <row r="70" spans="1:9" x14ac:dyDescent="0.25">
      <c r="A70" s="2" t="str">
        <f>Raw_fanoverview!A34</f>
        <v>Existing</v>
      </c>
      <c r="B70" s="4" t="str">
        <f>Raw_fanoverview!B34</f>
        <v>cPVVG</v>
      </c>
      <c r="C70" s="4" t="str">
        <f>IF(Raw_fanoverview!D34=0,"-",Raw_fanoverview!D34)</f>
        <v>Main</v>
      </c>
      <c r="D70" s="26" t="str">
        <f>_xlfn.LET(_xlpm.x,_xlfn.IFNA(_xlfn.TEXTBEFORE(Raw_fanoverview!C34," Fans"),Raw_fanoverview!C34),IF(_xlpm.x=0,"-",_xlpm.x))</f>
        <v>SZ-VAV</v>
      </c>
      <c r="E70" s="68">
        <f>IF(Raw_fanoverview!E34=0,"-",Raw_fanoverview!E34)</f>
        <v>3.8770014008251108</v>
      </c>
      <c r="F70" s="68">
        <f>IF(Raw_fanoverview!F34=0,"-",Raw_fanoverview!F34)</f>
        <v>0.55000000000000004</v>
      </c>
      <c r="G70" s="68">
        <f>IF(Raw_fanoverview!G34=0,"-",Raw_fanoverview!G34)</f>
        <v>0.87</v>
      </c>
      <c r="H70" s="68">
        <f>IF(Raw_fanoverview!H34=0,"-",Raw_fanoverview!H34)</f>
        <v>0.83</v>
      </c>
      <c r="I70" s="26"/>
    </row>
    <row r="71" spans="1:9" x14ac:dyDescent="0.25">
      <c r="A71" s="2" t="str">
        <f>Raw_fanoverview!A35</f>
        <v>Existing</v>
      </c>
      <c r="B71" s="4" t="str">
        <f>Raw_fanoverview!B35</f>
        <v>cPVVG</v>
      </c>
      <c r="C71" s="4" t="str">
        <f>IF(Raw_fanoverview!D35=0,"-",Raw_fanoverview!D35)</f>
        <v>Customized</v>
      </c>
      <c r="D71" s="26" t="str">
        <f>_xlfn.LET(_xlpm.x,_xlfn.IFNA(_xlfn.TEXTBEFORE(Raw_fanoverview!C35," Fans"),Raw_fanoverview!C35),IF(_xlpm.x=0,"-",_xlpm.x))</f>
        <v>SZ-VAV</v>
      </c>
      <c r="E71" s="68">
        <f>IF(Raw_fanoverview!E35=0,"-",Raw_fanoverview!E35)</f>
        <v>2.2500008129627291</v>
      </c>
      <c r="F71" s="68">
        <f>IF(Raw_fanoverview!F35=0,"-",Raw_fanoverview!F35)</f>
        <v>0.75</v>
      </c>
      <c r="G71" s="68">
        <f>IF(Raw_fanoverview!G35=0,"-",Raw_fanoverview!G35)</f>
        <v>0.85</v>
      </c>
      <c r="H71" s="68">
        <f>IF(Raw_fanoverview!H35=0,"-",Raw_fanoverview!H35)</f>
        <v>0.35</v>
      </c>
      <c r="I71" s="26"/>
    </row>
    <row r="72" spans="1:9" x14ac:dyDescent="0.25">
      <c r="A72" s="2" t="str">
        <f>Raw_fanoverview!A36</f>
        <v>Existing</v>
      </c>
      <c r="B72" s="4" t="str">
        <f>Raw_fanoverview!B36</f>
        <v>cPVVG</v>
      </c>
      <c r="C72" s="4" t="str">
        <f>IF(Raw_fanoverview!D36=0,"-",Raw_fanoverview!D36)</f>
        <v>Customized</v>
      </c>
      <c r="D72" s="26" t="str">
        <f>_xlfn.LET(_xlpm.x,_xlfn.IFNA(_xlfn.TEXTBEFORE(Raw_fanoverview!C36," Fans"),Raw_fanoverview!C36),IF(_xlpm.x=0,"-",_xlpm.x))</f>
        <v>SZ-VAV</v>
      </c>
      <c r="E72" s="68">
        <f>IF(Raw_fanoverview!E36=0,"-",Raw_fanoverview!E36)</f>
        <v>3.8770014008251108</v>
      </c>
      <c r="F72" s="68">
        <f>IF(Raw_fanoverview!F36=0,"-",Raw_fanoverview!F36)</f>
        <v>0.75</v>
      </c>
      <c r="G72" s="68">
        <f>IF(Raw_fanoverview!G36=0,"-",Raw_fanoverview!G36)</f>
        <v>0.85</v>
      </c>
      <c r="H72" s="68">
        <f>IF(Raw_fanoverview!H36=0,"-",Raw_fanoverview!H36)</f>
        <v>0.61</v>
      </c>
      <c r="I72" s="26"/>
    </row>
    <row r="73" spans="1:9" x14ac:dyDescent="0.25">
      <c r="A73" s="2" t="str">
        <f>Raw_fanoverview!A37</f>
        <v>Existing</v>
      </c>
      <c r="B73" s="4" t="str">
        <f>Raw_fanoverview!B37</f>
        <v>cPVVG</v>
      </c>
      <c r="C73" s="4" t="str">
        <f>IF(Raw_fanoverview!D37=0,"-",Raw_fanoverview!D37)</f>
        <v>Customized</v>
      </c>
      <c r="D73" s="26" t="str">
        <f>_xlfn.LET(_xlpm.x,_xlfn.IFNA(_xlfn.TEXTBEFORE(Raw_fanoverview!C37," Fans"),Raw_fanoverview!C37),IF(_xlpm.x=0,"-",_xlpm.x))</f>
        <v>SZ-CRAC</v>
      </c>
      <c r="E73" s="68">
        <f>IF(Raw_fanoverview!E37=0,"-",Raw_fanoverview!E37)</f>
        <v>5.1625018652978163</v>
      </c>
      <c r="F73" s="68">
        <f>IF(Raw_fanoverview!F37=0,"-",Raw_fanoverview!F37)</f>
        <v>0.65</v>
      </c>
      <c r="G73" s="68">
        <f>IF(Raw_fanoverview!G37=0,"-",Raw_fanoverview!G37)</f>
        <v>0.85</v>
      </c>
      <c r="H73" s="68">
        <f>IF(Raw_fanoverview!H37=0,"-",Raw_fanoverview!H37)</f>
        <v>0.93</v>
      </c>
      <c r="I73" s="26"/>
    </row>
    <row r="74" spans="1:9" x14ac:dyDescent="0.25">
      <c r="A74" s="2" t="str">
        <f>Raw_fanoverview!A38</f>
        <v>New Construction</v>
      </c>
      <c r="B74" s="4" t="str">
        <f>Raw_fanoverview!B38</f>
        <v>cPVVG</v>
      </c>
      <c r="C74" s="4" t="str">
        <f>IF(Raw_fanoverview!D38=0,"-",Raw_fanoverview!D38)</f>
        <v>Main</v>
      </c>
      <c r="D74" s="26" t="str">
        <f>_xlfn.LET(_xlpm.x,_xlfn.IFNA(_xlfn.TEXTBEFORE(Raw_fanoverview!C38," Fans"),Raw_fanoverview!C38),IF(_xlpm.x=0,"-",_xlpm.x))</f>
        <v>SZ-VAV</v>
      </c>
      <c r="E74" s="68">
        <f>IF(Raw_fanoverview!E38=0,"-",Raw_fanoverview!E38)</f>
        <v>3.8770014008251108</v>
      </c>
      <c r="F74" s="68">
        <f>IF(Raw_fanoverview!F38=0,"-",Raw_fanoverview!F38)</f>
        <v>0.55000000000000004</v>
      </c>
      <c r="G74" s="68">
        <f>IF(Raw_fanoverview!G38=0,"-",Raw_fanoverview!G38)</f>
        <v>0.87</v>
      </c>
      <c r="H74" s="68">
        <f>IF(Raw_fanoverview!H38=0,"-",Raw_fanoverview!H38)</f>
        <v>0.83</v>
      </c>
      <c r="I74" s="26"/>
    </row>
    <row r="75" spans="1:9" x14ac:dyDescent="0.25">
      <c r="A75" s="2" t="str">
        <f>Raw_fanoverview!A39</f>
        <v>New Construction</v>
      </c>
      <c r="B75" s="4" t="str">
        <f>Raw_fanoverview!B39</f>
        <v>cPVVG</v>
      </c>
      <c r="C75" s="4" t="str">
        <f>IF(Raw_fanoverview!D39=0,"-",Raw_fanoverview!D39)</f>
        <v>Customized</v>
      </c>
      <c r="D75" s="26" t="str">
        <f>_xlfn.LET(_xlpm.x,_xlfn.IFNA(_xlfn.TEXTBEFORE(Raw_fanoverview!C39," Fans"),Raw_fanoverview!C39),IF(_xlpm.x=0,"-",_xlpm.x))</f>
        <v>SZ-VAV</v>
      </c>
      <c r="E75" s="68">
        <f>IF(Raw_fanoverview!E39=0,"-",Raw_fanoverview!E39)</f>
        <v>2.2500008129627291</v>
      </c>
      <c r="F75" s="68">
        <f>IF(Raw_fanoverview!F39=0,"-",Raw_fanoverview!F39)</f>
        <v>0.75</v>
      </c>
      <c r="G75" s="68">
        <f>IF(Raw_fanoverview!G39=0,"-",Raw_fanoverview!G39)</f>
        <v>0.85</v>
      </c>
      <c r="H75" s="68">
        <f>IF(Raw_fanoverview!H39=0,"-",Raw_fanoverview!H39)</f>
        <v>0.35</v>
      </c>
      <c r="I75" s="26"/>
    </row>
    <row r="76" spans="1:9" x14ac:dyDescent="0.25">
      <c r="A76" s="2" t="str">
        <f>Raw_fanoverview!A40</f>
        <v>New Construction</v>
      </c>
      <c r="B76" s="4" t="str">
        <f>Raw_fanoverview!B40</f>
        <v>cPVVG</v>
      </c>
      <c r="C76" s="4" t="str">
        <f>IF(Raw_fanoverview!D40=0,"-",Raw_fanoverview!D40)</f>
        <v>Customized</v>
      </c>
      <c r="D76" s="26" t="str">
        <f>_xlfn.LET(_xlpm.x,_xlfn.IFNA(_xlfn.TEXTBEFORE(Raw_fanoverview!C40," Fans"),Raw_fanoverview!C40),IF(_xlpm.x=0,"-",_xlpm.x))</f>
        <v>SZ-VAV</v>
      </c>
      <c r="E76" s="68">
        <f>IF(Raw_fanoverview!E40=0,"-",Raw_fanoverview!E40)</f>
        <v>3.8770014008251108</v>
      </c>
      <c r="F76" s="68">
        <f>IF(Raw_fanoverview!F40=0,"-",Raw_fanoverview!F40)</f>
        <v>0.75</v>
      </c>
      <c r="G76" s="68">
        <f>IF(Raw_fanoverview!G40=0,"-",Raw_fanoverview!G40)</f>
        <v>0.85</v>
      </c>
      <c r="H76" s="68">
        <f>IF(Raw_fanoverview!H40=0,"-",Raw_fanoverview!H40)</f>
        <v>0.61</v>
      </c>
      <c r="I76" s="26"/>
    </row>
    <row r="77" spans="1:9" x14ac:dyDescent="0.25">
      <c r="A77" s="2" t="str">
        <f>Raw_fanoverview!A41</f>
        <v>New Construction</v>
      </c>
      <c r="B77" s="4" t="str">
        <f>Raw_fanoverview!B41</f>
        <v>cPVVG</v>
      </c>
      <c r="C77" s="4" t="str">
        <f>IF(Raw_fanoverview!D41=0,"-",Raw_fanoverview!D41)</f>
        <v>Customized</v>
      </c>
      <c r="D77" s="26" t="str">
        <f>_xlfn.LET(_xlpm.x,_xlfn.IFNA(_xlfn.TEXTBEFORE(Raw_fanoverview!C41," Fans"),Raw_fanoverview!C41),IF(_xlpm.x=0,"-",_xlpm.x))</f>
        <v>SZ-CRAC</v>
      </c>
      <c r="E77" s="68">
        <f>IF(Raw_fanoverview!E41=0,"-",Raw_fanoverview!E41)</f>
        <v>5.1625018652978163</v>
      </c>
      <c r="F77" s="68">
        <f>IF(Raw_fanoverview!F41=0,"-",Raw_fanoverview!F41)</f>
        <v>0.65</v>
      </c>
      <c r="G77" s="68">
        <f>IF(Raw_fanoverview!G41=0,"-",Raw_fanoverview!G41)</f>
        <v>0.85</v>
      </c>
      <c r="H77" s="68">
        <f>IF(Raw_fanoverview!H41=0,"-",Raw_fanoverview!H41)</f>
        <v>0.93</v>
      </c>
      <c r="I77" s="26"/>
    </row>
  </sheetData>
  <mergeCells count="3">
    <mergeCell ref="A1:I1"/>
    <mergeCell ref="A36:I36"/>
    <mergeCell ref="A33:I33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806BA-9237-400A-8FCC-6EBBE4A09D74}">
  <dimension ref="A1:H41"/>
  <sheetViews>
    <sheetView workbookViewId="0">
      <selection activeCell="A2" sqref="A2:H2"/>
    </sheetView>
  </sheetViews>
  <sheetFormatPr defaultRowHeight="15" x14ac:dyDescent="0.25"/>
  <cols>
    <col min="1" max="1" width="15.140625" customWidth="1"/>
    <col min="2" max="8" width="21.140625" customWidth="1"/>
  </cols>
  <sheetData>
    <row r="1" spans="1:8" x14ac:dyDescent="0.25">
      <c r="A1" s="45" t="s">
        <v>18</v>
      </c>
      <c r="B1" s="45" t="s">
        <v>253</v>
      </c>
      <c r="C1" s="45" t="s">
        <v>321</v>
      </c>
      <c r="D1" s="45" t="s">
        <v>233</v>
      </c>
      <c r="E1" s="45" t="s">
        <v>254</v>
      </c>
      <c r="F1" s="45" t="s">
        <v>126</v>
      </c>
      <c r="G1" s="45" t="s">
        <v>255</v>
      </c>
      <c r="H1" s="45" t="s">
        <v>125</v>
      </c>
    </row>
    <row r="2" spans="1:8" x14ac:dyDescent="0.25">
      <c r="A2" t="s">
        <v>39</v>
      </c>
      <c r="B2" t="s">
        <v>67</v>
      </c>
      <c r="C2" t="s">
        <v>493</v>
      </c>
      <c r="D2" t="s">
        <v>61</v>
      </c>
      <c r="E2">
        <v>5.3619709373693114</v>
      </c>
      <c r="F2">
        <v>0.55000000000000004</v>
      </c>
      <c r="G2">
        <v>0.9</v>
      </c>
      <c r="H2">
        <v>1.1499999999999999</v>
      </c>
    </row>
    <row r="3" spans="1:8" x14ac:dyDescent="0.25">
      <c r="A3" t="s">
        <v>39</v>
      </c>
      <c r="B3" t="s">
        <v>67</v>
      </c>
      <c r="C3" t="s">
        <v>494</v>
      </c>
      <c r="D3" t="s">
        <v>63</v>
      </c>
      <c r="E3">
        <v>2.2500008129627291</v>
      </c>
      <c r="F3">
        <v>0.75</v>
      </c>
      <c r="G3">
        <v>0.85</v>
      </c>
      <c r="H3">
        <v>0.35</v>
      </c>
    </row>
    <row r="4" spans="1:8" x14ac:dyDescent="0.25">
      <c r="A4" t="s">
        <v>39</v>
      </c>
      <c r="B4" t="s">
        <v>67</v>
      </c>
      <c r="C4" t="s">
        <v>494</v>
      </c>
      <c r="D4" t="s">
        <v>63</v>
      </c>
      <c r="E4">
        <v>3.8770014008251108</v>
      </c>
      <c r="F4">
        <v>0.75</v>
      </c>
      <c r="G4">
        <v>0.85</v>
      </c>
      <c r="H4">
        <v>0.61</v>
      </c>
    </row>
    <row r="5" spans="1:8" x14ac:dyDescent="0.25">
      <c r="A5" t="s">
        <v>39</v>
      </c>
      <c r="B5" t="s">
        <v>67</v>
      </c>
      <c r="C5" t="s">
        <v>495</v>
      </c>
      <c r="D5" t="s">
        <v>63</v>
      </c>
      <c r="E5">
        <v>5.1625018652978163</v>
      </c>
      <c r="F5">
        <v>0.65</v>
      </c>
      <c r="G5">
        <v>0.85</v>
      </c>
      <c r="H5">
        <v>0.93</v>
      </c>
    </row>
    <row r="6" spans="1:8" x14ac:dyDescent="0.25">
      <c r="A6" t="s">
        <v>40</v>
      </c>
      <c r="B6" t="s">
        <v>67</v>
      </c>
      <c r="C6" t="s">
        <v>493</v>
      </c>
      <c r="D6" t="s">
        <v>61</v>
      </c>
      <c r="E6">
        <v>5.3619709373693114</v>
      </c>
      <c r="F6">
        <v>0.55000000000000004</v>
      </c>
      <c r="G6">
        <v>0.9</v>
      </c>
      <c r="H6">
        <v>1.1499999999999999</v>
      </c>
    </row>
    <row r="7" spans="1:8" x14ac:dyDescent="0.25">
      <c r="A7" t="s">
        <v>40</v>
      </c>
      <c r="B7" t="s">
        <v>67</v>
      </c>
      <c r="C7" t="s">
        <v>494</v>
      </c>
      <c r="D7" t="s">
        <v>63</v>
      </c>
      <c r="E7">
        <v>2.2500008129627291</v>
      </c>
      <c r="F7">
        <v>0.75</v>
      </c>
      <c r="G7">
        <v>0.85</v>
      </c>
      <c r="H7">
        <v>0.35</v>
      </c>
    </row>
    <row r="8" spans="1:8" x14ac:dyDescent="0.25">
      <c r="A8" t="s">
        <v>40</v>
      </c>
      <c r="B8" t="s">
        <v>67</v>
      </c>
      <c r="C8" t="s">
        <v>494</v>
      </c>
      <c r="D8" t="s">
        <v>63</v>
      </c>
      <c r="E8">
        <v>3.8770014008251108</v>
      </c>
      <c r="F8">
        <v>0.75</v>
      </c>
      <c r="G8">
        <v>0.85</v>
      </c>
      <c r="H8">
        <v>0.61</v>
      </c>
    </row>
    <row r="9" spans="1:8" x14ac:dyDescent="0.25">
      <c r="A9" t="s">
        <v>40</v>
      </c>
      <c r="B9" t="s">
        <v>67</v>
      </c>
      <c r="C9" t="s">
        <v>495</v>
      </c>
      <c r="D9" t="s">
        <v>63</v>
      </c>
      <c r="E9">
        <v>5.1625018652978163</v>
      </c>
      <c r="F9">
        <v>0.65</v>
      </c>
      <c r="G9">
        <v>0.85</v>
      </c>
      <c r="H9">
        <v>0.93</v>
      </c>
    </row>
    <row r="10" spans="1:8" x14ac:dyDescent="0.25">
      <c r="A10" t="s">
        <v>39</v>
      </c>
      <c r="B10" t="s">
        <v>48</v>
      </c>
      <c r="C10" t="s">
        <v>496</v>
      </c>
      <c r="D10" t="s">
        <v>61</v>
      </c>
      <c r="E10">
        <v>3.8770014008251108</v>
      </c>
      <c r="F10">
        <v>0.55000000000000004</v>
      </c>
      <c r="G10">
        <v>0.87</v>
      </c>
      <c r="H10">
        <v>0.83</v>
      </c>
    </row>
    <row r="11" spans="1:8" x14ac:dyDescent="0.25">
      <c r="A11" t="s">
        <v>39</v>
      </c>
      <c r="B11" t="s">
        <v>48</v>
      </c>
      <c r="C11" t="s">
        <v>494</v>
      </c>
      <c r="D11" t="s">
        <v>63</v>
      </c>
      <c r="E11">
        <v>2.2500008129627291</v>
      </c>
      <c r="F11">
        <v>0.75</v>
      </c>
      <c r="G11">
        <v>0.85</v>
      </c>
      <c r="H11">
        <v>0.35</v>
      </c>
    </row>
    <row r="12" spans="1:8" x14ac:dyDescent="0.25">
      <c r="A12" t="s">
        <v>39</v>
      </c>
      <c r="B12" t="s">
        <v>48</v>
      </c>
      <c r="C12" t="s">
        <v>494</v>
      </c>
      <c r="D12" t="s">
        <v>63</v>
      </c>
      <c r="E12">
        <v>3.8770014008251108</v>
      </c>
      <c r="F12">
        <v>0.75</v>
      </c>
      <c r="G12">
        <v>0.85</v>
      </c>
      <c r="H12">
        <v>0.61</v>
      </c>
    </row>
    <row r="13" spans="1:8" x14ac:dyDescent="0.25">
      <c r="A13" t="s">
        <v>39</v>
      </c>
      <c r="B13" t="s">
        <v>48</v>
      </c>
      <c r="C13" t="s">
        <v>495</v>
      </c>
      <c r="D13" t="s">
        <v>63</v>
      </c>
      <c r="E13">
        <v>5.1625018652978163</v>
      </c>
      <c r="F13">
        <v>0.65</v>
      </c>
      <c r="G13">
        <v>0.85</v>
      </c>
      <c r="H13">
        <v>0.93</v>
      </c>
    </row>
    <row r="14" spans="1:8" x14ac:dyDescent="0.25">
      <c r="A14" t="s">
        <v>40</v>
      </c>
      <c r="B14" t="s">
        <v>48</v>
      </c>
      <c r="C14" t="s">
        <v>496</v>
      </c>
      <c r="D14" t="s">
        <v>61</v>
      </c>
      <c r="E14">
        <v>3.8770014008251108</v>
      </c>
      <c r="F14">
        <v>0.55000000000000004</v>
      </c>
      <c r="G14">
        <v>0.87</v>
      </c>
      <c r="H14">
        <v>0.83</v>
      </c>
    </row>
    <row r="15" spans="1:8" x14ac:dyDescent="0.25">
      <c r="A15" t="s">
        <v>40</v>
      </c>
      <c r="B15" t="s">
        <v>48</v>
      </c>
      <c r="C15" t="s">
        <v>494</v>
      </c>
      <c r="D15" t="s">
        <v>63</v>
      </c>
      <c r="E15">
        <v>2.2500008129627291</v>
      </c>
      <c r="F15">
        <v>0.75</v>
      </c>
      <c r="G15">
        <v>0.85</v>
      </c>
      <c r="H15">
        <v>0.35</v>
      </c>
    </row>
    <row r="16" spans="1:8" x14ac:dyDescent="0.25">
      <c r="A16" t="s">
        <v>40</v>
      </c>
      <c r="B16" t="s">
        <v>48</v>
      </c>
      <c r="C16" t="s">
        <v>494</v>
      </c>
      <c r="D16" t="s">
        <v>63</v>
      </c>
      <c r="E16">
        <v>3.8770014008251108</v>
      </c>
      <c r="F16">
        <v>0.75</v>
      </c>
      <c r="G16">
        <v>0.85</v>
      </c>
      <c r="H16">
        <v>0.61</v>
      </c>
    </row>
    <row r="17" spans="1:8" x14ac:dyDescent="0.25">
      <c r="A17" t="s">
        <v>40</v>
      </c>
      <c r="B17" t="s">
        <v>48</v>
      </c>
      <c r="C17" t="s">
        <v>495</v>
      </c>
      <c r="D17" t="s">
        <v>63</v>
      </c>
      <c r="E17">
        <v>5.1625018652978163</v>
      </c>
      <c r="F17">
        <v>0.65</v>
      </c>
      <c r="G17">
        <v>0.85</v>
      </c>
      <c r="H17">
        <v>0.93</v>
      </c>
    </row>
    <row r="18" spans="1:8" x14ac:dyDescent="0.25">
      <c r="A18" t="s">
        <v>39</v>
      </c>
      <c r="B18" t="s">
        <v>65</v>
      </c>
      <c r="C18" t="s">
        <v>496</v>
      </c>
      <c r="D18" t="s">
        <v>61</v>
      </c>
      <c r="E18">
        <v>3.8770014008251108</v>
      </c>
      <c r="F18">
        <v>0.55000000000000004</v>
      </c>
      <c r="G18">
        <v>0.87</v>
      </c>
      <c r="H18">
        <v>0.83</v>
      </c>
    </row>
    <row r="19" spans="1:8" x14ac:dyDescent="0.25">
      <c r="A19" t="s">
        <v>39</v>
      </c>
      <c r="B19" t="s">
        <v>65</v>
      </c>
      <c r="C19" t="s">
        <v>494</v>
      </c>
      <c r="D19" t="s">
        <v>63</v>
      </c>
      <c r="E19">
        <v>2.2500008129627291</v>
      </c>
      <c r="F19">
        <v>0.75</v>
      </c>
      <c r="G19">
        <v>0.85</v>
      </c>
      <c r="H19">
        <v>0.35</v>
      </c>
    </row>
    <row r="20" spans="1:8" x14ac:dyDescent="0.25">
      <c r="A20" t="s">
        <v>39</v>
      </c>
      <c r="B20" t="s">
        <v>65</v>
      </c>
      <c r="C20" t="s">
        <v>494</v>
      </c>
      <c r="D20" t="s">
        <v>63</v>
      </c>
      <c r="E20">
        <v>3.8770014008251108</v>
      </c>
      <c r="F20">
        <v>0.75</v>
      </c>
      <c r="G20">
        <v>0.85</v>
      </c>
      <c r="H20">
        <v>0.61</v>
      </c>
    </row>
    <row r="21" spans="1:8" x14ac:dyDescent="0.25">
      <c r="A21" t="s">
        <v>39</v>
      </c>
      <c r="B21" t="s">
        <v>65</v>
      </c>
      <c r="C21" t="s">
        <v>495</v>
      </c>
      <c r="D21" t="s">
        <v>63</v>
      </c>
      <c r="E21">
        <v>5.1625018652978163</v>
      </c>
      <c r="F21">
        <v>0.65</v>
      </c>
      <c r="G21">
        <v>0.85</v>
      </c>
      <c r="H21">
        <v>0.93</v>
      </c>
    </row>
    <row r="22" spans="1:8" x14ac:dyDescent="0.25">
      <c r="A22" t="s">
        <v>40</v>
      </c>
      <c r="B22" t="s">
        <v>65</v>
      </c>
      <c r="C22" t="s">
        <v>496</v>
      </c>
      <c r="D22" t="s">
        <v>61</v>
      </c>
      <c r="E22">
        <v>3.8770014008251108</v>
      </c>
      <c r="F22">
        <v>0.55000000000000004</v>
      </c>
      <c r="G22">
        <v>0.87</v>
      </c>
      <c r="H22">
        <v>0.83</v>
      </c>
    </row>
    <row r="23" spans="1:8" x14ac:dyDescent="0.25">
      <c r="A23" t="s">
        <v>40</v>
      </c>
      <c r="B23" t="s">
        <v>65</v>
      </c>
      <c r="C23" t="s">
        <v>494</v>
      </c>
      <c r="D23" t="s">
        <v>63</v>
      </c>
      <c r="E23">
        <v>2.2500008129627291</v>
      </c>
      <c r="F23">
        <v>0.75</v>
      </c>
      <c r="G23">
        <v>0.85</v>
      </c>
      <c r="H23">
        <v>0.35</v>
      </c>
    </row>
    <row r="24" spans="1:8" x14ac:dyDescent="0.25">
      <c r="A24" t="s">
        <v>40</v>
      </c>
      <c r="B24" t="s">
        <v>65</v>
      </c>
      <c r="C24" t="s">
        <v>494</v>
      </c>
      <c r="D24" t="s">
        <v>63</v>
      </c>
      <c r="E24">
        <v>3.8770014008251108</v>
      </c>
      <c r="F24">
        <v>0.75</v>
      </c>
      <c r="G24">
        <v>0.85</v>
      </c>
      <c r="H24">
        <v>0.61</v>
      </c>
    </row>
    <row r="25" spans="1:8" x14ac:dyDescent="0.25">
      <c r="A25" t="s">
        <v>40</v>
      </c>
      <c r="B25" t="s">
        <v>65</v>
      </c>
      <c r="C25" t="s">
        <v>495</v>
      </c>
      <c r="D25" t="s">
        <v>63</v>
      </c>
      <c r="E25">
        <v>5.1625018652978163</v>
      </c>
      <c r="F25">
        <v>0.65</v>
      </c>
      <c r="G25">
        <v>0.85</v>
      </c>
      <c r="H25">
        <v>0.93</v>
      </c>
    </row>
    <row r="26" spans="1:8" x14ac:dyDescent="0.25">
      <c r="A26" t="s">
        <v>39</v>
      </c>
      <c r="B26" t="s">
        <v>68</v>
      </c>
      <c r="C26" t="s">
        <v>496</v>
      </c>
      <c r="D26" t="s">
        <v>61</v>
      </c>
      <c r="E26">
        <v>3.8770014008251108</v>
      </c>
      <c r="F26">
        <v>0.55000000000000004</v>
      </c>
      <c r="G26">
        <v>0.87</v>
      </c>
      <c r="H26">
        <v>0.83</v>
      </c>
    </row>
    <row r="27" spans="1:8" x14ac:dyDescent="0.25">
      <c r="A27" t="s">
        <v>39</v>
      </c>
      <c r="B27" t="s">
        <v>68</v>
      </c>
      <c r="C27" t="s">
        <v>494</v>
      </c>
      <c r="D27" t="s">
        <v>63</v>
      </c>
      <c r="E27">
        <v>2.2500008129627291</v>
      </c>
      <c r="F27">
        <v>0.75</v>
      </c>
      <c r="G27">
        <v>0.85</v>
      </c>
      <c r="H27">
        <v>0.35</v>
      </c>
    </row>
    <row r="28" spans="1:8" x14ac:dyDescent="0.25">
      <c r="A28" t="s">
        <v>39</v>
      </c>
      <c r="B28" t="s">
        <v>68</v>
      </c>
      <c r="C28" t="s">
        <v>494</v>
      </c>
      <c r="D28" t="s">
        <v>63</v>
      </c>
      <c r="E28">
        <v>3.8770014008251108</v>
      </c>
      <c r="F28">
        <v>0.75</v>
      </c>
      <c r="G28">
        <v>0.85</v>
      </c>
      <c r="H28">
        <v>0.61</v>
      </c>
    </row>
    <row r="29" spans="1:8" x14ac:dyDescent="0.25">
      <c r="A29" t="s">
        <v>39</v>
      </c>
      <c r="B29" t="s">
        <v>68</v>
      </c>
      <c r="C29" t="s">
        <v>495</v>
      </c>
      <c r="D29" t="s">
        <v>63</v>
      </c>
      <c r="E29">
        <v>5.1625018652978163</v>
      </c>
      <c r="F29">
        <v>0.65</v>
      </c>
      <c r="G29">
        <v>0.85</v>
      </c>
      <c r="H29">
        <v>0.93</v>
      </c>
    </row>
    <row r="30" spans="1:8" x14ac:dyDescent="0.25">
      <c r="A30" t="s">
        <v>40</v>
      </c>
      <c r="B30" t="s">
        <v>68</v>
      </c>
      <c r="C30" t="s">
        <v>496</v>
      </c>
      <c r="D30" t="s">
        <v>61</v>
      </c>
      <c r="E30">
        <v>3.8770014008251108</v>
      </c>
      <c r="F30">
        <v>0.55000000000000004</v>
      </c>
      <c r="G30">
        <v>0.87</v>
      </c>
      <c r="H30">
        <v>0.83</v>
      </c>
    </row>
    <row r="31" spans="1:8" x14ac:dyDescent="0.25">
      <c r="A31" t="s">
        <v>40</v>
      </c>
      <c r="B31" t="s">
        <v>68</v>
      </c>
      <c r="C31" t="s">
        <v>494</v>
      </c>
      <c r="D31" t="s">
        <v>63</v>
      </c>
      <c r="E31">
        <v>2.2500008129627291</v>
      </c>
      <c r="F31">
        <v>0.75</v>
      </c>
      <c r="G31">
        <v>0.85</v>
      </c>
      <c r="H31">
        <v>0.35</v>
      </c>
    </row>
    <row r="32" spans="1:8" x14ac:dyDescent="0.25">
      <c r="A32" t="s">
        <v>40</v>
      </c>
      <c r="B32" t="s">
        <v>68</v>
      </c>
      <c r="C32" t="s">
        <v>494</v>
      </c>
      <c r="D32" t="s">
        <v>63</v>
      </c>
      <c r="E32">
        <v>3.8770014008251108</v>
      </c>
      <c r="F32">
        <v>0.75</v>
      </c>
      <c r="G32">
        <v>0.85</v>
      </c>
      <c r="H32">
        <v>0.61</v>
      </c>
    </row>
    <row r="33" spans="1:8" x14ac:dyDescent="0.25">
      <c r="A33" t="s">
        <v>40</v>
      </c>
      <c r="B33" t="s">
        <v>68</v>
      </c>
      <c r="C33" t="s">
        <v>495</v>
      </c>
      <c r="D33" t="s">
        <v>63</v>
      </c>
      <c r="E33">
        <v>5.1625018652978163</v>
      </c>
      <c r="F33">
        <v>0.65</v>
      </c>
      <c r="G33">
        <v>0.85</v>
      </c>
      <c r="H33">
        <v>0.93</v>
      </c>
    </row>
    <row r="34" spans="1:8" x14ac:dyDescent="0.25">
      <c r="A34" t="s">
        <v>39</v>
      </c>
      <c r="B34" t="s">
        <v>69</v>
      </c>
      <c r="C34" t="s">
        <v>494</v>
      </c>
      <c r="D34" t="s">
        <v>61</v>
      </c>
      <c r="E34">
        <v>3.8770014008251108</v>
      </c>
      <c r="F34">
        <v>0.55000000000000004</v>
      </c>
      <c r="G34">
        <v>0.87</v>
      </c>
      <c r="H34">
        <v>0.83</v>
      </c>
    </row>
    <row r="35" spans="1:8" x14ac:dyDescent="0.25">
      <c r="A35" t="s">
        <v>39</v>
      </c>
      <c r="B35" t="s">
        <v>69</v>
      </c>
      <c r="C35" t="s">
        <v>494</v>
      </c>
      <c r="D35" t="s">
        <v>63</v>
      </c>
      <c r="E35">
        <v>2.2500008129627291</v>
      </c>
      <c r="F35">
        <v>0.75</v>
      </c>
      <c r="G35">
        <v>0.85</v>
      </c>
      <c r="H35">
        <v>0.35</v>
      </c>
    </row>
    <row r="36" spans="1:8" x14ac:dyDescent="0.25">
      <c r="A36" t="s">
        <v>39</v>
      </c>
      <c r="B36" t="s">
        <v>69</v>
      </c>
      <c r="C36" t="s">
        <v>494</v>
      </c>
      <c r="D36" t="s">
        <v>63</v>
      </c>
      <c r="E36">
        <v>3.8770014008251108</v>
      </c>
      <c r="F36">
        <v>0.75</v>
      </c>
      <c r="G36">
        <v>0.85</v>
      </c>
      <c r="H36">
        <v>0.61</v>
      </c>
    </row>
    <row r="37" spans="1:8" x14ac:dyDescent="0.25">
      <c r="A37" t="s">
        <v>39</v>
      </c>
      <c r="B37" t="s">
        <v>69</v>
      </c>
      <c r="C37" t="s">
        <v>495</v>
      </c>
      <c r="D37" t="s">
        <v>63</v>
      </c>
      <c r="E37">
        <v>5.1625018652978163</v>
      </c>
      <c r="F37">
        <v>0.65</v>
      </c>
      <c r="G37">
        <v>0.85</v>
      </c>
      <c r="H37">
        <v>0.93</v>
      </c>
    </row>
    <row r="38" spans="1:8" x14ac:dyDescent="0.25">
      <c r="A38" t="s">
        <v>40</v>
      </c>
      <c r="B38" t="s">
        <v>69</v>
      </c>
      <c r="C38" t="s">
        <v>494</v>
      </c>
      <c r="D38" t="s">
        <v>61</v>
      </c>
      <c r="E38">
        <v>3.8770014008251108</v>
      </c>
      <c r="F38">
        <v>0.55000000000000004</v>
      </c>
      <c r="G38">
        <v>0.87</v>
      </c>
      <c r="H38">
        <v>0.83</v>
      </c>
    </row>
    <row r="39" spans="1:8" x14ac:dyDescent="0.25">
      <c r="A39" t="s">
        <v>40</v>
      </c>
      <c r="B39" t="s">
        <v>69</v>
      </c>
      <c r="C39" t="s">
        <v>494</v>
      </c>
      <c r="D39" t="s">
        <v>63</v>
      </c>
      <c r="E39">
        <v>2.2500008129627291</v>
      </c>
      <c r="F39">
        <v>0.75</v>
      </c>
      <c r="G39">
        <v>0.85</v>
      </c>
      <c r="H39">
        <v>0.35</v>
      </c>
    </row>
    <row r="40" spans="1:8" x14ac:dyDescent="0.25">
      <c r="A40" t="s">
        <v>40</v>
      </c>
      <c r="B40" t="s">
        <v>69</v>
      </c>
      <c r="C40" t="s">
        <v>494</v>
      </c>
      <c r="D40" t="s">
        <v>63</v>
      </c>
      <c r="E40">
        <v>3.8770014008251108</v>
      </c>
      <c r="F40">
        <v>0.75</v>
      </c>
      <c r="G40">
        <v>0.85</v>
      </c>
      <c r="H40">
        <v>0.61</v>
      </c>
    </row>
    <row r="41" spans="1:8" x14ac:dyDescent="0.25">
      <c r="A41" t="s">
        <v>40</v>
      </c>
      <c r="B41" t="s">
        <v>69</v>
      </c>
      <c r="C41" t="s">
        <v>495</v>
      </c>
      <c r="D41" t="s">
        <v>63</v>
      </c>
      <c r="E41">
        <v>5.1625018652978163</v>
      </c>
      <c r="F41">
        <v>0.65</v>
      </c>
      <c r="G41">
        <v>0.85</v>
      </c>
      <c r="H41">
        <v>0.93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1136F-FF2E-4A84-B28E-DE54001FE071}">
  <dimension ref="A1:H31"/>
  <sheetViews>
    <sheetView workbookViewId="0">
      <selection activeCell="I10" sqref="I10"/>
    </sheetView>
  </sheetViews>
  <sheetFormatPr defaultRowHeight="15" x14ac:dyDescent="0.25"/>
  <sheetData>
    <row r="1" spans="1:8" x14ac:dyDescent="0.25">
      <c r="A1" s="45" t="s">
        <v>18</v>
      </c>
      <c r="B1" s="45" t="s">
        <v>64</v>
      </c>
      <c r="C1" s="45" t="s">
        <v>233</v>
      </c>
      <c r="D1" s="45" t="s">
        <v>27</v>
      </c>
      <c r="E1" s="45" t="s">
        <v>98</v>
      </c>
      <c r="F1" s="45" t="s">
        <v>99</v>
      </c>
      <c r="G1" s="45" t="s">
        <v>482</v>
      </c>
      <c r="H1" s="45" t="s">
        <v>483</v>
      </c>
    </row>
    <row r="2" spans="1:8" x14ac:dyDescent="0.25">
      <c r="A2" t="s">
        <v>39</v>
      </c>
      <c r="B2" t="s">
        <v>67</v>
      </c>
      <c r="C2" t="s">
        <v>61</v>
      </c>
      <c r="D2" t="s">
        <v>484</v>
      </c>
      <c r="E2" t="s">
        <v>485</v>
      </c>
      <c r="F2">
        <v>3.05</v>
      </c>
    </row>
    <row r="3" spans="1:8" x14ac:dyDescent="0.25">
      <c r="A3" t="s">
        <v>39</v>
      </c>
      <c r="B3" t="s">
        <v>67</v>
      </c>
      <c r="C3" t="s">
        <v>63</v>
      </c>
      <c r="D3" t="s">
        <v>486</v>
      </c>
      <c r="E3" t="s">
        <v>485</v>
      </c>
      <c r="F3">
        <v>3.05</v>
      </c>
      <c r="G3" t="s">
        <v>487</v>
      </c>
      <c r="H3" t="s">
        <v>487</v>
      </c>
    </row>
    <row r="4" spans="1:8" x14ac:dyDescent="0.25">
      <c r="A4" t="s">
        <v>39</v>
      </c>
      <c r="B4" t="s">
        <v>67</v>
      </c>
      <c r="C4" t="s">
        <v>63</v>
      </c>
      <c r="D4" t="s">
        <v>488</v>
      </c>
      <c r="E4" t="s">
        <v>485</v>
      </c>
      <c r="F4">
        <v>3.4223486209646201</v>
      </c>
      <c r="G4" t="s">
        <v>70</v>
      </c>
      <c r="H4" t="s">
        <v>489</v>
      </c>
    </row>
    <row r="5" spans="1:8" x14ac:dyDescent="0.25">
      <c r="A5" t="s">
        <v>40</v>
      </c>
      <c r="B5" t="s">
        <v>67</v>
      </c>
      <c r="C5" t="s">
        <v>61</v>
      </c>
      <c r="D5" t="s">
        <v>484</v>
      </c>
      <c r="E5" t="s">
        <v>485</v>
      </c>
      <c r="F5">
        <v>3.05</v>
      </c>
    </row>
    <row r="6" spans="1:8" x14ac:dyDescent="0.25">
      <c r="A6" t="s">
        <v>40</v>
      </c>
      <c r="B6" t="s">
        <v>67</v>
      </c>
      <c r="C6" t="s">
        <v>63</v>
      </c>
      <c r="D6" t="s">
        <v>486</v>
      </c>
      <c r="E6" t="s">
        <v>485</v>
      </c>
      <c r="F6">
        <v>3.05</v>
      </c>
      <c r="G6" t="s">
        <v>487</v>
      </c>
      <c r="H6" t="s">
        <v>487</v>
      </c>
    </row>
    <row r="7" spans="1:8" x14ac:dyDescent="0.25">
      <c r="A7" t="s">
        <v>40</v>
      </c>
      <c r="B7" t="s">
        <v>67</v>
      </c>
      <c r="C7" t="s">
        <v>63</v>
      </c>
      <c r="D7" t="s">
        <v>488</v>
      </c>
      <c r="E7" t="s">
        <v>485</v>
      </c>
      <c r="F7">
        <v>3.4223486209646201</v>
      </c>
      <c r="G7" t="s">
        <v>70</v>
      </c>
      <c r="H7" t="s">
        <v>489</v>
      </c>
    </row>
    <row r="8" spans="1:8" x14ac:dyDescent="0.25">
      <c r="A8" t="s">
        <v>39</v>
      </c>
      <c r="B8" t="s">
        <v>48</v>
      </c>
      <c r="C8" t="s">
        <v>61</v>
      </c>
      <c r="D8" t="s">
        <v>490</v>
      </c>
      <c r="E8" t="s">
        <v>491</v>
      </c>
      <c r="F8">
        <v>3.65</v>
      </c>
    </row>
    <row r="9" spans="1:8" x14ac:dyDescent="0.25">
      <c r="A9" t="s">
        <v>39</v>
      </c>
      <c r="B9" t="s">
        <v>48</v>
      </c>
      <c r="C9" t="s">
        <v>63</v>
      </c>
      <c r="D9" t="s">
        <v>486</v>
      </c>
      <c r="E9" t="s">
        <v>491</v>
      </c>
      <c r="F9">
        <v>2.87</v>
      </c>
      <c r="G9" t="s">
        <v>487</v>
      </c>
      <c r="H9" t="s">
        <v>487</v>
      </c>
    </row>
    <row r="10" spans="1:8" x14ac:dyDescent="0.25">
      <c r="A10" t="s">
        <v>39</v>
      </c>
      <c r="B10" t="s">
        <v>48</v>
      </c>
      <c r="C10" t="s">
        <v>63</v>
      </c>
      <c r="D10" t="s">
        <v>488</v>
      </c>
      <c r="E10" t="s">
        <v>491</v>
      </c>
      <c r="F10">
        <v>3.4223486209646201</v>
      </c>
      <c r="G10" t="s">
        <v>70</v>
      </c>
      <c r="H10" t="s">
        <v>489</v>
      </c>
    </row>
    <row r="11" spans="1:8" x14ac:dyDescent="0.25">
      <c r="A11" t="s">
        <v>40</v>
      </c>
      <c r="B11" t="s">
        <v>48</v>
      </c>
      <c r="C11" t="s">
        <v>61</v>
      </c>
      <c r="D11" t="s">
        <v>490</v>
      </c>
      <c r="E11" t="s">
        <v>491</v>
      </c>
      <c r="F11">
        <v>3.65</v>
      </c>
    </row>
    <row r="12" spans="1:8" x14ac:dyDescent="0.25">
      <c r="A12" t="s">
        <v>40</v>
      </c>
      <c r="B12" t="s">
        <v>48</v>
      </c>
      <c r="C12" t="s">
        <v>63</v>
      </c>
      <c r="D12" t="s">
        <v>486</v>
      </c>
      <c r="E12" t="s">
        <v>491</v>
      </c>
      <c r="F12">
        <v>2.87</v>
      </c>
      <c r="G12" t="s">
        <v>487</v>
      </c>
      <c r="H12" t="s">
        <v>487</v>
      </c>
    </row>
    <row r="13" spans="1:8" x14ac:dyDescent="0.25">
      <c r="A13" t="s">
        <v>40</v>
      </c>
      <c r="B13" t="s">
        <v>48</v>
      </c>
      <c r="C13" t="s">
        <v>63</v>
      </c>
      <c r="D13" t="s">
        <v>488</v>
      </c>
      <c r="E13" t="s">
        <v>491</v>
      </c>
      <c r="F13">
        <v>3.4223486209646201</v>
      </c>
      <c r="G13" t="s">
        <v>70</v>
      </c>
      <c r="H13" t="s">
        <v>489</v>
      </c>
    </row>
    <row r="14" spans="1:8" x14ac:dyDescent="0.25">
      <c r="A14" t="s">
        <v>39</v>
      </c>
      <c r="B14" t="s">
        <v>65</v>
      </c>
      <c r="C14" t="s">
        <v>61</v>
      </c>
      <c r="D14" t="s">
        <v>490</v>
      </c>
      <c r="E14" t="s">
        <v>492</v>
      </c>
      <c r="F14">
        <v>3.65</v>
      </c>
    </row>
    <row r="15" spans="1:8" x14ac:dyDescent="0.25">
      <c r="A15" t="s">
        <v>39</v>
      </c>
      <c r="B15" t="s">
        <v>65</v>
      </c>
      <c r="C15" t="s">
        <v>63</v>
      </c>
      <c r="D15" t="s">
        <v>486</v>
      </c>
      <c r="E15" t="s">
        <v>491</v>
      </c>
      <c r="F15">
        <v>2.87</v>
      </c>
      <c r="G15" t="s">
        <v>487</v>
      </c>
      <c r="H15" t="s">
        <v>487</v>
      </c>
    </row>
    <row r="16" spans="1:8" x14ac:dyDescent="0.25">
      <c r="A16" t="s">
        <v>39</v>
      </c>
      <c r="B16" t="s">
        <v>65</v>
      </c>
      <c r="C16" t="s">
        <v>63</v>
      </c>
      <c r="D16" t="s">
        <v>488</v>
      </c>
      <c r="E16" t="s">
        <v>492</v>
      </c>
      <c r="F16">
        <v>3.4223486209646201</v>
      </c>
      <c r="G16" t="s">
        <v>70</v>
      </c>
      <c r="H16" t="s">
        <v>489</v>
      </c>
    </row>
    <row r="17" spans="1:8" x14ac:dyDescent="0.25">
      <c r="A17" t="s">
        <v>40</v>
      </c>
      <c r="B17" t="s">
        <v>65</v>
      </c>
      <c r="C17" t="s">
        <v>61</v>
      </c>
      <c r="D17" t="s">
        <v>490</v>
      </c>
      <c r="E17" t="s">
        <v>492</v>
      </c>
      <c r="F17">
        <v>3.65</v>
      </c>
    </row>
    <row r="18" spans="1:8" x14ac:dyDescent="0.25">
      <c r="A18" t="s">
        <v>40</v>
      </c>
      <c r="B18" t="s">
        <v>65</v>
      </c>
      <c r="C18" t="s">
        <v>63</v>
      </c>
      <c r="D18" t="s">
        <v>486</v>
      </c>
      <c r="E18" t="s">
        <v>491</v>
      </c>
      <c r="F18">
        <v>2.87</v>
      </c>
      <c r="G18" t="s">
        <v>487</v>
      </c>
      <c r="H18" t="s">
        <v>487</v>
      </c>
    </row>
    <row r="19" spans="1:8" x14ac:dyDescent="0.25">
      <c r="A19" t="s">
        <v>40</v>
      </c>
      <c r="B19" t="s">
        <v>65</v>
      </c>
      <c r="C19" t="s">
        <v>63</v>
      </c>
      <c r="D19" t="s">
        <v>488</v>
      </c>
      <c r="E19" t="s">
        <v>492</v>
      </c>
      <c r="F19">
        <v>3.4223486209646201</v>
      </c>
      <c r="G19" t="s">
        <v>70</v>
      </c>
      <c r="H19" t="s">
        <v>489</v>
      </c>
    </row>
    <row r="20" spans="1:8" x14ac:dyDescent="0.25">
      <c r="A20" t="s">
        <v>39</v>
      </c>
      <c r="B20" t="s">
        <v>68</v>
      </c>
      <c r="C20" t="s">
        <v>61</v>
      </c>
      <c r="D20" t="s">
        <v>490</v>
      </c>
      <c r="E20" t="s">
        <v>91</v>
      </c>
      <c r="F20">
        <v>3.65</v>
      </c>
    </row>
    <row r="21" spans="1:8" x14ac:dyDescent="0.25">
      <c r="A21" t="s">
        <v>39</v>
      </c>
      <c r="B21" t="s">
        <v>68</v>
      </c>
      <c r="C21" t="s">
        <v>63</v>
      </c>
      <c r="D21" t="s">
        <v>486</v>
      </c>
      <c r="E21" t="s">
        <v>491</v>
      </c>
      <c r="F21">
        <v>2.87</v>
      </c>
      <c r="G21" t="s">
        <v>487</v>
      </c>
      <c r="H21" t="s">
        <v>487</v>
      </c>
    </row>
    <row r="22" spans="1:8" x14ac:dyDescent="0.25">
      <c r="A22" t="s">
        <v>39</v>
      </c>
      <c r="B22" t="s">
        <v>68</v>
      </c>
      <c r="C22" t="s">
        <v>63</v>
      </c>
      <c r="D22" t="s">
        <v>488</v>
      </c>
      <c r="F22">
        <v>3.4223486209646201</v>
      </c>
      <c r="G22" t="s">
        <v>70</v>
      </c>
      <c r="H22" t="s">
        <v>489</v>
      </c>
    </row>
    <row r="23" spans="1:8" x14ac:dyDescent="0.25">
      <c r="A23" t="s">
        <v>40</v>
      </c>
      <c r="B23" t="s">
        <v>68</v>
      </c>
      <c r="C23" t="s">
        <v>61</v>
      </c>
      <c r="D23" t="s">
        <v>490</v>
      </c>
      <c r="E23" t="s">
        <v>91</v>
      </c>
      <c r="F23">
        <v>3.65</v>
      </c>
    </row>
    <row r="24" spans="1:8" x14ac:dyDescent="0.25">
      <c r="A24" t="s">
        <v>40</v>
      </c>
      <c r="B24" t="s">
        <v>68</v>
      </c>
      <c r="C24" t="s">
        <v>63</v>
      </c>
      <c r="D24" t="s">
        <v>486</v>
      </c>
      <c r="E24" t="s">
        <v>491</v>
      </c>
      <c r="F24">
        <v>2.87</v>
      </c>
      <c r="G24" t="s">
        <v>487</v>
      </c>
      <c r="H24" t="s">
        <v>487</v>
      </c>
    </row>
    <row r="25" spans="1:8" x14ac:dyDescent="0.25">
      <c r="A25" t="s">
        <v>40</v>
      </c>
      <c r="B25" t="s">
        <v>68</v>
      </c>
      <c r="C25" t="s">
        <v>63</v>
      </c>
      <c r="D25" t="s">
        <v>488</v>
      </c>
      <c r="F25">
        <v>3.4223486209646201</v>
      </c>
      <c r="G25" t="s">
        <v>70</v>
      </c>
      <c r="H25" t="s">
        <v>489</v>
      </c>
    </row>
    <row r="26" spans="1:8" x14ac:dyDescent="0.25">
      <c r="A26" t="s">
        <v>39</v>
      </c>
      <c r="B26" t="s">
        <v>69</v>
      </c>
      <c r="C26" t="s">
        <v>61</v>
      </c>
      <c r="D26" t="s">
        <v>486</v>
      </c>
      <c r="E26" t="s">
        <v>491</v>
      </c>
      <c r="F26">
        <v>3.65</v>
      </c>
    </row>
    <row r="27" spans="1:8" x14ac:dyDescent="0.25">
      <c r="A27" t="s">
        <v>39</v>
      </c>
      <c r="B27" t="s">
        <v>69</v>
      </c>
      <c r="C27" t="s">
        <v>63</v>
      </c>
      <c r="D27" t="s">
        <v>486</v>
      </c>
      <c r="E27" t="s">
        <v>491</v>
      </c>
      <c r="F27">
        <v>2.87</v>
      </c>
      <c r="G27" t="s">
        <v>487</v>
      </c>
      <c r="H27" t="s">
        <v>487</v>
      </c>
    </row>
    <row r="28" spans="1:8" x14ac:dyDescent="0.25">
      <c r="A28" t="s">
        <v>39</v>
      </c>
      <c r="B28" t="s">
        <v>69</v>
      </c>
      <c r="C28" t="s">
        <v>63</v>
      </c>
      <c r="D28" t="s">
        <v>488</v>
      </c>
      <c r="E28" t="s">
        <v>491</v>
      </c>
      <c r="F28">
        <v>3.4223486209646201</v>
      </c>
      <c r="G28" t="s">
        <v>70</v>
      </c>
      <c r="H28" t="s">
        <v>489</v>
      </c>
    </row>
    <row r="29" spans="1:8" x14ac:dyDescent="0.25">
      <c r="A29" t="s">
        <v>40</v>
      </c>
      <c r="B29" t="s">
        <v>69</v>
      </c>
      <c r="C29" t="s">
        <v>61</v>
      </c>
      <c r="D29" t="s">
        <v>486</v>
      </c>
      <c r="E29" t="s">
        <v>491</v>
      </c>
      <c r="F29">
        <v>3.65</v>
      </c>
    </row>
    <row r="30" spans="1:8" x14ac:dyDescent="0.25">
      <c r="A30" t="s">
        <v>40</v>
      </c>
      <c r="B30" t="s">
        <v>69</v>
      </c>
      <c r="C30" t="s">
        <v>63</v>
      </c>
      <c r="D30" t="s">
        <v>486</v>
      </c>
      <c r="E30" t="s">
        <v>491</v>
      </c>
      <c r="F30">
        <v>2.87</v>
      </c>
      <c r="G30" t="s">
        <v>487</v>
      </c>
      <c r="H30" t="s">
        <v>487</v>
      </c>
    </row>
    <row r="31" spans="1:8" x14ac:dyDescent="0.25">
      <c r="A31" t="s">
        <v>40</v>
      </c>
      <c r="B31" t="s">
        <v>69</v>
      </c>
      <c r="C31" t="s">
        <v>63</v>
      </c>
      <c r="D31" t="s">
        <v>488</v>
      </c>
      <c r="E31" t="s">
        <v>491</v>
      </c>
      <c r="F31">
        <v>3.4223486209646201</v>
      </c>
      <c r="G31" t="s">
        <v>70</v>
      </c>
      <c r="H31" t="s">
        <v>489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B968C-B7EB-471C-95A8-DA4665372B7B}">
  <dimension ref="A1:Z19"/>
  <sheetViews>
    <sheetView zoomScale="120" zoomScaleNormal="120" workbookViewId="0">
      <selection activeCell="D3" sqref="D3"/>
    </sheetView>
  </sheetViews>
  <sheetFormatPr defaultRowHeight="15" x14ac:dyDescent="0.25"/>
  <cols>
    <col min="1" max="3" width="25.85546875" customWidth="1"/>
    <col min="4" max="4" width="13.5703125" customWidth="1"/>
    <col min="5" max="5" width="12.28515625" customWidth="1"/>
    <col min="6" max="6" width="9.85546875" customWidth="1"/>
    <col min="7" max="7" width="9.140625" customWidth="1"/>
    <col min="8" max="9" width="8.85546875" customWidth="1"/>
    <col min="26" max="26" width="0" hidden="1" customWidth="1"/>
  </cols>
  <sheetData>
    <row r="1" spans="1:26" ht="15.75" customHeight="1" x14ac:dyDescent="0.25">
      <c r="A1" s="101" t="str">
        <f>"Outdoor Airflow Rate - "&amp;Prototype!A2</f>
        <v>Outdoor Airflow Rate - Education - Community College</v>
      </c>
      <c r="B1" s="101"/>
      <c r="C1" s="101"/>
      <c r="D1" s="101"/>
      <c r="E1" s="101"/>
      <c r="F1" s="93"/>
      <c r="Z1" t="s">
        <v>57</v>
      </c>
    </row>
    <row r="2" spans="1:26" x14ac:dyDescent="0.25">
      <c r="A2" s="19" t="s">
        <v>57</v>
      </c>
      <c r="B2" s="19" t="s">
        <v>328</v>
      </c>
      <c r="C2" s="19" t="s">
        <v>32</v>
      </c>
      <c r="D2" s="19" t="s">
        <v>329</v>
      </c>
      <c r="E2" s="25" t="s">
        <v>34</v>
      </c>
      <c r="F2" s="8" t="s">
        <v>101</v>
      </c>
      <c r="Z2" t="str" cm="1">
        <f t="array" ref="Z2:Z7">_xlfn._xlws.SORT(_xlfn.UNIQUE(_xlfn._xlws.FILTER(Raw_outdoorairflowrate!A2:A5000, Raw_outdoorairflowrate!A2:A5000&lt;&gt;0)))</f>
        <v>Classroom_class</v>
      </c>
    </row>
    <row r="3" spans="1:26" ht="18" customHeight="1" x14ac:dyDescent="0.25">
      <c r="A3" s="2" t="str">
        <f>Z2</f>
        <v>Classroom_class</v>
      </c>
      <c r="B3" s="53">
        <f>SUMIF(Raw_outdoorairflowrate!$A:$A, $A3, Raw_outdoorairflowrate!B:B)</f>
        <v>83423.679999999993</v>
      </c>
      <c r="C3" s="35">
        <f>SUMIF(Raw_outdoorairflowrate!$A:$A, $A3, Raw_outdoorairflowrate!C:C)</f>
        <v>0</v>
      </c>
      <c r="D3" s="35">
        <f>SUMIF(Raw_outdoorairflowrate!$A:$A, $A3, Raw_outdoorairflowrate!D:D)</f>
        <v>0.38</v>
      </c>
      <c r="E3" s="61">
        <f>B3*D3</f>
        <v>31700.998399999997</v>
      </c>
      <c r="F3" s="26"/>
      <c r="Z3" t="str">
        <v>Classroom_shop</v>
      </c>
    </row>
    <row r="4" spans="1:26" ht="18" customHeight="1" x14ac:dyDescent="0.25">
      <c r="A4" s="2" t="str">
        <f t="shared" ref="A4:A8" si="0">Z3</f>
        <v>Classroom_shop</v>
      </c>
      <c r="B4" s="53">
        <f>SUMIF(Raw_outdoorairflowrate!$A:$A, $A4, Raw_outdoorairflowrate!B:B)</f>
        <v>18739.41</v>
      </c>
      <c r="C4" s="35">
        <f>SUMIF(Raw_outdoorairflowrate!$A:$A, $A4, Raw_outdoorairflowrate!C:C)</f>
        <v>0</v>
      </c>
      <c r="D4" s="35">
        <f>SUMIF(Raw_outdoorairflowrate!$A:$A, $A4, Raw_outdoorairflowrate!D:D)</f>
        <v>0.15</v>
      </c>
      <c r="E4" s="61">
        <f t="shared" ref="E4:E8" si="1">B4*D4</f>
        <v>2810.9114999999997</v>
      </c>
      <c r="F4" s="26"/>
      <c r="Z4" t="str">
        <v>Computer</v>
      </c>
    </row>
    <row r="5" spans="1:26" ht="18" customHeight="1" x14ac:dyDescent="0.25">
      <c r="A5" s="2" t="str">
        <f t="shared" si="0"/>
        <v>Computer</v>
      </c>
      <c r="B5" s="53">
        <f>SUMIF(Raw_outdoorairflowrate!$A:$A, $A5, Raw_outdoorairflowrate!B:B)</f>
        <v>4794.3999999999996</v>
      </c>
      <c r="C5" s="35">
        <f>SUMIF(Raw_outdoorairflowrate!$A:$A, $A5, Raw_outdoorairflowrate!C:C)</f>
        <v>0</v>
      </c>
      <c r="D5" s="35">
        <f>SUMIF(Raw_outdoorairflowrate!$A:$A, $A5, Raw_outdoorairflowrate!D:D)</f>
        <v>0.15</v>
      </c>
      <c r="E5" s="61">
        <f t="shared" si="1"/>
        <v>719.16</v>
      </c>
      <c r="F5" s="26"/>
      <c r="Z5" t="str">
        <v>Dining_fast</v>
      </c>
    </row>
    <row r="6" spans="1:26" ht="18" customHeight="1" x14ac:dyDescent="0.25">
      <c r="A6" s="2" t="str">
        <f t="shared" si="0"/>
        <v>Dining_fast</v>
      </c>
      <c r="B6" s="53">
        <f>SUMIF(Raw_outdoorairflowrate!$A:$A, $A6, Raw_outdoorairflowrate!B:B)</f>
        <v>13150.28</v>
      </c>
      <c r="C6" s="35">
        <f>SUMIF(Raw_outdoorairflowrate!$A:$A, $A6, Raw_outdoorairflowrate!C:C)</f>
        <v>0</v>
      </c>
      <c r="D6" s="35">
        <f>SUMIF(Raw_outdoorairflowrate!$A:$A, $A6, Raw_outdoorairflowrate!D:D)</f>
        <v>0.5</v>
      </c>
      <c r="E6" s="61">
        <f t="shared" si="1"/>
        <v>6575.14</v>
      </c>
      <c r="F6" s="26"/>
      <c r="Z6" t="str">
        <v>Kitchen</v>
      </c>
    </row>
    <row r="7" spans="1:26" ht="18" customHeight="1" x14ac:dyDescent="0.25">
      <c r="A7" s="2" t="str">
        <f t="shared" si="0"/>
        <v>Kitchen</v>
      </c>
      <c r="B7" s="53">
        <f>SUMIF(Raw_outdoorairflowrate!$A:$A, $A7, Raw_outdoorairflowrate!B:B)</f>
        <v>2815.63</v>
      </c>
      <c r="C7" s="35">
        <f>SUMIF(Raw_outdoorairflowrate!$A:$A, $A7, Raw_outdoorairflowrate!C:C)</f>
        <v>0</v>
      </c>
      <c r="D7" s="35">
        <f>SUMIF(Raw_outdoorairflowrate!$A:$A, $A7, Raw_outdoorairflowrate!D:D)</f>
        <v>0.15</v>
      </c>
      <c r="E7" s="61">
        <f t="shared" si="1"/>
        <v>422.34449999999998</v>
      </c>
      <c r="F7" s="26"/>
      <c r="Z7" t="str">
        <v>Office</v>
      </c>
    </row>
    <row r="8" spans="1:26" ht="18" customHeight="1" x14ac:dyDescent="0.25">
      <c r="A8" s="2" t="str">
        <f t="shared" si="0"/>
        <v>Office</v>
      </c>
      <c r="B8" s="53">
        <f>SUMIF(Raw_outdoorairflowrate!$A:$A, $A8, Raw_outdoorairflowrate!B:B)</f>
        <v>27169.8</v>
      </c>
      <c r="C8" s="35">
        <f>SUMIF(Raw_outdoorairflowrate!$A:$A, $A8, Raw_outdoorairflowrate!C:C)</f>
        <v>0</v>
      </c>
      <c r="D8" s="35">
        <f>SUMIF(Raw_outdoorairflowrate!$A:$A, $A8, Raw_outdoorairflowrate!D:D)</f>
        <v>0.15</v>
      </c>
      <c r="E8" s="61">
        <f t="shared" si="1"/>
        <v>4075.47</v>
      </c>
      <c r="F8" s="26"/>
    </row>
    <row r="11" spans="1:26" ht="15.75" customHeight="1" x14ac:dyDescent="0.25">
      <c r="A11" s="93" t="str">
        <f>"OA Controller - "&amp;Prototype!A2</f>
        <v>OA Controller - Education - Community College</v>
      </c>
      <c r="B11" s="93"/>
      <c r="C11" s="93"/>
      <c r="D11" s="93"/>
      <c r="E11" s="93"/>
      <c r="F11" s="93"/>
      <c r="G11" s="93"/>
      <c r="H11" s="93"/>
      <c r="I11" s="93"/>
      <c r="J11" s="93"/>
      <c r="K11" s="93"/>
      <c r="L11" s="93"/>
      <c r="M11" s="93"/>
      <c r="N11" s="93"/>
      <c r="O11" s="93"/>
      <c r="P11" s="93"/>
      <c r="Q11" s="93"/>
      <c r="R11" s="93"/>
      <c r="S11" s="93"/>
      <c r="T11" s="93"/>
    </row>
    <row r="12" spans="1:26" x14ac:dyDescent="0.25">
      <c r="A12" s="19" t="s">
        <v>13</v>
      </c>
      <c r="B12" s="19" t="s">
        <v>18</v>
      </c>
      <c r="C12" s="19" t="s">
        <v>17</v>
      </c>
      <c r="D12" s="8" t="s">
        <v>73</v>
      </c>
      <c r="E12" s="8" t="s">
        <v>74</v>
      </c>
      <c r="F12" s="8" t="s">
        <v>75</v>
      </c>
      <c r="G12" s="8" t="s">
        <v>76</v>
      </c>
      <c r="H12" s="8" t="s">
        <v>77</v>
      </c>
      <c r="I12" s="8" t="s">
        <v>78</v>
      </c>
      <c r="J12" s="8" t="s">
        <v>79</v>
      </c>
      <c r="K12" s="8" t="s">
        <v>80</v>
      </c>
      <c r="L12" s="8" t="s">
        <v>81</v>
      </c>
      <c r="M12" s="8" t="s">
        <v>20</v>
      </c>
      <c r="N12" s="8" t="s">
        <v>21</v>
      </c>
      <c r="O12" s="8" t="s">
        <v>22</v>
      </c>
      <c r="P12" s="8" t="s">
        <v>23</v>
      </c>
      <c r="Q12" s="8" t="s">
        <v>24</v>
      </c>
      <c r="R12" s="8" t="s">
        <v>25</v>
      </c>
      <c r="S12" s="8" t="s">
        <v>26</v>
      </c>
      <c r="T12" s="8" t="s">
        <v>101</v>
      </c>
    </row>
    <row r="13" spans="1:26" x14ac:dyDescent="0.25">
      <c r="A13" s="100" t="s">
        <v>46</v>
      </c>
      <c r="B13" s="3" t="s">
        <v>39</v>
      </c>
      <c r="C13" s="3" t="s">
        <v>82</v>
      </c>
      <c r="D13" s="2" cm="1">
        <f t="array" ref="D13">_xlfn.XLOOKUP(
1,
(Raw_oacontroller!$B$2:$B$100=$B13)*(Raw_oacontroller!$A$2:$A$100=D$12),
Raw_oacontroller!$C$2:$C$100
)</f>
        <v>75</v>
      </c>
      <c r="E13" s="2" cm="1">
        <f t="array" ref="E13">_xlfn.XLOOKUP(
1,
(Raw_oacontroller!$B$2:$B$100=$B13)*(Raw_oacontroller!$A$2:$A$100=E$12),
Raw_oacontroller!$C$2:$C$100
)</f>
        <v>73</v>
      </c>
      <c r="F13" s="2" cm="1">
        <f t="array" ref="F13">_xlfn.XLOOKUP(
1,
(Raw_oacontroller!$B$2:$B$100=$B13)*(Raw_oacontroller!$A$2:$A$100=F$12),
Raw_oacontroller!$C$2:$C$100
)</f>
        <v>75</v>
      </c>
      <c r="G13" s="2" cm="1">
        <f t="array" ref="G13">_xlfn.XLOOKUP(
1,
(Raw_oacontroller!$B$2:$B$100=$B13)*(Raw_oacontroller!$A$2:$A$100=G$12),
Raw_oacontroller!$C$2:$C$100
)</f>
        <v>73</v>
      </c>
      <c r="H13" s="2" cm="1">
        <f t="array" ref="H13">_xlfn.XLOOKUP(
1,
(Raw_oacontroller!$B$2:$B$100=$B13)*(Raw_oacontroller!$A$2:$A$100=H$12),
Raw_oacontroller!$C$2:$C$100
)</f>
        <v>75</v>
      </c>
      <c r="I13" s="2" cm="1">
        <f t="array" ref="I13">_xlfn.XLOOKUP(
1,
(Raw_oacontroller!$B$2:$B$100=$B13)*(Raw_oacontroller!$A$2:$A$100=I$12),
Raw_oacontroller!$C$2:$C$100
)</f>
        <v>71</v>
      </c>
      <c r="J13" s="2" cm="1">
        <f t="array" ref="J13">_xlfn.XLOOKUP(
1,
(Raw_oacontroller!$B$2:$B$100=$B13)*(Raw_oacontroller!$A$2:$A$100=J$12),
Raw_oacontroller!$C$2:$C$100
)</f>
        <v>69</v>
      </c>
      <c r="K13" s="2" cm="1">
        <f t="array" ref="K13">_xlfn.XLOOKUP(
1,
(Raw_oacontroller!$B$2:$B$100=$B13)*(Raw_oacontroller!$A$2:$A$100=K$12),
Raw_oacontroller!$C$2:$C$100
)</f>
        <v>71</v>
      </c>
      <c r="L13" s="2" cm="1">
        <f t="array" ref="L13">_xlfn.XLOOKUP(
1,
(Raw_oacontroller!$B$2:$B$100=$B13)*(Raw_oacontroller!$A$2:$A$100=L$12),
Raw_oacontroller!$C$2:$C$100
)</f>
        <v>71</v>
      </c>
      <c r="M13" s="2" cm="1">
        <f t="array" ref="M13">_xlfn.XLOOKUP(
1,
(Raw_oacontroller!$B$2:$B$100=$B13)*(Raw_oacontroller!$A$2:$A$100=M$12),
Raw_oacontroller!$C$2:$C$100
)</f>
        <v>73</v>
      </c>
      <c r="N13" s="2" cm="1">
        <f t="array" ref="N13">_xlfn.XLOOKUP(
1,
(Raw_oacontroller!$B$2:$B$100=$B13)*(Raw_oacontroller!$A$2:$A$100=N$12),
Raw_oacontroller!$C$2:$C$100
)</f>
        <v>75</v>
      </c>
      <c r="O13" s="2" cm="1">
        <f t="array" ref="O13">_xlfn.XLOOKUP(
1,
(Raw_oacontroller!$B$2:$B$100=$B13)*(Raw_oacontroller!$A$2:$A$100=O$12),
Raw_oacontroller!$C$2:$C$100
)</f>
        <v>75</v>
      </c>
      <c r="P13" s="2" cm="1">
        <f t="array" ref="P13">_xlfn.XLOOKUP(
1,
(Raw_oacontroller!$B$2:$B$100=$B13)*(Raw_oacontroller!$A$2:$A$100=P$12),
Raw_oacontroller!$C$2:$C$100
)</f>
        <v>75</v>
      </c>
      <c r="Q13" s="2" cm="1">
        <f t="array" ref="Q13">_xlfn.XLOOKUP(
1,
(Raw_oacontroller!$B$2:$B$100=$B13)*(Raw_oacontroller!$A$2:$A$100=Q$12),
Raw_oacontroller!$C$2:$C$100
)</f>
        <v>75</v>
      </c>
      <c r="R13" s="2" cm="1">
        <f t="array" ref="R13">_xlfn.XLOOKUP(
1,
(Raw_oacontroller!$B$2:$B$100=$B13)*(Raw_oacontroller!$A$2:$A$100=R$12),
Raw_oacontroller!$C$2:$C$100
)</f>
        <v>75</v>
      </c>
      <c r="S13" s="2" cm="1">
        <f t="array" ref="S13">_xlfn.XLOOKUP(
1,
(Raw_oacontroller!$B$2:$B$100=$B13)*(Raw_oacontroller!$A$2:$A$100=S$12),
Raw_oacontroller!$C$2:$C$100
)</f>
        <v>75</v>
      </c>
      <c r="T13" s="26"/>
    </row>
    <row r="14" spans="1:26" x14ac:dyDescent="0.25">
      <c r="A14" s="100"/>
      <c r="B14" s="2" t="s">
        <v>40</v>
      </c>
      <c r="C14" s="3" t="s">
        <v>82</v>
      </c>
      <c r="D14" s="2" cm="1">
        <f t="array" ref="D14">_xlfn.XLOOKUP(
1,
(Raw_oacontroller!$B$2:$B$100=$B14)*(Raw_oacontroller!$A$2:$A$100=D$12),
Raw_oacontroller!$C$2:$C$100
)</f>
        <v>75</v>
      </c>
      <c r="E14" s="2" cm="1">
        <f t="array" ref="E14">_xlfn.XLOOKUP(
1,
(Raw_oacontroller!$B$2:$B$100=$B14)*(Raw_oacontroller!$A$2:$A$100=E$12),
Raw_oacontroller!$C$2:$C$100
)</f>
        <v>73</v>
      </c>
      <c r="F14" s="2" cm="1">
        <f t="array" ref="F14">_xlfn.XLOOKUP(
1,
(Raw_oacontroller!$B$2:$B$100=$B14)*(Raw_oacontroller!$A$2:$A$100=F$12),
Raw_oacontroller!$C$2:$C$100
)</f>
        <v>75</v>
      </c>
      <c r="G14" s="2" cm="1">
        <f t="array" ref="G14">_xlfn.XLOOKUP(
1,
(Raw_oacontroller!$B$2:$B$100=$B14)*(Raw_oacontroller!$A$2:$A$100=G$12),
Raw_oacontroller!$C$2:$C$100
)</f>
        <v>73</v>
      </c>
      <c r="H14" s="2" cm="1">
        <f t="array" ref="H14">_xlfn.XLOOKUP(
1,
(Raw_oacontroller!$B$2:$B$100=$B14)*(Raw_oacontroller!$A$2:$A$100=H$12),
Raw_oacontroller!$C$2:$C$100
)</f>
        <v>75</v>
      </c>
      <c r="I14" s="2" cm="1">
        <f t="array" ref="I14">_xlfn.XLOOKUP(
1,
(Raw_oacontroller!$B$2:$B$100=$B14)*(Raw_oacontroller!$A$2:$A$100=I$12),
Raw_oacontroller!$C$2:$C$100
)</f>
        <v>71</v>
      </c>
      <c r="J14" s="2" cm="1">
        <f t="array" ref="J14">_xlfn.XLOOKUP(
1,
(Raw_oacontroller!$B$2:$B$100=$B14)*(Raw_oacontroller!$A$2:$A$100=J$12),
Raw_oacontroller!$C$2:$C$100
)</f>
        <v>69</v>
      </c>
      <c r="K14" s="2" cm="1">
        <f t="array" ref="K14">_xlfn.XLOOKUP(
1,
(Raw_oacontroller!$B$2:$B$100=$B14)*(Raw_oacontroller!$A$2:$A$100=K$12),
Raw_oacontroller!$C$2:$C$100
)</f>
        <v>71</v>
      </c>
      <c r="L14" s="2" cm="1">
        <f t="array" ref="L14">_xlfn.XLOOKUP(
1,
(Raw_oacontroller!$B$2:$B$100=$B14)*(Raw_oacontroller!$A$2:$A$100=L$12),
Raw_oacontroller!$C$2:$C$100
)</f>
        <v>71</v>
      </c>
      <c r="M14" s="2" cm="1">
        <f t="array" ref="M14">_xlfn.XLOOKUP(
1,
(Raw_oacontroller!$B$2:$B$100=$B14)*(Raw_oacontroller!$A$2:$A$100=M$12),
Raw_oacontroller!$C$2:$C$100
)</f>
        <v>73</v>
      </c>
      <c r="N14" s="2" cm="1">
        <f t="array" ref="N14">_xlfn.XLOOKUP(
1,
(Raw_oacontroller!$B$2:$B$100=$B14)*(Raw_oacontroller!$A$2:$A$100=N$12),
Raw_oacontroller!$C$2:$C$100
)</f>
        <v>75</v>
      </c>
      <c r="O14" s="2" cm="1">
        <f t="array" ref="O14">_xlfn.XLOOKUP(
1,
(Raw_oacontroller!$B$2:$B$100=$B14)*(Raw_oacontroller!$A$2:$A$100=O$12),
Raw_oacontroller!$C$2:$C$100
)</f>
        <v>75</v>
      </c>
      <c r="P14" s="2" cm="1">
        <f t="array" ref="P14">_xlfn.XLOOKUP(
1,
(Raw_oacontroller!$B$2:$B$100=$B14)*(Raw_oacontroller!$A$2:$A$100=P$12),
Raw_oacontroller!$C$2:$C$100
)</f>
        <v>75</v>
      </c>
      <c r="Q14" s="2" cm="1">
        <f t="array" ref="Q14">_xlfn.XLOOKUP(
1,
(Raw_oacontroller!$B$2:$B$100=$B14)*(Raw_oacontroller!$A$2:$A$100=Q$12),
Raw_oacontroller!$C$2:$C$100
)</f>
        <v>75</v>
      </c>
      <c r="R14" s="2" cm="1">
        <f t="array" ref="R14">_xlfn.XLOOKUP(
1,
(Raw_oacontroller!$B$2:$B$100=$B14)*(Raw_oacontroller!$A$2:$A$100=R$12),
Raw_oacontroller!$C$2:$C$100
)</f>
        <v>75</v>
      </c>
      <c r="S14" s="2" cm="1">
        <f t="array" ref="S14">_xlfn.XLOOKUP(
1,
(Raw_oacontroller!$B$2:$B$100=$B14)*(Raw_oacontroller!$A$2:$A$100=S$12),
Raw_oacontroller!$C$2:$C$100
)</f>
        <v>75</v>
      </c>
      <c r="T14" s="26"/>
    </row>
    <row r="17" spans="1:5" ht="15.75" x14ac:dyDescent="0.25">
      <c r="A17" s="96" t="str">
        <f>"Exhaust hood - "&amp;Prototype!A2</f>
        <v>Exhaust hood - Education - Community College</v>
      </c>
      <c r="B17" s="96"/>
      <c r="C17" s="96"/>
      <c r="D17" s="96"/>
      <c r="E17" s="96"/>
    </row>
    <row r="18" spans="1:5" ht="27" x14ac:dyDescent="0.25">
      <c r="A18" s="16" t="s">
        <v>109</v>
      </c>
      <c r="B18" s="16" t="s">
        <v>110</v>
      </c>
      <c r="C18" s="16" t="s">
        <v>111</v>
      </c>
      <c r="D18" s="16" t="s">
        <v>112</v>
      </c>
      <c r="E18" s="16" t="s">
        <v>100</v>
      </c>
    </row>
    <row r="19" spans="1:5" x14ac:dyDescent="0.25">
      <c r="A19" s="4" t="s">
        <v>91</v>
      </c>
      <c r="B19" s="4" t="s">
        <v>91</v>
      </c>
      <c r="C19" s="4" t="s">
        <v>91</v>
      </c>
      <c r="D19" s="4" t="s">
        <v>91</v>
      </c>
      <c r="E19" s="4"/>
    </row>
  </sheetData>
  <mergeCells count="4">
    <mergeCell ref="A17:E17"/>
    <mergeCell ref="A13:A14"/>
    <mergeCell ref="A1:F1"/>
    <mergeCell ref="A11:T1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7FB53-BFA2-44A5-ADB8-531364B447C4}">
  <dimension ref="A1:D7"/>
  <sheetViews>
    <sheetView workbookViewId="0">
      <selection activeCell="A3" sqref="A3:D16"/>
    </sheetView>
  </sheetViews>
  <sheetFormatPr defaultRowHeight="15" x14ac:dyDescent="0.25"/>
  <cols>
    <col min="3" max="4" width="27.140625" customWidth="1"/>
  </cols>
  <sheetData>
    <row r="1" spans="1:4" x14ac:dyDescent="0.25">
      <c r="A1" s="45" t="s">
        <v>57</v>
      </c>
      <c r="B1" s="45" t="s">
        <v>95</v>
      </c>
      <c r="C1" s="45" t="s">
        <v>32</v>
      </c>
      <c r="D1" s="45" t="s">
        <v>33</v>
      </c>
    </row>
    <row r="2" spans="1:4" x14ac:dyDescent="0.25">
      <c r="A2" t="s">
        <v>401</v>
      </c>
      <c r="B2">
        <v>83423.679999999993</v>
      </c>
      <c r="C2">
        <v>0</v>
      </c>
      <c r="D2">
        <v>0.38</v>
      </c>
    </row>
    <row r="3" spans="1:4" x14ac:dyDescent="0.25">
      <c r="A3" t="s">
        <v>445</v>
      </c>
      <c r="B3">
        <v>18739.41</v>
      </c>
      <c r="C3">
        <v>0</v>
      </c>
      <c r="D3">
        <v>0.15</v>
      </c>
    </row>
    <row r="4" spans="1:4" x14ac:dyDescent="0.25">
      <c r="A4" t="s">
        <v>415</v>
      </c>
      <c r="B4">
        <v>4794.3999999999996</v>
      </c>
      <c r="C4">
        <v>0</v>
      </c>
      <c r="D4">
        <v>0.15</v>
      </c>
    </row>
    <row r="5" spans="1:4" x14ac:dyDescent="0.25">
      <c r="A5" t="s">
        <v>420</v>
      </c>
      <c r="B5">
        <v>13150.28</v>
      </c>
      <c r="C5">
        <v>0</v>
      </c>
      <c r="D5">
        <v>0.5</v>
      </c>
    </row>
    <row r="6" spans="1:4" x14ac:dyDescent="0.25">
      <c r="A6" t="s">
        <v>440</v>
      </c>
      <c r="B6">
        <v>2815.63</v>
      </c>
      <c r="C6">
        <v>0</v>
      </c>
      <c r="D6">
        <v>0.15</v>
      </c>
    </row>
    <row r="7" spans="1:4" x14ac:dyDescent="0.25">
      <c r="A7" t="s">
        <v>442</v>
      </c>
      <c r="B7">
        <v>27169.8</v>
      </c>
      <c r="C7">
        <v>0</v>
      </c>
      <c r="D7">
        <v>0.15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9A504-5187-45FD-9DEB-1137B4E3C1DC}">
  <dimension ref="A1:C33"/>
  <sheetViews>
    <sheetView workbookViewId="0">
      <selection activeCell="F31" sqref="F31"/>
    </sheetView>
  </sheetViews>
  <sheetFormatPr defaultRowHeight="15" x14ac:dyDescent="0.25"/>
  <sheetData>
    <row r="1" spans="1:3" x14ac:dyDescent="0.25">
      <c r="A1" s="45" t="s">
        <v>168</v>
      </c>
      <c r="B1" s="45" t="s">
        <v>18</v>
      </c>
      <c r="C1" s="45" t="s">
        <v>246</v>
      </c>
    </row>
    <row r="2" spans="1:3" x14ac:dyDescent="0.25">
      <c r="A2" t="s">
        <v>73</v>
      </c>
      <c r="B2" t="s">
        <v>39</v>
      </c>
      <c r="C2">
        <v>75</v>
      </c>
    </row>
    <row r="3" spans="1:3" x14ac:dyDescent="0.25">
      <c r="A3" t="s">
        <v>74</v>
      </c>
      <c r="B3" t="s">
        <v>39</v>
      </c>
      <c r="C3">
        <v>73</v>
      </c>
    </row>
    <row r="4" spans="1:3" x14ac:dyDescent="0.25">
      <c r="A4" t="s">
        <v>75</v>
      </c>
      <c r="B4" t="s">
        <v>39</v>
      </c>
      <c r="C4">
        <v>75</v>
      </c>
    </row>
    <row r="5" spans="1:3" x14ac:dyDescent="0.25">
      <c r="A5" t="s">
        <v>76</v>
      </c>
      <c r="B5" t="s">
        <v>39</v>
      </c>
      <c r="C5">
        <v>73</v>
      </c>
    </row>
    <row r="6" spans="1:3" x14ac:dyDescent="0.25">
      <c r="A6" t="s">
        <v>77</v>
      </c>
      <c r="B6" t="s">
        <v>39</v>
      </c>
      <c r="C6">
        <v>75</v>
      </c>
    </row>
    <row r="7" spans="1:3" x14ac:dyDescent="0.25">
      <c r="A7" t="s">
        <v>78</v>
      </c>
      <c r="B7" t="s">
        <v>39</v>
      </c>
      <c r="C7">
        <v>71</v>
      </c>
    </row>
    <row r="8" spans="1:3" x14ac:dyDescent="0.25">
      <c r="A8" t="s">
        <v>79</v>
      </c>
      <c r="B8" t="s">
        <v>39</v>
      </c>
      <c r="C8">
        <v>69</v>
      </c>
    </row>
    <row r="9" spans="1:3" x14ac:dyDescent="0.25">
      <c r="A9" t="s">
        <v>80</v>
      </c>
      <c r="B9" t="s">
        <v>39</v>
      </c>
      <c r="C9">
        <v>71</v>
      </c>
    </row>
    <row r="10" spans="1:3" x14ac:dyDescent="0.25">
      <c r="A10" t="s">
        <v>81</v>
      </c>
      <c r="B10" t="s">
        <v>39</v>
      </c>
      <c r="C10">
        <v>71</v>
      </c>
    </row>
    <row r="11" spans="1:3" x14ac:dyDescent="0.25">
      <c r="A11" t="s">
        <v>20</v>
      </c>
      <c r="B11" t="s">
        <v>39</v>
      </c>
      <c r="C11">
        <v>73</v>
      </c>
    </row>
    <row r="12" spans="1:3" x14ac:dyDescent="0.25">
      <c r="A12" t="s">
        <v>21</v>
      </c>
      <c r="B12" t="s">
        <v>39</v>
      </c>
      <c r="C12">
        <v>75</v>
      </c>
    </row>
    <row r="13" spans="1:3" x14ac:dyDescent="0.25">
      <c r="A13" t="s">
        <v>22</v>
      </c>
      <c r="B13" t="s">
        <v>39</v>
      </c>
      <c r="C13">
        <v>75</v>
      </c>
    </row>
    <row r="14" spans="1:3" x14ac:dyDescent="0.25">
      <c r="A14" t="s">
        <v>23</v>
      </c>
      <c r="B14" t="s">
        <v>39</v>
      </c>
      <c r="C14">
        <v>75</v>
      </c>
    </row>
    <row r="15" spans="1:3" x14ac:dyDescent="0.25">
      <c r="A15" t="s">
        <v>24</v>
      </c>
      <c r="B15" t="s">
        <v>39</v>
      </c>
      <c r="C15">
        <v>75</v>
      </c>
    </row>
    <row r="16" spans="1:3" x14ac:dyDescent="0.25">
      <c r="A16" t="s">
        <v>25</v>
      </c>
      <c r="B16" t="s">
        <v>39</v>
      </c>
      <c r="C16">
        <v>75</v>
      </c>
    </row>
    <row r="17" spans="1:3" x14ac:dyDescent="0.25">
      <c r="A17" t="s">
        <v>26</v>
      </c>
      <c r="B17" t="s">
        <v>39</v>
      </c>
      <c r="C17">
        <v>75</v>
      </c>
    </row>
    <row r="18" spans="1:3" x14ac:dyDescent="0.25">
      <c r="A18" t="s">
        <v>73</v>
      </c>
      <c r="B18" t="s">
        <v>40</v>
      </c>
      <c r="C18">
        <v>75</v>
      </c>
    </row>
    <row r="19" spans="1:3" x14ac:dyDescent="0.25">
      <c r="A19" t="s">
        <v>74</v>
      </c>
      <c r="B19" t="s">
        <v>40</v>
      </c>
      <c r="C19">
        <v>73</v>
      </c>
    </row>
    <row r="20" spans="1:3" x14ac:dyDescent="0.25">
      <c r="A20" t="s">
        <v>75</v>
      </c>
      <c r="B20" t="s">
        <v>40</v>
      </c>
      <c r="C20">
        <v>75</v>
      </c>
    </row>
    <row r="21" spans="1:3" x14ac:dyDescent="0.25">
      <c r="A21" t="s">
        <v>76</v>
      </c>
      <c r="B21" t="s">
        <v>40</v>
      </c>
      <c r="C21">
        <v>73</v>
      </c>
    </row>
    <row r="22" spans="1:3" x14ac:dyDescent="0.25">
      <c r="A22" t="s">
        <v>77</v>
      </c>
      <c r="B22" t="s">
        <v>40</v>
      </c>
      <c r="C22">
        <v>75</v>
      </c>
    </row>
    <row r="23" spans="1:3" x14ac:dyDescent="0.25">
      <c r="A23" t="s">
        <v>78</v>
      </c>
      <c r="B23" t="s">
        <v>40</v>
      </c>
      <c r="C23">
        <v>71</v>
      </c>
    </row>
    <row r="24" spans="1:3" x14ac:dyDescent="0.25">
      <c r="A24" t="s">
        <v>79</v>
      </c>
      <c r="B24" t="s">
        <v>40</v>
      </c>
      <c r="C24">
        <v>69</v>
      </c>
    </row>
    <row r="25" spans="1:3" x14ac:dyDescent="0.25">
      <c r="A25" t="s">
        <v>80</v>
      </c>
      <c r="B25" t="s">
        <v>40</v>
      </c>
      <c r="C25">
        <v>71</v>
      </c>
    </row>
    <row r="26" spans="1:3" x14ac:dyDescent="0.25">
      <c r="A26" t="s">
        <v>81</v>
      </c>
      <c r="B26" t="s">
        <v>40</v>
      </c>
      <c r="C26">
        <v>71</v>
      </c>
    </row>
    <row r="27" spans="1:3" x14ac:dyDescent="0.25">
      <c r="A27" t="s">
        <v>20</v>
      </c>
      <c r="B27" t="s">
        <v>40</v>
      </c>
      <c r="C27">
        <v>73</v>
      </c>
    </row>
    <row r="28" spans="1:3" x14ac:dyDescent="0.25">
      <c r="A28" t="s">
        <v>21</v>
      </c>
      <c r="B28" t="s">
        <v>40</v>
      </c>
      <c r="C28">
        <v>75</v>
      </c>
    </row>
    <row r="29" spans="1:3" x14ac:dyDescent="0.25">
      <c r="A29" t="s">
        <v>22</v>
      </c>
      <c r="B29" t="s">
        <v>40</v>
      </c>
      <c r="C29">
        <v>75</v>
      </c>
    </row>
    <row r="30" spans="1:3" x14ac:dyDescent="0.25">
      <c r="A30" t="s">
        <v>23</v>
      </c>
      <c r="B30" t="s">
        <v>40</v>
      </c>
      <c r="C30">
        <v>75</v>
      </c>
    </row>
    <row r="31" spans="1:3" x14ac:dyDescent="0.25">
      <c r="A31" t="s">
        <v>24</v>
      </c>
      <c r="B31" t="s">
        <v>40</v>
      </c>
      <c r="C31">
        <v>75</v>
      </c>
    </row>
    <row r="32" spans="1:3" x14ac:dyDescent="0.25">
      <c r="A32" t="s">
        <v>25</v>
      </c>
      <c r="B32" t="s">
        <v>40</v>
      </c>
      <c r="C32">
        <v>75</v>
      </c>
    </row>
    <row r="33" spans="1:3" x14ac:dyDescent="0.25">
      <c r="A33" t="s">
        <v>26</v>
      </c>
      <c r="B33" t="s">
        <v>40</v>
      </c>
      <c r="C33">
        <v>75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97F69-409C-4C6E-BE01-22F567F5D946}">
  <dimension ref="A1:H44"/>
  <sheetViews>
    <sheetView showWhiteSpace="0" zoomScale="120" zoomScaleNormal="120" workbookViewId="0">
      <selection activeCell="F50" sqref="F50"/>
    </sheetView>
  </sheetViews>
  <sheetFormatPr defaultRowHeight="15" x14ac:dyDescent="0.25"/>
  <cols>
    <col min="1" max="1" width="43.42578125" customWidth="1"/>
    <col min="2" max="3" width="19.140625" customWidth="1"/>
    <col min="4" max="4" width="28.85546875" customWidth="1"/>
    <col min="5" max="5" width="17" customWidth="1"/>
    <col min="6" max="7" width="24" customWidth="1"/>
  </cols>
  <sheetData>
    <row r="1" spans="1:8" ht="15.75" customHeight="1" x14ac:dyDescent="0.25">
      <c r="A1" s="96" t="str">
        <f>"Water Heater - "&amp;Prototype!A2</f>
        <v>Water Heater - Education - Community College</v>
      </c>
      <c r="B1" s="96"/>
      <c r="C1" s="96"/>
      <c r="D1" s="96"/>
      <c r="E1" s="96"/>
      <c r="F1" s="96"/>
      <c r="G1" s="96"/>
      <c r="H1" s="96"/>
    </row>
    <row r="2" spans="1:8" ht="25.5" customHeight="1" x14ac:dyDescent="0.25">
      <c r="A2" s="103" t="s">
        <v>18</v>
      </c>
      <c r="B2" s="103" t="s">
        <v>35</v>
      </c>
      <c r="C2" s="103" t="s">
        <v>36</v>
      </c>
      <c r="D2" s="104" t="s">
        <v>71</v>
      </c>
      <c r="E2" s="103" t="s">
        <v>58</v>
      </c>
      <c r="F2" s="103" t="s">
        <v>37</v>
      </c>
      <c r="G2" s="103"/>
      <c r="H2" s="103" t="s">
        <v>101</v>
      </c>
    </row>
    <row r="3" spans="1:8" ht="15" customHeight="1" x14ac:dyDescent="0.25">
      <c r="A3" s="103"/>
      <c r="B3" s="103"/>
      <c r="C3" s="103"/>
      <c r="D3" s="105"/>
      <c r="E3" s="103"/>
      <c r="F3" s="9" t="s">
        <v>52</v>
      </c>
      <c r="G3" s="9" t="s">
        <v>53</v>
      </c>
      <c r="H3" s="103"/>
    </row>
    <row r="4" spans="1:8" x14ac:dyDescent="0.25">
      <c r="A4" s="29" t="s">
        <v>49</v>
      </c>
      <c r="B4" s="56" t="s">
        <v>54</v>
      </c>
      <c r="C4" s="70">
        <f>Raw_waterheater!B2</f>
        <v>0.8</v>
      </c>
      <c r="D4" s="69">
        <f>Raw_waterheater!C2</f>
        <v>1894479.45</v>
      </c>
      <c r="E4" s="70">
        <f>Raw_waterheater!D2</f>
        <v>397.31</v>
      </c>
      <c r="F4" s="70">
        <f>Raw_waterheater!E2</f>
        <v>1.6281699999999999</v>
      </c>
      <c r="G4" s="70">
        <f>Raw_waterheater!F2</f>
        <v>1.6281699999999999</v>
      </c>
      <c r="H4" s="26"/>
    </row>
    <row r="5" spans="1:8" x14ac:dyDescent="0.25">
      <c r="A5" s="29" t="s">
        <v>40</v>
      </c>
      <c r="B5" s="56" t="s">
        <v>54</v>
      </c>
      <c r="C5" s="70">
        <f>Raw_waterheater!B3</f>
        <v>0.8</v>
      </c>
      <c r="D5" s="69">
        <f>Raw_waterheater!C3</f>
        <v>1894479.45</v>
      </c>
      <c r="E5" s="70">
        <f>Raw_waterheater!D3</f>
        <v>397.31</v>
      </c>
      <c r="F5" s="70">
        <f>Raw_waterheater!E3</f>
        <v>1.6281699999999999</v>
      </c>
      <c r="G5" s="70">
        <f>Raw_waterheater!F3</f>
        <v>1.6281699999999999</v>
      </c>
      <c r="H5" s="26"/>
    </row>
    <row r="8" spans="1:8" ht="15.75" customHeight="1" x14ac:dyDescent="0.25">
      <c r="A8" s="102" t="str">
        <f>"Peak Hot Water Consumption - "&amp;Prototype!A2</f>
        <v>Peak Hot Water Consumption - Education - Community College</v>
      </c>
      <c r="B8" s="102"/>
      <c r="C8" s="102"/>
      <c r="D8" s="102"/>
      <c r="E8" s="102"/>
      <c r="F8" s="102"/>
      <c r="G8" s="102"/>
    </row>
    <row r="9" spans="1:8" ht="40.5" x14ac:dyDescent="0.25">
      <c r="A9" s="9" t="s">
        <v>50</v>
      </c>
      <c r="B9" s="9" t="s">
        <v>324</v>
      </c>
      <c r="C9" s="9" t="s">
        <v>113</v>
      </c>
      <c r="D9" s="9" t="s">
        <v>114</v>
      </c>
      <c r="E9" s="9" t="s">
        <v>115</v>
      </c>
      <c r="F9" s="9" t="s">
        <v>116</v>
      </c>
      <c r="G9" s="9" t="s">
        <v>101</v>
      </c>
    </row>
    <row r="10" spans="1:8" x14ac:dyDescent="0.25">
      <c r="A10" s="58" t="str">
        <f>IFERROR(Zones!B3,0)</f>
        <v>CLASSROOM EL2 NORTH PERIM SPC (G.N3)</v>
      </c>
      <c r="B10" s="62">
        <f>IFERROR(Zones!H3,0)</f>
        <v>7975.5</v>
      </c>
      <c r="C10" s="59">
        <f>IFERROR(Zones!K3,0)</f>
        <v>25</v>
      </c>
      <c r="D10" s="57">
        <f>IFERROR(E10/C10,0)</f>
        <v>2.8711799999999998</v>
      </c>
      <c r="E10" s="72" cm="1">
        <f t="array" ref="E10">_xlfn.LET(
  _xlpm.tgt,
    TRIM(
      SUBSTITUTE(
        SUBSTITUTE(
          SUBSTITUTE(
            SUBSTITUTE(
              SUBSTITUTE(UPPER(A10),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71.779499999999999</v>
      </c>
      <c r="F10" s="73">
        <f>E10/60</f>
        <v>1.1963250000000001</v>
      </c>
      <c r="G10" s="74"/>
    </row>
    <row r="11" spans="1:8" x14ac:dyDescent="0.25">
      <c r="A11" s="58" t="str">
        <f>IFERROR(Zones!B4,0)</f>
        <v>CLASSROOM EL2 SOUTH PERIM SPC (G.S2)</v>
      </c>
      <c r="B11" s="62">
        <f>IFERROR(Zones!H4,0)</f>
        <v>7988.73</v>
      </c>
      <c r="C11" s="59">
        <f>IFERROR(Zones!K4,0)</f>
        <v>25</v>
      </c>
      <c r="D11" s="57">
        <f t="shared" ref="D11:D43" si="0">IFERROR(E11/C11,0)</f>
        <v>2.8759428000000002</v>
      </c>
      <c r="E11" s="72" cm="1">
        <f t="array" ref="E11">_xlfn.LET(
  _xlpm.tgt,
    TRIM(
      SUBSTITUTE(
        SUBSTITUTE(
          SUBSTITUTE(
            SUBSTITUTE(
              SUBSTITUTE(UPPER(A11),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71.898570000000007</v>
      </c>
      <c r="F11" s="73">
        <f t="shared" ref="F11:F43" si="1">E11/60</f>
        <v>1.1983095000000001</v>
      </c>
      <c r="G11" s="74"/>
    </row>
    <row r="12" spans="1:8" x14ac:dyDescent="0.25">
      <c r="A12" s="58" t="str">
        <f>IFERROR(Zones!B5,0)</f>
        <v>CLASSROOM EL2 WEST PERIM SPC (G.W1)</v>
      </c>
      <c r="B12" s="62">
        <f>IFERROR(Zones!H5,0)</f>
        <v>11854.45</v>
      </c>
      <c r="C12" s="59">
        <f>IFERROR(Zones!K5,0)</f>
        <v>25</v>
      </c>
      <c r="D12" s="57">
        <f t="shared" si="0"/>
        <v>4.2676020000000001</v>
      </c>
      <c r="E12" s="72" cm="1">
        <f t="array" ref="E12">_xlfn.LET(
  _xlpm.tgt,
    TRIM(
      SUBSTITUTE(
        SUBSTITUTE(
          SUBSTITUTE(
            SUBSTITUTE(
              SUBSTITUTE(UPPER(A12),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106.69005</v>
      </c>
      <c r="F12" s="73">
        <f t="shared" si="1"/>
        <v>1.7781674999999999</v>
      </c>
      <c r="G12" s="74"/>
    </row>
    <row r="13" spans="1:8" x14ac:dyDescent="0.25">
      <c r="A13" s="58" t="str">
        <f>IFERROR(Zones!B6,0)</f>
        <v>CLASSROOM EL4 EAST PERIM SPC (G.E2)</v>
      </c>
      <c r="B13" s="62">
        <f>IFERROR(Zones!H6,0)</f>
        <v>2238.89</v>
      </c>
      <c r="C13" s="59">
        <f>IFERROR(Zones!K6,0)</f>
        <v>25</v>
      </c>
      <c r="D13" s="57">
        <f t="shared" si="0"/>
        <v>0.80600040000000006</v>
      </c>
      <c r="E13" s="72" cm="1">
        <f t="array" ref="E13">_xlfn.LET(
  _xlpm.tgt,
    TRIM(
      SUBSTITUTE(
        SUBSTITUTE(
          SUBSTITUTE(
            SUBSTITUTE(
              SUBSTITUTE(UPPER(A13),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20.150010000000002</v>
      </c>
      <c r="F13" s="73">
        <f t="shared" si="1"/>
        <v>0.33583350000000001</v>
      </c>
      <c r="G13" s="74"/>
    </row>
    <row r="14" spans="1:8" x14ac:dyDescent="0.25">
      <c r="A14" s="58" t="str">
        <f>IFERROR(Zones!B7,0)</f>
        <v>CLASSROOM EL4 EAST PERIM SPC (T.E14)</v>
      </c>
      <c r="B14" s="62">
        <f>IFERROR(Zones!H7,0)</f>
        <v>2238.89</v>
      </c>
      <c r="C14" s="59">
        <f>IFERROR(Zones!K7,0)</f>
        <v>25</v>
      </c>
      <c r="D14" s="57">
        <f t="shared" si="0"/>
        <v>0.80600040000000006</v>
      </c>
      <c r="E14" s="72" cm="1">
        <f t="array" ref="E14">_xlfn.LET(
  _xlpm.tgt,
    TRIM(
      SUBSTITUTE(
        SUBSTITUTE(
          SUBSTITUTE(
            SUBSTITUTE(
              SUBSTITUTE(UPPER(A14),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20.150010000000002</v>
      </c>
      <c r="F14" s="73">
        <f t="shared" si="1"/>
        <v>0.33583350000000001</v>
      </c>
      <c r="G14" s="74"/>
    </row>
    <row r="15" spans="1:8" x14ac:dyDescent="0.25">
      <c r="A15" s="58" t="str">
        <f>IFERROR(Zones!B8,0)</f>
        <v>CLASSROOM EL4 NORTH PERIM SPC (G.N3)</v>
      </c>
      <c r="B15" s="62">
        <f>IFERROR(Zones!H8,0)</f>
        <v>11652.69</v>
      </c>
      <c r="C15" s="59">
        <f>IFERROR(Zones!K8,0)</f>
        <v>25</v>
      </c>
      <c r="D15" s="57">
        <f t="shared" si="0"/>
        <v>0</v>
      </c>
      <c r="E15" s="72" cm="1">
        <f t="array" ref="E15">_xlfn.LET(
  _xlpm.tgt,
    TRIM(
      SUBSTITUTE(
        SUBSTITUTE(
          SUBSTITUTE(
            SUBSTITUTE(
              SUBSTITUTE(UPPER(A15),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15" s="73">
        <f t="shared" si="1"/>
        <v>0</v>
      </c>
      <c r="G15" s="74"/>
    </row>
    <row r="16" spans="1:8" x14ac:dyDescent="0.25">
      <c r="A16" s="58" t="str">
        <f>IFERROR(Zones!B9,0)</f>
        <v>CLASSROOM EL4 NORTH PERIM SPC (T.N15)</v>
      </c>
      <c r="B16" s="62">
        <f>IFERROR(Zones!H9,0)</f>
        <v>11652.69</v>
      </c>
      <c r="C16" s="59">
        <f>IFERROR(Zones!K9,0)</f>
        <v>25</v>
      </c>
      <c r="D16" s="57">
        <f t="shared" si="0"/>
        <v>4.1949684000000005</v>
      </c>
      <c r="E16" s="72" cm="1">
        <f t="array" ref="E16">_xlfn.LET(
  _xlpm.tgt,
    TRIM(
      SUBSTITUTE(
        SUBSTITUTE(
          SUBSTITUTE(
            SUBSTITUTE(
              SUBSTITUTE(UPPER(A16),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104.87421000000001</v>
      </c>
      <c r="F16" s="73">
        <f t="shared" si="1"/>
        <v>1.7479035000000001</v>
      </c>
      <c r="G16" s="74"/>
    </row>
    <row r="17" spans="1:7" x14ac:dyDescent="0.25">
      <c r="A17" s="58" t="str">
        <f>IFERROR(Zones!B10,0)</f>
        <v>CLASSROOM EL4 SOUTH PERIM SPC (G.S1)</v>
      </c>
      <c r="B17" s="62">
        <f>IFERROR(Zones!H10,0)</f>
        <v>11672.03</v>
      </c>
      <c r="C17" s="59">
        <f>IFERROR(Zones!K10,0)</f>
        <v>25</v>
      </c>
      <c r="D17" s="57">
        <f t="shared" si="0"/>
        <v>4.2019308000000004</v>
      </c>
      <c r="E17" s="72" cm="1">
        <f t="array" ref="E17">_xlfn.LET(
  _xlpm.tgt,
    TRIM(
      SUBSTITUTE(
        SUBSTITUTE(
          SUBSTITUTE(
            SUBSTITUTE(
              SUBSTITUTE(UPPER(A17),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105.04827</v>
      </c>
      <c r="F17" s="73">
        <f t="shared" si="1"/>
        <v>1.7508045000000001</v>
      </c>
      <c r="G17" s="74"/>
    </row>
    <row r="18" spans="1:7" x14ac:dyDescent="0.25">
      <c r="A18" s="58" t="str">
        <f>IFERROR(Zones!B11,0)</f>
        <v>CLASSROOM EL4 SOUTH PERIM SPC (T.S13)</v>
      </c>
      <c r="B18" s="62">
        <f>IFERROR(Zones!H11,0)</f>
        <v>11672.03</v>
      </c>
      <c r="C18" s="59">
        <f>IFERROR(Zones!K11,0)</f>
        <v>25</v>
      </c>
      <c r="D18" s="57">
        <f t="shared" si="0"/>
        <v>4.2019308000000004</v>
      </c>
      <c r="E18" s="72" cm="1">
        <f t="array" ref="E18">_xlfn.LET(
  _xlpm.tgt,
    TRIM(
      SUBSTITUTE(
        SUBSTITUTE(
          SUBSTITUTE(
            SUBSTITUTE(
              SUBSTITUTE(UPPER(A18),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105.04827</v>
      </c>
      <c r="F18" s="73">
        <f t="shared" si="1"/>
        <v>1.7508045000000001</v>
      </c>
      <c r="G18" s="74"/>
    </row>
    <row r="19" spans="1:7" x14ac:dyDescent="0.25">
      <c r="A19" s="58" t="str">
        <f>IFERROR(Zones!B12,0)</f>
        <v>CLASSROOM EL4 WEST PERIM SPC (G.W4)</v>
      </c>
      <c r="B19" s="62">
        <f>IFERROR(Zones!H12,0)</f>
        <v>2238.89</v>
      </c>
      <c r="C19" s="59">
        <f>IFERROR(Zones!K12,0)</f>
        <v>25</v>
      </c>
      <c r="D19" s="57">
        <f t="shared" si="0"/>
        <v>0.80600040000000006</v>
      </c>
      <c r="E19" s="72" cm="1">
        <f t="array" ref="E19">_xlfn.LET(
  _xlpm.tgt,
    TRIM(
      SUBSTITUTE(
        SUBSTITUTE(
          SUBSTITUTE(
            SUBSTITUTE(
              SUBSTITUTE(UPPER(A19),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20.150010000000002</v>
      </c>
      <c r="F19" s="73">
        <f t="shared" si="1"/>
        <v>0.33583350000000001</v>
      </c>
      <c r="G19" s="74"/>
    </row>
    <row r="20" spans="1:7" x14ac:dyDescent="0.25">
      <c r="A20" s="58" t="str">
        <f>IFERROR(Zones!B13,0)</f>
        <v>CLASSROOM EL4 WEST PERIM SPC (T.W16)</v>
      </c>
      <c r="B20" s="62">
        <f>IFERROR(Zones!H13,0)</f>
        <v>2238.89</v>
      </c>
      <c r="C20" s="59">
        <f>IFERROR(Zones!K13,0)</f>
        <v>25</v>
      </c>
      <c r="D20" s="57">
        <f t="shared" si="0"/>
        <v>0.80600040000000006</v>
      </c>
      <c r="E20" s="72" cm="1">
        <f t="array" ref="E20">_xlfn.LET(
  _xlpm.tgt,
    TRIM(
      SUBSTITUTE(
        SUBSTITUTE(
          SUBSTITUTE(
            SUBSTITUTE(
              SUBSTITUTE(UPPER(A20),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20.150010000000002</v>
      </c>
      <c r="F20" s="73">
        <f t="shared" si="1"/>
        <v>0.33583350000000001</v>
      </c>
      <c r="G20" s="74"/>
    </row>
    <row r="21" spans="1:7" x14ac:dyDescent="0.25">
      <c r="A21" s="58" t="str">
        <f>IFERROR(Zones!B14,0)</f>
        <v>COMPUTER EL4 CORE SPC (G.C5)</v>
      </c>
      <c r="B21" s="62">
        <f>IFERROR(Zones!H14,0)</f>
        <v>2397.1999999999998</v>
      </c>
      <c r="C21" s="59">
        <f>IFERROR(Zones!K14,0)</f>
        <v>1.5</v>
      </c>
      <c r="D21" s="57">
        <f t="shared" si="0"/>
        <v>0.86299200000000009</v>
      </c>
      <c r="E21" s="72" cm="1">
        <f t="array" ref="E21">_xlfn.LET(
  _xlpm.tgt,
    TRIM(
      SUBSTITUTE(
        SUBSTITUTE(
          SUBSTITUTE(
            SUBSTITUTE(
              SUBSTITUTE(UPPER(A21),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1.2944880000000001</v>
      </c>
      <c r="F21" s="73">
        <f t="shared" si="1"/>
        <v>2.1574800000000002E-2</v>
      </c>
      <c r="G21" s="74"/>
    </row>
    <row r="22" spans="1:7" x14ac:dyDescent="0.25">
      <c r="A22" s="58" t="str">
        <f>IFERROR(Zones!B15,0)</f>
        <v>COMPUTER EL4 CORE SPC (T.C17)</v>
      </c>
      <c r="B22" s="62">
        <f>IFERROR(Zones!H15,0)</f>
        <v>2397.1999999999998</v>
      </c>
      <c r="C22" s="59">
        <f>IFERROR(Zones!K15,0)</f>
        <v>1.5</v>
      </c>
      <c r="D22" s="57">
        <f t="shared" si="0"/>
        <v>0.86299200000000009</v>
      </c>
      <c r="E22" s="72" cm="1">
        <f t="array" ref="E22">_xlfn.LET(
  _xlpm.tgt,
    TRIM(
      SUBSTITUTE(
        SUBSTITUTE(
          SUBSTITUTE(
            SUBSTITUTE(
              SUBSTITUTE(UPPER(A22),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1.2944880000000001</v>
      </c>
      <c r="F22" s="73">
        <f t="shared" si="1"/>
        <v>2.1574800000000002E-2</v>
      </c>
      <c r="G22" s="74"/>
    </row>
    <row r="23" spans="1:7" x14ac:dyDescent="0.25">
      <c r="A23" s="58" t="str">
        <f>IFERROR(Zones!B16,0)</f>
        <v>DINING EL3 SW PERIM SPC (G.SW1)</v>
      </c>
      <c r="B23" s="62">
        <f>IFERROR(Zones!H16,0)</f>
        <v>13150.28</v>
      </c>
      <c r="C23" s="59">
        <f>IFERROR(Zones!K16,0)</f>
        <v>33.33</v>
      </c>
      <c r="D23" s="57">
        <f t="shared" si="0"/>
        <v>15.203244004400439</v>
      </c>
      <c r="E23" s="72" cm="1">
        <f t="array" ref="E23">_xlfn.LET(
  _xlpm.tgt,
    TRIM(
      SUBSTITUTE(
        SUBSTITUTE(
          SUBSTITUTE(
            SUBSTITUTE(
              SUBSTITUTE(UPPER(A23),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506.72412266666657</v>
      </c>
      <c r="F23" s="73">
        <f t="shared" si="1"/>
        <v>8.4454020444444424</v>
      </c>
      <c r="G23" s="74"/>
    </row>
    <row r="24" spans="1:7" x14ac:dyDescent="0.25">
      <c r="A24" s="58" t="str">
        <f>IFERROR(Zones!B17,0)</f>
        <v>EL1 WEST PERIM PLNM (G.W2)</v>
      </c>
      <c r="B24" s="62">
        <f>IFERROR(Zones!H17,0)</f>
        <v>0</v>
      </c>
      <c r="C24" s="59">
        <f>IFERROR(Zones!K17,0)</f>
        <v>0</v>
      </c>
      <c r="D24" s="57">
        <f t="shared" si="0"/>
        <v>0</v>
      </c>
      <c r="E24" s="72" cm="1">
        <f t="array" ref="E24">_xlfn.LET(
  _xlpm.tgt,
    TRIM(
      SUBSTITUTE(
        SUBSTITUTE(
          SUBSTITUTE(
            SUBSTITUTE(
              SUBSTITUTE(UPPER(A24),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24" s="73">
        <f t="shared" si="1"/>
        <v>0</v>
      </c>
      <c r="G24" s="74"/>
    </row>
    <row r="25" spans="1:7" x14ac:dyDescent="0.25">
      <c r="A25" s="58" t="str">
        <f>IFERROR(Zones!B18,0)</f>
        <v>EL2 NORTH PERIM PLNM (G.N6)</v>
      </c>
      <c r="B25" s="62">
        <f>IFERROR(Zones!H18,0)</f>
        <v>0</v>
      </c>
      <c r="C25" s="59">
        <f>IFERROR(Zones!K18,0)</f>
        <v>0</v>
      </c>
      <c r="D25" s="57">
        <f t="shared" si="0"/>
        <v>0</v>
      </c>
      <c r="E25" s="72" cm="1">
        <f t="array" ref="E25">_xlfn.LET(
  _xlpm.tgt,
    TRIM(
      SUBSTITUTE(
        SUBSTITUTE(
          SUBSTITUTE(
            SUBSTITUTE(
              SUBSTITUTE(UPPER(A25),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25" s="73">
        <f t="shared" si="1"/>
        <v>0</v>
      </c>
      <c r="G25" s="74"/>
    </row>
    <row r="26" spans="1:7" x14ac:dyDescent="0.25">
      <c r="A26" s="58" t="str">
        <f>IFERROR(Zones!B19,0)</f>
        <v>EL2 SOUTH PERIM PLNM (G.S5)</v>
      </c>
      <c r="B26" s="62">
        <f>IFERROR(Zones!H19,0)</f>
        <v>0</v>
      </c>
      <c r="C26" s="59">
        <f>IFERROR(Zones!K19,0)</f>
        <v>0</v>
      </c>
      <c r="D26" s="57">
        <f t="shared" si="0"/>
        <v>0</v>
      </c>
      <c r="E26" s="72" cm="1">
        <f t="array" ref="E26">_xlfn.LET(
  _xlpm.tgt,
    TRIM(
      SUBSTITUTE(
        SUBSTITUTE(
          SUBSTITUTE(
            SUBSTITUTE(
              SUBSTITUTE(UPPER(A26),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26" s="73">
        <f t="shared" si="1"/>
        <v>0</v>
      </c>
      <c r="G26" s="74"/>
    </row>
    <row r="27" spans="1:7" x14ac:dyDescent="0.25">
      <c r="A27" s="58" t="str">
        <f>IFERROR(Zones!B20,0)</f>
        <v>EL2 WEST PERIM PLNM (G.W4)</v>
      </c>
      <c r="B27" s="62">
        <f>IFERROR(Zones!H20,0)</f>
        <v>0</v>
      </c>
      <c r="C27" s="59">
        <f>IFERROR(Zones!K20,0)</f>
        <v>0</v>
      </c>
      <c r="D27" s="57">
        <f t="shared" si="0"/>
        <v>0</v>
      </c>
      <c r="E27" s="72" cm="1">
        <f t="array" ref="E27">_xlfn.LET(
  _xlpm.tgt,
    TRIM(
      SUBSTITUTE(
        SUBSTITUTE(
          SUBSTITUTE(
            SUBSTITUTE(
              SUBSTITUTE(UPPER(A27),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27" s="73">
        <f t="shared" si="1"/>
        <v>0</v>
      </c>
      <c r="G27" s="74"/>
    </row>
    <row r="28" spans="1:7" x14ac:dyDescent="0.25">
      <c r="A28" s="58" t="str">
        <f>IFERROR(Zones!B21,0)</f>
        <v>EL4 CORE PLNM (G.C11)</v>
      </c>
      <c r="B28" s="62">
        <f>IFERROR(Zones!H21,0)</f>
        <v>0</v>
      </c>
      <c r="C28" s="59">
        <f>IFERROR(Zones!K21,0)</f>
        <v>0</v>
      </c>
      <c r="D28" s="57">
        <f t="shared" si="0"/>
        <v>0</v>
      </c>
      <c r="E28" s="72" cm="1">
        <f t="array" ref="E28">_xlfn.LET(
  _xlpm.tgt,
    TRIM(
      SUBSTITUTE(
        SUBSTITUTE(
          SUBSTITUTE(
            SUBSTITUTE(
              SUBSTITUTE(UPPER(A28),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28" s="73">
        <f t="shared" si="1"/>
        <v>0</v>
      </c>
      <c r="G28" s="74"/>
    </row>
    <row r="29" spans="1:7" x14ac:dyDescent="0.25">
      <c r="A29" s="58" t="str">
        <f>IFERROR(Zones!B22,0)</f>
        <v>EL4 CORE PLNM (G.C12)</v>
      </c>
      <c r="B29" s="62">
        <f>IFERROR(Zones!H22,0)</f>
        <v>0</v>
      </c>
      <c r="C29" s="59">
        <f>IFERROR(Zones!K22,0)</f>
        <v>0</v>
      </c>
      <c r="D29" s="57">
        <f t="shared" si="0"/>
        <v>0</v>
      </c>
      <c r="E29" s="72" cm="1">
        <f t="array" ref="E29">_xlfn.LET(
  _xlpm.tgt,
    TRIM(
      SUBSTITUTE(
        SUBSTITUTE(
          SUBSTITUTE(
            SUBSTITUTE(
              SUBSTITUTE(UPPER(A29),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29" s="73">
        <f t="shared" si="1"/>
        <v>0</v>
      </c>
      <c r="G29" s="74"/>
    </row>
    <row r="30" spans="1:7" x14ac:dyDescent="0.25">
      <c r="A30" s="58" t="str">
        <f>IFERROR(Zones!B23,0)</f>
        <v>EL4 CORE PLNM (T.C23)</v>
      </c>
      <c r="B30" s="62">
        <f>IFERROR(Zones!H23,0)</f>
        <v>0</v>
      </c>
      <c r="C30" s="59">
        <f>IFERROR(Zones!K23,0)</f>
        <v>0</v>
      </c>
      <c r="D30" s="57">
        <f t="shared" si="0"/>
        <v>0</v>
      </c>
      <c r="E30" s="72" cm="1">
        <f t="array" ref="E30">_xlfn.LET(
  _xlpm.tgt,
    TRIM(
      SUBSTITUTE(
        SUBSTITUTE(
          SUBSTITUTE(
            SUBSTITUTE(
              SUBSTITUTE(UPPER(A30),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30" s="73">
        <f t="shared" si="1"/>
        <v>0</v>
      </c>
      <c r="G30" s="74"/>
    </row>
    <row r="31" spans="1:7" x14ac:dyDescent="0.25">
      <c r="A31" s="58" t="str">
        <f>IFERROR(Zones!B24,0)</f>
        <v>EL4 CORE PLNM (T.C24)</v>
      </c>
      <c r="B31" s="62">
        <f>IFERROR(Zones!H24,0)</f>
        <v>0</v>
      </c>
      <c r="C31" s="59">
        <f>IFERROR(Zones!K24,0)</f>
        <v>0</v>
      </c>
      <c r="D31" s="57">
        <f t="shared" si="0"/>
        <v>0</v>
      </c>
      <c r="E31" s="72" cm="1">
        <f t="array" ref="E31">_xlfn.LET(
  _xlpm.tgt,
    TRIM(
      SUBSTITUTE(
        SUBSTITUTE(
          SUBSTITUTE(
            SUBSTITUTE(
              SUBSTITUTE(UPPER(A31),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31" s="73">
        <f t="shared" si="1"/>
        <v>0</v>
      </c>
      <c r="G31" s="74"/>
    </row>
    <row r="32" spans="1:7" x14ac:dyDescent="0.25">
      <c r="A32" s="58" t="str">
        <f>IFERROR(Zones!B25,0)</f>
        <v>EL4 EAST PERIM PLNM (G.E8)</v>
      </c>
      <c r="B32" s="62">
        <f>IFERROR(Zones!H25,0)</f>
        <v>0</v>
      </c>
      <c r="C32" s="59">
        <f>IFERROR(Zones!K25,0)</f>
        <v>0</v>
      </c>
      <c r="D32" s="57">
        <f t="shared" si="0"/>
        <v>0</v>
      </c>
      <c r="E32" s="72" cm="1">
        <f t="array" ref="E32">_xlfn.LET(
  _xlpm.tgt,
    TRIM(
      SUBSTITUTE(
        SUBSTITUTE(
          SUBSTITUTE(
            SUBSTITUTE(
              SUBSTITUTE(UPPER(A32),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32" s="73">
        <f t="shared" si="1"/>
        <v>0</v>
      </c>
      <c r="G32" s="74"/>
    </row>
    <row r="33" spans="1:7" x14ac:dyDescent="0.25">
      <c r="A33" s="58" t="str">
        <f>IFERROR(Zones!B26,0)</f>
        <v>EL4 EAST PERIM PLNM (T.E20)</v>
      </c>
      <c r="B33" s="62">
        <f>IFERROR(Zones!H26,0)</f>
        <v>0</v>
      </c>
      <c r="C33" s="59">
        <f>IFERROR(Zones!K26,0)</f>
        <v>0</v>
      </c>
      <c r="D33" s="57">
        <f t="shared" si="0"/>
        <v>0</v>
      </c>
      <c r="E33" s="72" cm="1">
        <f t="array" ref="E33">_xlfn.LET(
  _xlpm.tgt,
    TRIM(
      SUBSTITUTE(
        SUBSTITUTE(
          SUBSTITUTE(
            SUBSTITUTE(
              SUBSTITUTE(UPPER(A33),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33" s="73">
        <f t="shared" si="1"/>
        <v>0</v>
      </c>
      <c r="G33" s="74"/>
    </row>
    <row r="34" spans="1:7" x14ac:dyDescent="0.25">
      <c r="A34" s="58" t="str">
        <f>IFERROR(Zones!B27,0)</f>
        <v>EL4 NORTH PERIM PLNM (G.N9)</v>
      </c>
      <c r="B34" s="62">
        <f>IFERROR(Zones!H27,0)</f>
        <v>0</v>
      </c>
      <c r="C34" s="59">
        <f>IFERROR(Zones!K27,0)</f>
        <v>0</v>
      </c>
      <c r="D34" s="57">
        <f t="shared" si="0"/>
        <v>0</v>
      </c>
      <c r="E34" s="72" cm="1">
        <f t="array" ref="E34">_xlfn.LET(
  _xlpm.tgt,
    TRIM(
      SUBSTITUTE(
        SUBSTITUTE(
          SUBSTITUTE(
            SUBSTITUTE(
              SUBSTITUTE(UPPER(A34),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34" s="73">
        <f t="shared" si="1"/>
        <v>0</v>
      </c>
      <c r="G34" s="74"/>
    </row>
    <row r="35" spans="1:7" x14ac:dyDescent="0.25">
      <c r="A35" s="58" t="str">
        <f>IFERROR(Zones!B28,0)</f>
        <v>EL4 NORTH PERIM PLNM (T.N21)</v>
      </c>
      <c r="B35" s="62">
        <f>IFERROR(Zones!H28,0)</f>
        <v>0</v>
      </c>
      <c r="C35" s="59">
        <f>IFERROR(Zones!K28,0)</f>
        <v>0</v>
      </c>
      <c r="D35" s="57">
        <f t="shared" si="0"/>
        <v>0</v>
      </c>
      <c r="E35" s="72" cm="1">
        <f t="array" ref="E35">_xlfn.LET(
  _xlpm.tgt,
    TRIM(
      SUBSTITUTE(
        SUBSTITUTE(
          SUBSTITUTE(
            SUBSTITUTE(
              SUBSTITUTE(UPPER(A35),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35" s="73">
        <f t="shared" si="1"/>
        <v>0</v>
      </c>
      <c r="G35" s="74"/>
    </row>
    <row r="36" spans="1:7" x14ac:dyDescent="0.25">
      <c r="A36" s="58" t="str">
        <f>IFERROR(Zones!B29,0)</f>
        <v>EL4 SOUTH PERIM PLNM (G.S7)</v>
      </c>
      <c r="B36" s="62">
        <f>IFERROR(Zones!H29,0)</f>
        <v>0</v>
      </c>
      <c r="C36" s="59">
        <f>IFERROR(Zones!K29,0)</f>
        <v>0</v>
      </c>
      <c r="D36" s="57">
        <f t="shared" si="0"/>
        <v>0</v>
      </c>
      <c r="E36" s="72" cm="1">
        <f t="array" ref="E36">_xlfn.LET(
  _xlpm.tgt,
    TRIM(
      SUBSTITUTE(
        SUBSTITUTE(
          SUBSTITUTE(
            SUBSTITUTE(
              SUBSTITUTE(UPPER(A36),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36" s="73">
        <f t="shared" si="1"/>
        <v>0</v>
      </c>
      <c r="G36" s="74"/>
    </row>
    <row r="37" spans="1:7" x14ac:dyDescent="0.25">
      <c r="A37" s="58" t="str">
        <f>IFERROR(Zones!B30,0)</f>
        <v>EL4 SOUTH PERIM PLNM (T.S19)</v>
      </c>
      <c r="B37" s="62">
        <f>IFERROR(Zones!H30,0)</f>
        <v>0</v>
      </c>
      <c r="C37" s="59">
        <f>IFERROR(Zones!K30,0)</f>
        <v>0</v>
      </c>
      <c r="D37" s="57">
        <f t="shared" si="0"/>
        <v>0</v>
      </c>
      <c r="E37" s="72" cm="1">
        <f t="array" ref="E37">_xlfn.LET(
  _xlpm.tgt,
    TRIM(
      SUBSTITUTE(
        SUBSTITUTE(
          SUBSTITUTE(
            SUBSTITUTE(
              SUBSTITUTE(UPPER(A37),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37" s="73">
        <f t="shared" si="1"/>
        <v>0</v>
      </c>
      <c r="G37" s="74"/>
    </row>
    <row r="38" spans="1:7" x14ac:dyDescent="0.25">
      <c r="A38" s="58" t="str">
        <f>IFERROR(Zones!B31,0)</f>
        <v>EL4 WEST PERIM PLNM (G.W10)</v>
      </c>
      <c r="B38" s="62">
        <f>IFERROR(Zones!H31,0)</f>
        <v>0</v>
      </c>
      <c r="C38" s="59">
        <f>IFERROR(Zones!K31,0)</f>
        <v>0</v>
      </c>
      <c r="D38" s="57">
        <f t="shared" si="0"/>
        <v>0</v>
      </c>
      <c r="E38" s="72" cm="1">
        <f t="array" ref="E38">_xlfn.LET(
  _xlpm.tgt,
    TRIM(
      SUBSTITUTE(
        SUBSTITUTE(
          SUBSTITUTE(
            SUBSTITUTE(
              SUBSTITUTE(UPPER(A38),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38" s="73">
        <f t="shared" si="1"/>
        <v>0</v>
      </c>
      <c r="G38" s="74"/>
    </row>
    <row r="39" spans="1:7" x14ac:dyDescent="0.25">
      <c r="A39" s="58" t="str">
        <f>IFERROR(Zones!B32,0)</f>
        <v>EL4 WEST PERIM PLNM (T.W22)</v>
      </c>
      <c r="B39" s="62">
        <f>IFERROR(Zones!H32,0)</f>
        <v>0</v>
      </c>
      <c r="C39" s="59">
        <f>IFERROR(Zones!K32,0)</f>
        <v>0</v>
      </c>
      <c r="D39" s="57">
        <f t="shared" si="0"/>
        <v>0</v>
      </c>
      <c r="E39" s="72" cm="1">
        <f t="array" ref="E39">_xlfn.LET(
  _xlpm.tgt,
    TRIM(
      SUBSTITUTE(
        SUBSTITUTE(
          SUBSTITUTE(
            SUBSTITUTE(
              SUBSTITUTE(UPPER(A39),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39" s="73">
        <f t="shared" si="1"/>
        <v>0</v>
      </c>
      <c r="G39" s="74"/>
    </row>
    <row r="40" spans="1:7" x14ac:dyDescent="0.25">
      <c r="A40" s="58" t="str">
        <f>IFERROR(Zones!B33,0)</f>
        <v>KITCHEN EL3 NE PERIM SPC (G.NE2)</v>
      </c>
      <c r="B40" s="62">
        <f>IFERROR(Zones!H33,0)</f>
        <v>2815.63</v>
      </c>
      <c r="C40" s="59">
        <f>IFERROR(Zones!K33,0)</f>
        <v>2.5</v>
      </c>
      <c r="D40" s="57">
        <f t="shared" si="0"/>
        <v>3.2548705325040004</v>
      </c>
      <c r="E40" s="72" cm="1">
        <f t="array" ref="E40">_xlfn.LET(
  _xlpm.tgt,
    TRIM(
      SUBSTITUTE(
        SUBSTITUTE(
          SUBSTITUTE(
            SUBSTITUTE(
              SUBSTITUTE(UPPER(A40),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8.1371763312600009</v>
      </c>
      <c r="F40" s="73">
        <f t="shared" si="1"/>
        <v>0.13561960552100003</v>
      </c>
      <c r="G40" s="74"/>
    </row>
    <row r="41" spans="1:7" x14ac:dyDescent="0.25">
      <c r="A41" s="58" t="str">
        <f>IFERROR(Zones!B34,0)</f>
        <v>OFFICE EL4 CORE SPC (G.C6)</v>
      </c>
      <c r="B41" s="62">
        <f>IFERROR(Zones!H34,0)</f>
        <v>13584.85</v>
      </c>
      <c r="C41" s="59">
        <f>IFERROR(Zones!K34,0)</f>
        <v>5</v>
      </c>
      <c r="D41" s="57">
        <f t="shared" si="0"/>
        <v>4.8905459999999996</v>
      </c>
      <c r="E41" s="72" cm="1">
        <f t="array" ref="E41">_xlfn.LET(
  _xlpm.tgt,
    TRIM(
      SUBSTITUTE(
        SUBSTITUTE(
          SUBSTITUTE(
            SUBSTITUTE(
              SUBSTITUTE(UPPER(A41),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24.452729999999999</v>
      </c>
      <c r="F41" s="73">
        <f t="shared" si="1"/>
        <v>0.4075455</v>
      </c>
      <c r="G41" s="74"/>
    </row>
    <row r="42" spans="1:7" x14ac:dyDescent="0.25">
      <c r="A42" s="58" t="str">
        <f>IFERROR(Zones!B35,0)</f>
        <v>OFFICE EL4 CORE SPC (T.C18)</v>
      </c>
      <c r="B42" s="62">
        <f>IFERROR(Zones!H35,0)</f>
        <v>13584.95</v>
      </c>
      <c r="C42" s="59">
        <f>IFERROR(Zones!K35,0)</f>
        <v>5</v>
      </c>
      <c r="D42" s="57">
        <f t="shared" si="0"/>
        <v>4.8905820000000002</v>
      </c>
      <c r="E42" s="72" cm="1">
        <f t="array" ref="E42">_xlfn.LET(
  _xlpm.tgt,
    TRIM(
      SUBSTITUTE(
        SUBSTITUTE(
          SUBSTITUTE(
            SUBSTITUTE(
              SUBSTITUTE(UPPER(A42),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24.452909999999999</v>
      </c>
      <c r="F42" s="73">
        <f t="shared" si="1"/>
        <v>0.40754849999999998</v>
      </c>
      <c r="G42" s="74"/>
    </row>
    <row r="43" spans="1:7" x14ac:dyDescent="0.25">
      <c r="A43" s="58" t="str">
        <f>IFERROR(Zones!B36,0)</f>
        <v>SHOP EL1 WEST PERIM SPC (G.W1)</v>
      </c>
      <c r="B43" s="62">
        <f>IFERROR(Zones!H36,0)</f>
        <v>18739.41</v>
      </c>
      <c r="C43" s="59">
        <f>IFERROR(Zones!K36,0)</f>
        <v>25</v>
      </c>
      <c r="D43" s="57">
        <f t="shared" si="0"/>
        <v>0</v>
      </c>
      <c r="E43" s="72" cm="1">
        <f t="array" ref="E43">_xlfn.LET(
  _xlpm.tgt,
    TRIM(
      SUBSTITUTE(
        SUBSTITUTE(
          SUBSTITUTE(
            SUBSTITUTE(
              SUBSTITUTE(UPPER(A43),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43" s="73">
        <f t="shared" si="1"/>
        <v>0</v>
      </c>
      <c r="G43" s="74"/>
    </row>
    <row r="44" spans="1:7" x14ac:dyDescent="0.25">
      <c r="A44" s="58" t="str">
        <f>Zones!B37</f>
        <v>Total (34 Space)</v>
      </c>
      <c r="B44" s="30"/>
      <c r="C44" s="59"/>
      <c r="D44" s="57"/>
      <c r="E44" s="75"/>
      <c r="F44" s="73"/>
      <c r="G44" s="74"/>
    </row>
  </sheetData>
  <mergeCells count="9">
    <mergeCell ref="A8:G8"/>
    <mergeCell ref="H2:H3"/>
    <mergeCell ref="A1:H1"/>
    <mergeCell ref="F2:G2"/>
    <mergeCell ref="A2:A3"/>
    <mergeCell ref="B2:B3"/>
    <mergeCell ref="C2:C3"/>
    <mergeCell ref="E2:E3"/>
    <mergeCell ref="D2:D3"/>
  </mergeCells>
  <pageMargins left="0.7" right="0.7" top="0.75" bottom="0.75" header="0.3" footer="0.3"/>
  <pageSetup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2190E-BCC8-45B8-A7A5-BC9914E49098}">
  <dimension ref="A1:F3"/>
  <sheetViews>
    <sheetView topLeftCell="A4" workbookViewId="0">
      <selection activeCell="G33" sqref="G33"/>
    </sheetView>
  </sheetViews>
  <sheetFormatPr defaultRowHeight="15" x14ac:dyDescent="0.25"/>
  <sheetData>
    <row r="1" spans="1:6" x14ac:dyDescent="0.25">
      <c r="A1" s="45" t="s">
        <v>18</v>
      </c>
      <c r="B1" s="45" t="s">
        <v>36</v>
      </c>
      <c r="C1" s="45" t="s">
        <v>242</v>
      </c>
      <c r="D1" s="45" t="s">
        <v>243</v>
      </c>
      <c r="E1" s="45" t="s">
        <v>244</v>
      </c>
      <c r="F1" s="45" t="s">
        <v>245</v>
      </c>
    </row>
    <row r="2" spans="1:6" x14ac:dyDescent="0.25">
      <c r="A2" t="s">
        <v>39</v>
      </c>
      <c r="B2">
        <v>0.8</v>
      </c>
      <c r="C2">
        <v>1894479.45</v>
      </c>
      <c r="D2">
        <v>397.31</v>
      </c>
      <c r="E2">
        <v>1.6281699999999999</v>
      </c>
      <c r="F2">
        <v>1.6281699999999999</v>
      </c>
    </row>
    <row r="3" spans="1:6" x14ac:dyDescent="0.25">
      <c r="A3" t="s">
        <v>40</v>
      </c>
      <c r="B3">
        <v>0.8</v>
      </c>
      <c r="C3">
        <v>1894479.45</v>
      </c>
      <c r="D3">
        <v>397.31</v>
      </c>
      <c r="E3">
        <v>1.6281699999999999</v>
      </c>
      <c r="F3">
        <v>1.6281699999999999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072A9-9D0E-4E9E-91AE-6AE2301ECCE9}">
  <dimension ref="A1:C19"/>
  <sheetViews>
    <sheetView workbookViewId="0">
      <selection activeCell="F31" sqref="F31"/>
    </sheetView>
  </sheetViews>
  <sheetFormatPr defaultRowHeight="15" x14ac:dyDescent="0.25"/>
  <cols>
    <col min="1" max="1" width="51.85546875" customWidth="1"/>
    <col min="2" max="2" width="27.7109375" customWidth="1"/>
  </cols>
  <sheetData>
    <row r="1" spans="1:3" x14ac:dyDescent="0.25">
      <c r="A1" s="45" t="s">
        <v>50</v>
      </c>
      <c r="B1" s="45" t="s">
        <v>346</v>
      </c>
      <c r="C1" s="45" t="s">
        <v>47</v>
      </c>
    </row>
    <row r="2" spans="1:3" x14ac:dyDescent="0.25">
      <c r="A2" t="s">
        <v>449</v>
      </c>
      <c r="B2">
        <v>71.779499999999999</v>
      </c>
      <c r="C2" t="s">
        <v>397</v>
      </c>
    </row>
    <row r="3" spans="1:3" x14ac:dyDescent="0.25">
      <c r="A3" t="s">
        <v>450</v>
      </c>
      <c r="B3">
        <v>71.898570000000007</v>
      </c>
      <c r="C3" t="s">
        <v>403</v>
      </c>
    </row>
    <row r="4" spans="1:3" x14ac:dyDescent="0.25">
      <c r="A4" t="s">
        <v>451</v>
      </c>
      <c r="B4">
        <v>106.69005</v>
      </c>
      <c r="C4" t="s">
        <v>404</v>
      </c>
    </row>
    <row r="5" spans="1:3" x14ac:dyDescent="0.25">
      <c r="A5" t="s">
        <v>452</v>
      </c>
      <c r="B5">
        <v>20.150010000000002</v>
      </c>
      <c r="C5" t="s">
        <v>405</v>
      </c>
    </row>
    <row r="6" spans="1:3" x14ac:dyDescent="0.25">
      <c r="A6" t="s">
        <v>453</v>
      </c>
      <c r="B6">
        <v>20.150010000000002</v>
      </c>
      <c r="C6" t="s">
        <v>406</v>
      </c>
    </row>
    <row r="7" spans="1:3" x14ac:dyDescent="0.25">
      <c r="A7" t="s">
        <v>454</v>
      </c>
      <c r="B7">
        <v>104.87421000000001</v>
      </c>
      <c r="C7" t="s">
        <v>397</v>
      </c>
    </row>
    <row r="8" spans="1:3" x14ac:dyDescent="0.25">
      <c r="A8" t="s">
        <v>455</v>
      </c>
      <c r="B8">
        <v>104.87421000000001</v>
      </c>
      <c r="C8" t="s">
        <v>408</v>
      </c>
    </row>
    <row r="9" spans="1:3" x14ac:dyDescent="0.25">
      <c r="A9" t="s">
        <v>456</v>
      </c>
      <c r="B9">
        <v>105.04827</v>
      </c>
      <c r="C9" t="s">
        <v>409</v>
      </c>
    </row>
    <row r="10" spans="1:3" x14ac:dyDescent="0.25">
      <c r="A10" t="s">
        <v>457</v>
      </c>
      <c r="B10">
        <v>105.04827</v>
      </c>
      <c r="C10" t="s">
        <v>410</v>
      </c>
    </row>
    <row r="11" spans="1:3" x14ac:dyDescent="0.25">
      <c r="A11" t="s">
        <v>458</v>
      </c>
      <c r="B11">
        <v>20.150010000000002</v>
      </c>
      <c r="C11" t="s">
        <v>411</v>
      </c>
    </row>
    <row r="12" spans="1:3" x14ac:dyDescent="0.25">
      <c r="A12" t="s">
        <v>459</v>
      </c>
      <c r="B12">
        <v>20.150010000000002</v>
      </c>
      <c r="C12" t="s">
        <v>412</v>
      </c>
    </row>
    <row r="13" spans="1:3" x14ac:dyDescent="0.25">
      <c r="A13" t="s">
        <v>460</v>
      </c>
      <c r="B13">
        <v>1.2944880000000001</v>
      </c>
      <c r="C13" t="s">
        <v>413</v>
      </c>
    </row>
    <row r="14" spans="1:3" x14ac:dyDescent="0.25">
      <c r="A14" t="s">
        <v>461</v>
      </c>
      <c r="B14">
        <v>1.2944880000000001</v>
      </c>
      <c r="C14" t="s">
        <v>417</v>
      </c>
    </row>
    <row r="15" spans="1:3" x14ac:dyDescent="0.25">
      <c r="A15" t="s">
        <v>462</v>
      </c>
      <c r="B15">
        <v>506.72412266666657</v>
      </c>
      <c r="C15" t="s">
        <v>418</v>
      </c>
    </row>
    <row r="16" spans="1:3" x14ac:dyDescent="0.25">
      <c r="A16" t="s">
        <v>463</v>
      </c>
      <c r="B16">
        <v>8.1371763312600009</v>
      </c>
      <c r="C16" t="s">
        <v>439</v>
      </c>
    </row>
    <row r="17" spans="1:3" x14ac:dyDescent="0.25">
      <c r="A17" t="s">
        <v>464</v>
      </c>
      <c r="B17">
        <v>24.452729999999999</v>
      </c>
      <c r="C17" t="s">
        <v>441</v>
      </c>
    </row>
    <row r="18" spans="1:3" x14ac:dyDescent="0.25">
      <c r="A18" t="s">
        <v>465</v>
      </c>
      <c r="B18">
        <v>24.452909999999999</v>
      </c>
      <c r="C18" t="s">
        <v>443</v>
      </c>
    </row>
    <row r="19" spans="1:3" x14ac:dyDescent="0.25">
      <c r="A19" t="s">
        <v>466</v>
      </c>
      <c r="B19">
        <v>168.65468999999999</v>
      </c>
      <c r="C19" t="s">
        <v>404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78F44-F17E-4D76-8AF3-ADD6AF2DDBED}">
  <dimension ref="A1:H14"/>
  <sheetViews>
    <sheetView zoomScaleNormal="100" workbookViewId="0">
      <selection activeCell="D3" sqref="D3"/>
    </sheetView>
  </sheetViews>
  <sheetFormatPr defaultRowHeight="15" x14ac:dyDescent="0.25"/>
  <cols>
    <col min="1" max="3" width="32.7109375" customWidth="1"/>
    <col min="4" max="4" width="18.7109375" customWidth="1"/>
    <col min="5" max="7" width="32.7109375" customWidth="1"/>
  </cols>
  <sheetData>
    <row r="1" spans="1:8" ht="15.75" x14ac:dyDescent="0.25">
      <c r="A1" s="106" t="str">
        <f>"Interior Lighting - "&amp;Prototype!A2</f>
        <v>Interior Lighting - Education - Community College</v>
      </c>
      <c r="B1" s="96"/>
      <c r="C1" s="96"/>
      <c r="D1" s="96"/>
      <c r="E1" s="96"/>
      <c r="F1" s="96"/>
      <c r="G1" s="96"/>
      <c r="H1" s="96"/>
    </row>
    <row r="2" spans="1:8" ht="49.5" customHeight="1" x14ac:dyDescent="0.25">
      <c r="A2" s="16" t="s">
        <v>18</v>
      </c>
      <c r="B2" s="16" t="s">
        <v>28</v>
      </c>
      <c r="C2" s="16" t="s">
        <v>316</v>
      </c>
      <c r="D2" s="8" t="s">
        <v>328</v>
      </c>
      <c r="E2" s="16" t="s">
        <v>92</v>
      </c>
      <c r="F2" s="16" t="s">
        <v>93</v>
      </c>
      <c r="G2" s="16" t="s">
        <v>29</v>
      </c>
      <c r="H2" s="8" t="s">
        <v>101</v>
      </c>
    </row>
    <row r="3" spans="1:8" x14ac:dyDescent="0.25">
      <c r="A3" s="2" t="str">
        <f>Raw_interiorlights!A2</f>
        <v>Existing</v>
      </c>
      <c r="B3" s="2" t="s">
        <v>66</v>
      </c>
      <c r="C3" s="2" t="str">
        <f>Raw_interiorlights!B2</f>
        <v>Classroom_class</v>
      </c>
      <c r="D3" s="63">
        <f>Raw_interiorlights!C2</f>
        <v>83423.679999999993</v>
      </c>
      <c r="E3" s="43">
        <f>Raw_interiorlights!D2</f>
        <v>1.3129583936000011</v>
      </c>
      <c r="F3" s="44" t="s">
        <v>55</v>
      </c>
      <c r="G3" s="44" t="s">
        <v>55</v>
      </c>
      <c r="H3" s="26"/>
    </row>
    <row r="4" spans="1:8" x14ac:dyDescent="0.25">
      <c r="A4" s="2" t="str">
        <f>Raw_interiorlights!A3</f>
        <v>Existing</v>
      </c>
      <c r="B4" s="2" t="s">
        <v>66</v>
      </c>
      <c r="C4" s="2" t="str">
        <f>Raw_interiorlights!B3</f>
        <v>Classroom_shop</v>
      </c>
      <c r="D4" s="63">
        <f>Raw_interiorlights!C3</f>
        <v>18739.41</v>
      </c>
      <c r="E4" s="43">
        <f>Raw_interiorlights!D3</f>
        <v>1.183596823302</v>
      </c>
      <c r="F4" s="44" t="s">
        <v>55</v>
      </c>
      <c r="G4" s="44" t="s">
        <v>55</v>
      </c>
      <c r="H4" s="26"/>
    </row>
    <row r="5" spans="1:8" x14ac:dyDescent="0.25">
      <c r="A5" s="2" t="str">
        <f>Raw_interiorlights!A4</f>
        <v>Existing</v>
      </c>
      <c r="B5" s="2" t="s">
        <v>66</v>
      </c>
      <c r="C5" s="2" t="str">
        <f>Raw_interiorlights!B4</f>
        <v>Computer</v>
      </c>
      <c r="D5" s="63">
        <f>Raw_interiorlights!C4</f>
        <v>4794.3999999999996</v>
      </c>
      <c r="E5" s="43">
        <f>Raw_interiorlights!D4</f>
        <v>1.105434768933</v>
      </c>
      <c r="F5" s="44" t="s">
        <v>55</v>
      </c>
      <c r="G5" s="44" t="s">
        <v>55</v>
      </c>
      <c r="H5" s="26"/>
    </row>
    <row r="6" spans="1:8" x14ac:dyDescent="0.25">
      <c r="A6" s="2" t="str">
        <f>Raw_interiorlights!A5</f>
        <v>Existing</v>
      </c>
      <c r="B6" s="2" t="s">
        <v>66</v>
      </c>
      <c r="C6" s="2" t="str">
        <f>Raw_interiorlights!B5</f>
        <v>Dining_fast</v>
      </c>
      <c r="D6" s="63">
        <f>Raw_interiorlights!C5</f>
        <v>13150.28</v>
      </c>
      <c r="E6" s="43">
        <f>Raw_interiorlights!D5</f>
        <v>1.213577993763</v>
      </c>
      <c r="F6" s="44" t="s">
        <v>55</v>
      </c>
      <c r="G6" s="44" t="s">
        <v>55</v>
      </c>
      <c r="H6" s="26"/>
    </row>
    <row r="7" spans="1:8" x14ac:dyDescent="0.25">
      <c r="A7" s="2" t="str">
        <f>Raw_interiorlights!A6</f>
        <v>Existing</v>
      </c>
      <c r="B7" s="2" t="s">
        <v>66</v>
      </c>
      <c r="C7" s="2" t="str">
        <f>Raw_interiorlights!B6</f>
        <v>Kitchen</v>
      </c>
      <c r="D7" s="63">
        <f>Raw_interiorlights!C6</f>
        <v>2815.63</v>
      </c>
      <c r="E7" s="43">
        <f>Raw_interiorlights!D6</f>
        <v>1.6491988322110001</v>
      </c>
      <c r="F7" s="44" t="s">
        <v>55</v>
      </c>
      <c r="G7" s="44" t="s">
        <v>55</v>
      </c>
      <c r="H7" s="26"/>
    </row>
    <row r="8" spans="1:8" x14ac:dyDescent="0.25">
      <c r="A8" s="2" t="str">
        <f>Raw_interiorlights!A7</f>
        <v>Existing</v>
      </c>
      <c r="B8" s="2" t="s">
        <v>66</v>
      </c>
      <c r="C8" s="2" t="str">
        <f>Raw_interiorlights!B7</f>
        <v>Office</v>
      </c>
      <c r="D8" s="63">
        <f>Raw_interiorlights!C7</f>
        <v>27169.8</v>
      </c>
      <c r="E8" s="43">
        <f>Raw_interiorlights!D7</f>
        <v>1.2503584130480001</v>
      </c>
      <c r="F8" s="44" t="s">
        <v>55</v>
      </c>
      <c r="G8" s="44" t="s">
        <v>55</v>
      </c>
      <c r="H8" s="26"/>
    </row>
    <row r="9" spans="1:8" x14ac:dyDescent="0.25">
      <c r="A9" s="2" t="str">
        <f>Raw_interiorlights!A8</f>
        <v>New Construction</v>
      </c>
      <c r="B9" s="2" t="s">
        <v>66</v>
      </c>
      <c r="C9" s="2" t="str">
        <f>Raw_interiorlights!B8</f>
        <v>Classroom_class</v>
      </c>
      <c r="D9" s="63">
        <f>Raw_interiorlights!C8</f>
        <v>83423.679999999993</v>
      </c>
      <c r="E9" s="43">
        <f>Raw_interiorlights!D8</f>
        <v>0.59991648028999989</v>
      </c>
      <c r="F9" s="44" t="s">
        <v>55</v>
      </c>
      <c r="G9" s="44" t="s">
        <v>55</v>
      </c>
      <c r="H9" s="26"/>
    </row>
    <row r="10" spans="1:8" x14ac:dyDescent="0.25">
      <c r="A10" s="2" t="str">
        <f>Raw_interiorlights!A9</f>
        <v>New Construction</v>
      </c>
      <c r="B10" s="2" t="s">
        <v>66</v>
      </c>
      <c r="C10" s="2" t="str">
        <f>Raw_interiorlights!B9</f>
        <v>Classroom_shop</v>
      </c>
      <c r="D10" s="63">
        <f>Raw_interiorlights!C9</f>
        <v>18739.41</v>
      </c>
      <c r="E10" s="43">
        <f>Raw_interiorlights!D9</f>
        <v>0.59991648029</v>
      </c>
      <c r="F10" s="44" t="s">
        <v>55</v>
      </c>
      <c r="G10" s="44" t="s">
        <v>55</v>
      </c>
      <c r="H10" s="26"/>
    </row>
    <row r="11" spans="1:8" x14ac:dyDescent="0.25">
      <c r="A11" s="2" t="str">
        <f>Raw_interiorlights!A10</f>
        <v>New Construction</v>
      </c>
      <c r="B11" s="2" t="s">
        <v>66</v>
      </c>
      <c r="C11" s="2" t="str">
        <f>Raw_interiorlights!B10</f>
        <v>Computer</v>
      </c>
      <c r="D11" s="63">
        <f>Raw_interiorlights!C10</f>
        <v>4794.3999999999996</v>
      </c>
      <c r="E11" s="43">
        <f>Raw_interiorlights!D10</f>
        <v>0.499920631206</v>
      </c>
      <c r="F11" s="44" t="s">
        <v>55</v>
      </c>
      <c r="G11" s="44" t="s">
        <v>55</v>
      </c>
      <c r="H11" s="26"/>
    </row>
    <row r="12" spans="1:8" x14ac:dyDescent="0.25">
      <c r="A12" s="2" t="str">
        <f>Raw_interiorlights!A11</f>
        <v>New Construction</v>
      </c>
      <c r="B12" s="2" t="s">
        <v>66</v>
      </c>
      <c r="C12" s="2" t="str">
        <f>Raw_interiorlights!B11</f>
        <v>Dining_fast</v>
      </c>
      <c r="D12" s="63">
        <f>Raw_interiorlights!C11</f>
        <v>13150.28</v>
      </c>
      <c r="E12" s="43">
        <f>Raw_interiorlights!D11</f>
        <v>0.44995201377099991</v>
      </c>
      <c r="F12" s="44" t="s">
        <v>55</v>
      </c>
      <c r="G12" s="44" t="s">
        <v>55</v>
      </c>
      <c r="H12" s="26"/>
    </row>
    <row r="13" spans="1:8" x14ac:dyDescent="0.25">
      <c r="A13" s="2" t="str">
        <f>Raw_interiorlights!A12</f>
        <v>New Construction</v>
      </c>
      <c r="B13" s="2" t="s">
        <v>66</v>
      </c>
      <c r="C13" s="2" t="str">
        <f>Raw_interiorlights!B12</f>
        <v>Kitchen</v>
      </c>
      <c r="D13" s="63">
        <f>Raw_interiorlights!C12</f>
        <v>2815.63</v>
      </c>
      <c r="E13" s="43">
        <f>Raw_interiorlights!D12</f>
        <v>0.94987264497699997</v>
      </c>
      <c r="F13" s="44" t="s">
        <v>55</v>
      </c>
      <c r="G13" s="44" t="s">
        <v>55</v>
      </c>
      <c r="H13" s="26"/>
    </row>
    <row r="14" spans="1:8" x14ac:dyDescent="0.25">
      <c r="A14" s="2" t="str">
        <f>Raw_interiorlights!A13</f>
        <v>New Construction</v>
      </c>
      <c r="B14" s="2" t="s">
        <v>66</v>
      </c>
      <c r="C14" s="2" t="str">
        <f>Raw_interiorlights!B13</f>
        <v>Office</v>
      </c>
      <c r="D14" s="63">
        <f>Raw_interiorlights!C13</f>
        <v>27169.8</v>
      </c>
      <c r="E14" s="43">
        <f>Raw_interiorlights!D13</f>
        <v>0.59991648029</v>
      </c>
      <c r="F14" s="44" t="s">
        <v>55</v>
      </c>
      <c r="G14" s="44" t="s">
        <v>55</v>
      </c>
      <c r="H14" s="26"/>
    </row>
  </sheetData>
  <mergeCells count="1">
    <mergeCell ref="A1:H1"/>
  </mergeCells>
  <pageMargins left="0.7" right="0.7" top="0.75" bottom="0.75" header="0.3" footer="0.3"/>
  <pageSetup orientation="portrait" horizontalDpi="1200" verticalDpi="120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C33BD-9E87-41CC-856C-1FA65F2BE901}">
  <dimension ref="A1:E4"/>
  <sheetViews>
    <sheetView zoomScale="130" zoomScaleNormal="130" workbookViewId="0">
      <selection activeCell="A9" sqref="A9"/>
    </sheetView>
  </sheetViews>
  <sheetFormatPr defaultRowHeight="15" x14ac:dyDescent="0.25"/>
  <cols>
    <col min="1" max="1" width="27.28515625" customWidth="1"/>
    <col min="2" max="4" width="37.140625" customWidth="1"/>
  </cols>
  <sheetData>
    <row r="1" spans="1:5" ht="15.75" x14ac:dyDescent="0.25">
      <c r="A1" s="87" t="str">
        <f>"Exterior Lighting - "&amp;Prototype!A2</f>
        <v>Exterior Lighting - Education - Community College</v>
      </c>
      <c r="B1" s="87"/>
      <c r="C1" s="87"/>
      <c r="D1" s="87"/>
      <c r="E1" s="87"/>
    </row>
    <row r="2" spans="1:5" x14ac:dyDescent="0.25">
      <c r="A2" s="20" t="s">
        <v>18</v>
      </c>
      <c r="B2" s="20" t="s">
        <v>94</v>
      </c>
      <c r="C2" s="20" t="s">
        <v>30</v>
      </c>
      <c r="D2" s="20" t="s">
        <v>31</v>
      </c>
      <c r="E2" s="8" t="s">
        <v>101</v>
      </c>
    </row>
    <row r="3" spans="1:5" x14ac:dyDescent="0.25">
      <c r="A3" s="44" t="s">
        <v>39</v>
      </c>
      <c r="B3" s="44" t="s">
        <v>55</v>
      </c>
      <c r="C3" s="44" t="s">
        <v>55</v>
      </c>
      <c r="D3" s="44" t="s">
        <v>55</v>
      </c>
      <c r="E3" s="26"/>
    </row>
    <row r="4" spans="1:5" x14ac:dyDescent="0.25">
      <c r="A4" s="44" t="s">
        <v>51</v>
      </c>
      <c r="B4" s="44" t="s">
        <v>55</v>
      </c>
      <c r="C4" s="44" t="s">
        <v>55</v>
      </c>
      <c r="D4" s="44" t="s">
        <v>55</v>
      </c>
      <c r="E4" s="26"/>
    </row>
  </sheetData>
  <mergeCells count="1">
    <mergeCell ref="A1:E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9AF29-849D-4FF6-B966-C0EEE5B06DDD}">
  <dimension ref="A1:D13"/>
  <sheetViews>
    <sheetView workbookViewId="0">
      <selection activeCell="H33" sqref="H33"/>
    </sheetView>
  </sheetViews>
  <sheetFormatPr defaultRowHeight="15" x14ac:dyDescent="0.25"/>
  <cols>
    <col min="1" max="4" width="33.5703125" customWidth="1"/>
  </cols>
  <sheetData>
    <row r="1" spans="1:4" x14ac:dyDescent="0.25">
      <c r="A1" s="45" t="s">
        <v>18</v>
      </c>
      <c r="B1" s="45" t="s">
        <v>57</v>
      </c>
      <c r="C1" s="45" t="s">
        <v>95</v>
      </c>
      <c r="D1" s="45" t="s">
        <v>256</v>
      </c>
    </row>
    <row r="2" spans="1:4" x14ac:dyDescent="0.25">
      <c r="A2" t="s">
        <v>39</v>
      </c>
      <c r="B2" t="s">
        <v>401</v>
      </c>
      <c r="C2">
        <v>83423.679999999993</v>
      </c>
      <c r="D2">
        <v>1.3129583936000011</v>
      </c>
    </row>
    <row r="3" spans="1:4" x14ac:dyDescent="0.25">
      <c r="A3" t="s">
        <v>39</v>
      </c>
      <c r="B3" t="s">
        <v>445</v>
      </c>
      <c r="C3">
        <v>18739.41</v>
      </c>
      <c r="D3">
        <v>1.183596823302</v>
      </c>
    </row>
    <row r="4" spans="1:4" x14ac:dyDescent="0.25">
      <c r="A4" t="s">
        <v>39</v>
      </c>
      <c r="B4" t="s">
        <v>415</v>
      </c>
      <c r="C4">
        <v>4794.3999999999996</v>
      </c>
      <c r="D4">
        <v>1.105434768933</v>
      </c>
    </row>
    <row r="5" spans="1:4" x14ac:dyDescent="0.25">
      <c r="A5" t="s">
        <v>39</v>
      </c>
      <c r="B5" t="s">
        <v>420</v>
      </c>
      <c r="C5">
        <v>13150.28</v>
      </c>
      <c r="D5">
        <v>1.213577993763</v>
      </c>
    </row>
    <row r="6" spans="1:4" x14ac:dyDescent="0.25">
      <c r="A6" t="s">
        <v>39</v>
      </c>
      <c r="B6" t="s">
        <v>440</v>
      </c>
      <c r="C6">
        <v>2815.63</v>
      </c>
      <c r="D6">
        <v>1.6491988322110001</v>
      </c>
    </row>
    <row r="7" spans="1:4" x14ac:dyDescent="0.25">
      <c r="A7" t="s">
        <v>39</v>
      </c>
      <c r="B7" t="s">
        <v>442</v>
      </c>
      <c r="C7">
        <v>27169.8</v>
      </c>
      <c r="D7">
        <v>1.2503584130480001</v>
      </c>
    </row>
    <row r="8" spans="1:4" x14ac:dyDescent="0.25">
      <c r="A8" t="s">
        <v>40</v>
      </c>
      <c r="B8" t="s">
        <v>401</v>
      </c>
      <c r="C8">
        <v>83423.679999999993</v>
      </c>
      <c r="D8">
        <v>0.59991648028999989</v>
      </c>
    </row>
    <row r="9" spans="1:4" x14ac:dyDescent="0.25">
      <c r="A9" t="s">
        <v>40</v>
      </c>
      <c r="B9" t="s">
        <v>445</v>
      </c>
      <c r="C9">
        <v>18739.41</v>
      </c>
      <c r="D9">
        <v>0.59991648029</v>
      </c>
    </row>
    <row r="10" spans="1:4" x14ac:dyDescent="0.25">
      <c r="A10" t="s">
        <v>40</v>
      </c>
      <c r="B10" t="s">
        <v>415</v>
      </c>
      <c r="C10">
        <v>4794.3999999999996</v>
      </c>
      <c r="D10">
        <v>0.499920631206</v>
      </c>
    </row>
    <row r="11" spans="1:4" x14ac:dyDescent="0.25">
      <c r="A11" t="s">
        <v>40</v>
      </c>
      <c r="B11" t="s">
        <v>420</v>
      </c>
      <c r="C11">
        <v>13150.28</v>
      </c>
      <c r="D11">
        <v>0.44995201377099991</v>
      </c>
    </row>
    <row r="12" spans="1:4" x14ac:dyDescent="0.25">
      <c r="A12" t="s">
        <v>40</v>
      </c>
      <c r="B12" t="s">
        <v>440</v>
      </c>
      <c r="C12">
        <v>2815.63</v>
      </c>
      <c r="D12">
        <v>0.94987264497699997</v>
      </c>
    </row>
    <row r="13" spans="1:4" x14ac:dyDescent="0.25">
      <c r="A13" t="s">
        <v>40</v>
      </c>
      <c r="B13" t="s">
        <v>442</v>
      </c>
      <c r="C13">
        <v>27169.8</v>
      </c>
      <c r="D13">
        <v>0.59991648029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1EA31-1E6E-4773-A5B4-9E166FAD2F06}">
  <dimension ref="A1:I22"/>
  <sheetViews>
    <sheetView zoomScale="110" zoomScaleNormal="110" workbookViewId="0">
      <selection activeCell="D10" sqref="D10"/>
    </sheetView>
  </sheetViews>
  <sheetFormatPr defaultRowHeight="15" x14ac:dyDescent="0.25"/>
  <cols>
    <col min="1" max="5" width="29.5703125" customWidth="1"/>
    <col min="6" max="6" width="33.5703125" customWidth="1"/>
    <col min="7" max="7" width="24.140625" customWidth="1"/>
    <col min="8" max="8" width="21.140625" customWidth="1"/>
  </cols>
  <sheetData>
    <row r="1" spans="1:4" ht="15.75" x14ac:dyDescent="0.25">
      <c r="A1" s="107" t="str">
        <f>"Equipment - "&amp;Prototype!A2</f>
        <v>Equipment - Education - Community College</v>
      </c>
      <c r="B1" s="89"/>
      <c r="C1" s="89"/>
      <c r="D1" s="89"/>
    </row>
    <row r="2" spans="1:4" x14ac:dyDescent="0.25">
      <c r="A2" s="16" t="s">
        <v>57</v>
      </c>
      <c r="B2" s="16" t="s">
        <v>324</v>
      </c>
      <c r="C2" s="16" t="s">
        <v>330</v>
      </c>
      <c r="D2" s="16" t="s">
        <v>117</v>
      </c>
    </row>
    <row r="3" spans="1:4" x14ac:dyDescent="0.25">
      <c r="A3" s="3" t="str">
        <f>IF(TRIM(Raw_equipment!$A2)="Existing",Raw_equipment!B2,"")</f>
        <v>Classroom_class</v>
      </c>
      <c r="B3" s="64">
        <f>IF(TRIM(Raw_equipment!$A2)="Existing",Raw_equipment!C2,"")</f>
        <v>83423.679999999993</v>
      </c>
      <c r="C3" s="54">
        <f>IF(TRIM(Raw_equipment!$A2)="Existing",Raw_equipment!D2,"")</f>
        <v>0.999870569519</v>
      </c>
      <c r="D3" s="35" cm="1">
        <f t="array" ref="D3">IF(
  TRIM($A3)="",
  "",
  IF(
    ISNUMBER(SEARCH("No GasEquipment found",Raw_gasequipment!$B$2)),
    0,
    _xlfn.IFNA(
      _xlfn.XLOOKUP(
        1,
        (Raw_gasequipment!$A$2:$A$100="Existing")*(Raw_gasequipment!$D$2:$D$100=$A3),
        Raw_gasequipment!$C$2:$C$100
      ),
      0
    )
  )
)</f>
        <v>0</v>
      </c>
    </row>
    <row r="4" spans="1:4" x14ac:dyDescent="0.25">
      <c r="A4" s="3" t="str">
        <f>IF(TRIM(Raw_equipment!$A3)="Existing",Raw_equipment!B3,"")</f>
        <v>Classroom_shop</v>
      </c>
      <c r="B4" s="64">
        <f>IF(TRIM(Raw_equipment!$A3)="Existing",Raw_equipment!C3,"")</f>
        <v>18739.41</v>
      </c>
      <c r="C4" s="54">
        <f>IF(TRIM(Raw_equipment!$A3)="Existing",Raw_equipment!D3,"")</f>
        <v>0.999870569519</v>
      </c>
      <c r="D4" s="35" cm="1">
        <f t="array" ref="D4">IF(
  TRIM($A4)="",
  "",
  IF(
    ISNUMBER(SEARCH("No GasEquipment found",Raw_gasequipment!$B$2)),
    0,
    _xlfn.IFNA(
      _xlfn.XLOOKUP(
        1,
        (Raw_gasequipment!$A$2:$A$100="Existing")*(Raw_gasequipment!$D$2:$D$100=$A4),
        Raw_gasequipment!$C$2:$C$100
      ),
      0
    )
  )
)</f>
        <v>0</v>
      </c>
    </row>
    <row r="5" spans="1:4" x14ac:dyDescent="0.25">
      <c r="A5" s="3" t="str">
        <f>IF(TRIM(Raw_equipment!$A4)="Existing",Raw_equipment!B4,"")</f>
        <v>Computer</v>
      </c>
      <c r="B5" s="64">
        <f>IF(TRIM(Raw_equipment!$A4)="Existing",Raw_equipment!C4,"")</f>
        <v>4794.3999999999996</v>
      </c>
      <c r="C5" s="54">
        <f>IF(TRIM(Raw_equipment!$A4)="Existing",Raw_equipment!D4,"")</f>
        <v>19.997206240631002</v>
      </c>
      <c r="D5" s="35" cm="1">
        <f t="array" ref="D5">IF(
  TRIM($A5)="",
  "",
  IF(
    ISNUMBER(SEARCH("No GasEquipment found",Raw_gasequipment!$B$2)),
    0,
    _xlfn.IFNA(
      _xlfn.XLOOKUP(
        1,
        (Raw_gasequipment!$A$2:$A$100="Existing")*(Raw_gasequipment!$D$2:$D$100=$A5),
        Raw_gasequipment!$C$2:$C$100
      ),
      0
    )
  )
)</f>
        <v>0</v>
      </c>
    </row>
    <row r="6" spans="1:4" x14ac:dyDescent="0.25">
      <c r="A6" s="3" t="str">
        <f>IF(TRIM(Raw_equipment!$A5)="Existing",Raw_equipment!B5,"")</f>
        <v>Dining_fast</v>
      </c>
      <c r="B6" s="64">
        <f>IF(TRIM(Raw_equipment!$A5)="Existing",Raw_equipment!C5,"")</f>
        <v>13150.28</v>
      </c>
      <c r="C6" s="54">
        <f>IF(TRIM(Raw_equipment!$A5)="Existing",Raw_equipment!D5,"")</f>
        <v>0.74991025391600008</v>
      </c>
      <c r="D6" s="35" cm="1">
        <f t="array" ref="D6">IF(
  TRIM($A6)="",
  "",
  IF(
    ISNUMBER(SEARCH("No GasEquipment found",Raw_gasequipment!$B$2)),
    0,
    _xlfn.IFNA(
      _xlfn.XLOOKUP(
        1,
        (Raw_gasequipment!$A$2:$A$100="Existing")*(Raw_gasequipment!$D$2:$D$100=$A6),
        Raw_gasequipment!$C$2:$C$100
      ),
      0
    )
  )
)</f>
        <v>0</v>
      </c>
    </row>
    <row r="7" spans="1:4" x14ac:dyDescent="0.25">
      <c r="A7" s="3" t="str">
        <f>IF(TRIM(Raw_equipment!$A6)="Existing",Raw_equipment!B6,"")</f>
        <v>Kitchen</v>
      </c>
      <c r="B7" s="64">
        <f>IF(TRIM(Raw_equipment!$A6)="Existing",Raw_equipment!C6,"")</f>
        <v>2815.63</v>
      </c>
      <c r="C7" s="54">
        <f>IF(TRIM(Raw_equipment!$A6)="Existing",Raw_equipment!D6,"")</f>
        <v>7.7580601366119986</v>
      </c>
      <c r="D7" s="35" cm="1">
        <f t="array" ref="D7">IF(
  TRIM($A7)="",
  "",
  IF(
    ISNUMBER(SEARCH("No GasEquipment found",Raw_gasequipment!$B$2)),
    0,
    _xlfn.IFNA(
      _xlfn.XLOOKUP(
        1,
        (Raw_gasequipment!$A$2:$A$100="Existing")*(Raw_gasequipment!$D$2:$D$100=$A7),
        Raw_gasequipment!$C$2:$C$100
      ),
      0
    )
  )
)</f>
        <v>17.535399999999999</v>
      </c>
    </row>
    <row r="8" spans="1:4" x14ac:dyDescent="0.25">
      <c r="A8" s="3" t="str">
        <f>IF(TRIM(Raw_equipment!$A7)="Existing",Raw_equipment!B7,"")</f>
        <v>Office</v>
      </c>
      <c r="B8" s="64">
        <f>IF(TRIM(Raw_equipment!$A7)="Existing",Raw_equipment!C7,"")</f>
        <v>27169.8</v>
      </c>
      <c r="C8" s="54">
        <f>IF(TRIM(Raw_equipment!$A7)="Existing",Raw_equipment!D7,"")</f>
        <v>1.4997912007250001</v>
      </c>
      <c r="D8" s="35" cm="1">
        <f t="array" ref="D8">IF(
  TRIM($A8)="",
  "",
  IF(
    ISNUMBER(SEARCH("No GasEquipment found",Raw_gasequipment!$B$2)),
    0,
    _xlfn.IFNA(
      _xlfn.XLOOKUP(
        1,
        (Raw_gasequipment!$A$2:$A$100="Existing")*(Raw_gasequipment!$D$2:$D$100=$A8),
        Raw_gasequipment!$C$2:$C$100
      ),
      0
    )
  )
)</f>
        <v>0</v>
      </c>
    </row>
    <row r="11" spans="1:4" ht="15.75" x14ac:dyDescent="0.25">
      <c r="A11" s="107" t="str">
        <f>"Refrigeration - "&amp;Prototype!A2</f>
        <v>Refrigeration - Education - Community College</v>
      </c>
      <c r="B11" s="89"/>
      <c r="C11" s="89"/>
      <c r="D11" s="89"/>
    </row>
    <row r="12" spans="1:4" ht="30" x14ac:dyDescent="0.25">
      <c r="A12" s="51" t="s">
        <v>258</v>
      </c>
      <c r="B12" s="51" t="s">
        <v>259</v>
      </c>
      <c r="C12" s="52" t="s">
        <v>311</v>
      </c>
      <c r="D12" s="51" t="s">
        <v>261</v>
      </c>
    </row>
    <row r="13" spans="1:4" x14ac:dyDescent="0.25">
      <c r="A13" s="3" t="str">
        <f>IF(TRIM(Raw_refrigerationsystem!$A2)="Existing",Raw_refrigerationsystem!B2,"")</f>
        <v/>
      </c>
      <c r="B13" s="3" t="str">
        <f>IF(TRIM(Raw_refrigerationsystem!$A2)="Existing",Raw_refrigerationsystem!C2,"")</f>
        <v/>
      </c>
      <c r="C13" s="3" t="str">
        <f>IF(TRIM(Raw_refrigerationsystem!$A2)="Existing",Raw_refrigerationsystem!D2,"")</f>
        <v/>
      </c>
      <c r="D13" s="3" t="str">
        <f>IF(TRIM(Raw_refrigerationsystem!$A2)="Existing",Raw_refrigerationsystem!E2,"")</f>
        <v/>
      </c>
    </row>
    <row r="14" spans="1:4" x14ac:dyDescent="0.25">
      <c r="A14" s="3" t="str">
        <f>IF(TRIM(Raw_refrigerationsystem!$A3)="Existing",Raw_refrigerationsystem!B3,"")</f>
        <v/>
      </c>
      <c r="B14" s="3" t="str">
        <f>IF(TRIM(Raw_refrigerationsystem!$A3)="Existing",Raw_refrigerationsystem!C3,"")</f>
        <v/>
      </c>
      <c r="C14" s="3" t="str">
        <f>IF(TRIM(Raw_refrigerationsystem!$A3)="Existing",Raw_refrigerationsystem!D3,"")</f>
        <v/>
      </c>
      <c r="D14" s="3" t="str">
        <f>IF(TRIM(Raw_refrigerationsystem!$A3)="Existing",Raw_refrigerationsystem!E3,"")</f>
        <v/>
      </c>
    </row>
    <row r="15" spans="1:4" x14ac:dyDescent="0.25">
      <c r="A15" s="3" t="str">
        <f>IF(TRIM(Raw_refrigerationsystem!$A4)="Existing",Raw_refrigerationsystem!B4,"")</f>
        <v/>
      </c>
      <c r="B15" s="3" t="str">
        <f>IF(TRIM(Raw_refrigerationsystem!$A4)="Existing",Raw_refrigerationsystem!C4,"")</f>
        <v/>
      </c>
      <c r="C15" s="3" t="str">
        <f>IF(TRIM(Raw_refrigerationsystem!$A4)="Existing",Raw_refrigerationsystem!D4,"")</f>
        <v/>
      </c>
      <c r="D15" s="3" t="str">
        <f>IF(TRIM(Raw_refrigerationsystem!$A4)="Existing",Raw_refrigerationsystem!E4,"")</f>
        <v/>
      </c>
    </row>
    <row r="16" spans="1:4" x14ac:dyDescent="0.25">
      <c r="A16" s="3" t="str">
        <f>IF(TRIM(Raw_refrigerationsystem!$A5)="Existing",Raw_refrigerationsystem!B5,"")</f>
        <v/>
      </c>
      <c r="B16" s="3" t="str">
        <f>IF(TRIM(Raw_refrigerationsystem!$A5)="Existing",Raw_refrigerationsystem!C5,"")</f>
        <v/>
      </c>
      <c r="C16" s="3" t="str">
        <f>IF(TRIM(Raw_refrigerationsystem!$A5)="Existing",Raw_refrigerationsystem!D5,"")</f>
        <v/>
      </c>
      <c r="D16" s="3" t="str">
        <f>IF(TRIM(Raw_refrigerationsystem!$A5)="Existing",Raw_refrigerationsystem!E5,"")</f>
        <v/>
      </c>
    </row>
    <row r="19" spans="1:9" ht="15.75" x14ac:dyDescent="0.25">
      <c r="A19" s="107" t="str">
        <f>"Elevator - "&amp;Prototype!A2</f>
        <v>Elevator - Education - Community College</v>
      </c>
      <c r="B19" s="89"/>
      <c r="C19" s="89"/>
      <c r="D19" s="89"/>
      <c r="E19" s="89"/>
      <c r="F19" s="89"/>
      <c r="G19" s="89"/>
      <c r="H19" s="89"/>
      <c r="I19" s="89"/>
    </row>
    <row r="20" spans="1:9" ht="27" x14ac:dyDescent="0.25">
      <c r="A20" s="16" t="s">
        <v>18</v>
      </c>
      <c r="B20" s="16" t="s">
        <v>118</v>
      </c>
      <c r="C20" s="16" t="s">
        <v>119</v>
      </c>
      <c r="D20" s="16" t="s">
        <v>120</v>
      </c>
      <c r="E20" s="16" t="s">
        <v>121</v>
      </c>
      <c r="F20" s="16" t="s">
        <v>122</v>
      </c>
      <c r="G20" s="16" t="s">
        <v>123</v>
      </c>
      <c r="H20" s="16" t="s">
        <v>124</v>
      </c>
      <c r="I20" s="16" t="s">
        <v>100</v>
      </c>
    </row>
    <row r="21" spans="1:9" x14ac:dyDescent="0.25">
      <c r="A21" s="33" t="s">
        <v>39</v>
      </c>
      <c r="B21" s="4" t="s">
        <v>91</v>
      </c>
      <c r="C21" s="4" t="s">
        <v>91</v>
      </c>
      <c r="D21" s="4" t="s">
        <v>91</v>
      </c>
      <c r="E21" s="4" t="s">
        <v>91</v>
      </c>
      <c r="F21" s="4" t="s">
        <v>91</v>
      </c>
      <c r="G21" s="4" t="s">
        <v>91</v>
      </c>
      <c r="H21" s="4" t="s">
        <v>91</v>
      </c>
      <c r="I21" s="31"/>
    </row>
    <row r="22" spans="1:9" x14ac:dyDescent="0.25">
      <c r="A22" s="33" t="s">
        <v>40</v>
      </c>
      <c r="B22" s="4" t="s">
        <v>91</v>
      </c>
      <c r="C22" s="4" t="s">
        <v>91</v>
      </c>
      <c r="D22" s="4" t="s">
        <v>91</v>
      </c>
      <c r="E22" s="4" t="s">
        <v>91</v>
      </c>
      <c r="F22" s="4" t="s">
        <v>91</v>
      </c>
      <c r="G22" s="4" t="s">
        <v>91</v>
      </c>
      <c r="H22" s="4" t="s">
        <v>91</v>
      </c>
      <c r="I22" s="32"/>
    </row>
  </sheetData>
  <mergeCells count="3">
    <mergeCell ref="A19:I19"/>
    <mergeCell ref="A1:D1"/>
    <mergeCell ref="A11:D1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F617F-0585-4F02-8B77-210237F910B7}">
  <dimension ref="A1:D13"/>
  <sheetViews>
    <sheetView workbookViewId="0">
      <selection activeCell="L24" sqref="L24"/>
    </sheetView>
  </sheetViews>
  <sheetFormatPr defaultRowHeight="15" x14ac:dyDescent="0.25"/>
  <sheetData>
    <row r="1" spans="1:4" x14ac:dyDescent="0.25">
      <c r="A1" s="45" t="s">
        <v>18</v>
      </c>
      <c r="B1" s="45" t="s">
        <v>57</v>
      </c>
      <c r="C1" s="45" t="s">
        <v>95</v>
      </c>
      <c r="D1" s="45" t="s">
        <v>96</v>
      </c>
    </row>
    <row r="2" spans="1:4" x14ac:dyDescent="0.25">
      <c r="A2" t="s">
        <v>39</v>
      </c>
      <c r="B2" t="s">
        <v>401</v>
      </c>
      <c r="C2">
        <v>83423.679999999993</v>
      </c>
      <c r="D2">
        <v>0.999870569519</v>
      </c>
    </row>
    <row r="3" spans="1:4" x14ac:dyDescent="0.25">
      <c r="A3" t="s">
        <v>39</v>
      </c>
      <c r="B3" t="s">
        <v>445</v>
      </c>
      <c r="C3">
        <v>18739.41</v>
      </c>
      <c r="D3">
        <v>0.999870569519</v>
      </c>
    </row>
    <row r="4" spans="1:4" x14ac:dyDescent="0.25">
      <c r="A4" t="s">
        <v>39</v>
      </c>
      <c r="B4" t="s">
        <v>415</v>
      </c>
      <c r="C4">
        <v>4794.3999999999996</v>
      </c>
      <c r="D4">
        <v>19.997206240631002</v>
      </c>
    </row>
    <row r="5" spans="1:4" x14ac:dyDescent="0.25">
      <c r="A5" t="s">
        <v>39</v>
      </c>
      <c r="B5" t="s">
        <v>420</v>
      </c>
      <c r="C5">
        <v>13150.28</v>
      </c>
      <c r="D5">
        <v>0.74991025391600008</v>
      </c>
    </row>
    <row r="6" spans="1:4" x14ac:dyDescent="0.25">
      <c r="A6" t="s">
        <v>39</v>
      </c>
      <c r="B6" t="s">
        <v>440</v>
      </c>
      <c r="C6">
        <v>2815.63</v>
      </c>
      <c r="D6">
        <v>7.7580601366119986</v>
      </c>
    </row>
    <row r="7" spans="1:4" x14ac:dyDescent="0.25">
      <c r="A7" t="s">
        <v>39</v>
      </c>
      <c r="B7" t="s">
        <v>442</v>
      </c>
      <c r="C7">
        <v>27169.8</v>
      </c>
      <c r="D7">
        <v>1.4997912007250001</v>
      </c>
    </row>
    <row r="8" spans="1:4" x14ac:dyDescent="0.25">
      <c r="A8" t="s">
        <v>40</v>
      </c>
      <c r="B8" t="s">
        <v>401</v>
      </c>
      <c r="C8">
        <v>83423.679999999993</v>
      </c>
      <c r="D8">
        <v>0.999870569519</v>
      </c>
    </row>
    <row r="9" spans="1:4" x14ac:dyDescent="0.25">
      <c r="A9" t="s">
        <v>40</v>
      </c>
      <c r="B9" t="s">
        <v>445</v>
      </c>
      <c r="C9">
        <v>18739.41</v>
      </c>
      <c r="D9">
        <v>0.999870569519</v>
      </c>
    </row>
    <row r="10" spans="1:4" x14ac:dyDescent="0.25">
      <c r="A10" t="s">
        <v>40</v>
      </c>
      <c r="B10" t="s">
        <v>415</v>
      </c>
      <c r="C10">
        <v>4794.3999999999996</v>
      </c>
      <c r="D10">
        <v>19.997206240631002</v>
      </c>
    </row>
    <row r="11" spans="1:4" x14ac:dyDescent="0.25">
      <c r="A11" t="s">
        <v>40</v>
      </c>
      <c r="B11" t="s">
        <v>420</v>
      </c>
      <c r="C11">
        <v>13150.28</v>
      </c>
      <c r="D11">
        <v>0.74991025391600008</v>
      </c>
    </row>
    <row r="12" spans="1:4" x14ac:dyDescent="0.25">
      <c r="A12" t="s">
        <v>40</v>
      </c>
      <c r="B12" t="s">
        <v>440</v>
      </c>
      <c r="C12">
        <v>2815.63</v>
      </c>
      <c r="D12">
        <v>7.7580601366119986</v>
      </c>
    </row>
    <row r="13" spans="1:4" x14ac:dyDescent="0.25">
      <c r="A13" t="s">
        <v>40</v>
      </c>
      <c r="B13" t="s">
        <v>442</v>
      </c>
      <c r="C13">
        <v>27169.8</v>
      </c>
      <c r="D13">
        <v>1.4997912007250001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7B53C-5779-429B-9FF6-F943406358DF}">
  <dimension ref="A1:D3"/>
  <sheetViews>
    <sheetView workbookViewId="0">
      <selection activeCell="K17" sqref="K17"/>
    </sheetView>
  </sheetViews>
  <sheetFormatPr defaultRowHeight="15" x14ac:dyDescent="0.25"/>
  <cols>
    <col min="1" max="3" width="34.140625" customWidth="1"/>
    <col min="4" max="4" width="21.7109375" customWidth="1"/>
  </cols>
  <sheetData>
    <row r="1" spans="1:4" x14ac:dyDescent="0.25">
      <c r="A1" s="45" t="s">
        <v>18</v>
      </c>
      <c r="B1" s="45" t="s">
        <v>47</v>
      </c>
      <c r="C1" s="45" t="s">
        <v>257</v>
      </c>
      <c r="D1" s="45" t="s">
        <v>57</v>
      </c>
    </row>
    <row r="2" spans="1:4" x14ac:dyDescent="0.25">
      <c r="A2" t="s">
        <v>39</v>
      </c>
      <c r="B2" t="s">
        <v>463</v>
      </c>
      <c r="C2">
        <v>17.535399999999999</v>
      </c>
      <c r="D2" t="s">
        <v>440</v>
      </c>
    </row>
    <row r="3" spans="1:4" x14ac:dyDescent="0.25">
      <c r="A3" t="s">
        <v>40</v>
      </c>
      <c r="B3" t="s">
        <v>463</v>
      </c>
      <c r="C3">
        <v>17.535399999999999</v>
      </c>
      <c r="D3" t="s">
        <v>440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CD558-8237-45F4-9584-7E6FB237651C}">
  <dimension ref="A1:E2"/>
  <sheetViews>
    <sheetView workbookViewId="0">
      <selection activeCell="B2" sqref="B2"/>
    </sheetView>
  </sheetViews>
  <sheetFormatPr defaultRowHeight="15" x14ac:dyDescent="0.25"/>
  <cols>
    <col min="1" max="5" width="36.85546875" customWidth="1"/>
  </cols>
  <sheetData>
    <row r="1" spans="1:5" x14ac:dyDescent="0.25">
      <c r="A1" s="45" t="s">
        <v>18</v>
      </c>
      <c r="B1" s="45" t="s">
        <v>258</v>
      </c>
      <c r="C1" s="45" t="s">
        <v>259</v>
      </c>
      <c r="D1" s="45" t="s">
        <v>260</v>
      </c>
      <c r="E1" s="45" t="s">
        <v>261</v>
      </c>
    </row>
    <row r="2" spans="1:5" x14ac:dyDescent="0.25">
      <c r="A2" t="s">
        <v>497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033F8-93A6-4491-A4D3-8D6432C1800D}">
  <dimension ref="A1:AB172"/>
  <sheetViews>
    <sheetView zoomScale="80" zoomScaleNormal="80" workbookViewId="0">
      <selection activeCell="D7" sqref="D7"/>
    </sheetView>
  </sheetViews>
  <sheetFormatPr defaultRowHeight="15" x14ac:dyDescent="0.25"/>
  <cols>
    <col min="1" max="1" width="39.85546875" customWidth="1"/>
    <col min="2" max="2" width="14.7109375" style="50" customWidth="1"/>
    <col min="3" max="3" width="16.28515625" customWidth="1"/>
    <col min="4" max="4" width="30.140625" customWidth="1"/>
  </cols>
  <sheetData>
    <row r="1" spans="1:28" ht="15.75" x14ac:dyDescent="0.25">
      <c r="A1" s="102" t="str">
        <f>"Schedule by Hour - "&amp;Prototype!A2</f>
        <v>Schedule by Hour - Education - Community College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</row>
    <row r="2" spans="1:28" ht="15.75" customHeight="1" x14ac:dyDescent="0.25">
      <c r="A2" s="113" t="s">
        <v>323</v>
      </c>
      <c r="B2" s="113" t="s">
        <v>319</v>
      </c>
      <c r="C2" s="113" t="s">
        <v>38</v>
      </c>
      <c r="D2" s="113" t="s">
        <v>101</v>
      </c>
      <c r="E2" s="110" t="s">
        <v>320</v>
      </c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2"/>
    </row>
    <row r="3" spans="1:28" x14ac:dyDescent="0.25">
      <c r="A3" s="114"/>
      <c r="B3" s="114"/>
      <c r="C3" s="114"/>
      <c r="D3" s="114"/>
      <c r="E3" s="8">
        <v>1</v>
      </c>
      <c r="F3" s="8">
        <v>2</v>
      </c>
      <c r="G3" s="8">
        <v>3</v>
      </c>
      <c r="H3" s="8">
        <v>4</v>
      </c>
      <c r="I3" s="8">
        <v>5</v>
      </c>
      <c r="J3" s="8">
        <v>6</v>
      </c>
      <c r="K3" s="8">
        <v>7</v>
      </c>
      <c r="L3" s="8">
        <v>8</v>
      </c>
      <c r="M3" s="8">
        <v>9</v>
      </c>
      <c r="N3" s="8">
        <v>10</v>
      </c>
      <c r="O3" s="8">
        <v>11</v>
      </c>
      <c r="P3" s="8">
        <v>12</v>
      </c>
      <c r="Q3" s="8">
        <v>13</v>
      </c>
      <c r="R3" s="8">
        <v>14</v>
      </c>
      <c r="S3" s="8">
        <v>15</v>
      </c>
      <c r="T3" s="8">
        <v>16</v>
      </c>
      <c r="U3" s="8">
        <v>17</v>
      </c>
      <c r="V3" s="8">
        <v>18</v>
      </c>
      <c r="W3" s="8">
        <v>19</v>
      </c>
      <c r="X3" s="8">
        <v>20</v>
      </c>
      <c r="Y3" s="8">
        <v>21</v>
      </c>
      <c r="Z3" s="8">
        <v>22</v>
      </c>
      <c r="AA3" s="8">
        <v>23</v>
      </c>
      <c r="AB3" s="8">
        <v>24</v>
      </c>
    </row>
    <row r="4" spans="1:28" ht="14.25" customHeight="1" x14ac:dyDescent="0.25">
      <c r="A4" s="39" t="str">
        <f>Raw_schedule!B2</f>
        <v>Cooling Setpoint Schedule</v>
      </c>
      <c r="B4" s="39" t="str">
        <f>Raw_schedule!A2</f>
        <v>Computer room</v>
      </c>
      <c r="C4" s="2" t="str">
        <f>Raw_schedule!C2</f>
        <v>AllDays</v>
      </c>
      <c r="D4" s="108" t="s">
        <v>345</v>
      </c>
      <c r="E4" s="2">
        <f>Raw_schedule!D2</f>
        <v>80.06</v>
      </c>
      <c r="F4" s="2">
        <f>Raw_schedule!E2</f>
        <v>80.06</v>
      </c>
      <c r="G4" s="2">
        <f>Raw_schedule!F2</f>
        <v>80.06</v>
      </c>
      <c r="H4" s="2">
        <f>Raw_schedule!G2</f>
        <v>80.06</v>
      </c>
      <c r="I4" s="2">
        <f>Raw_schedule!H2</f>
        <v>80.06</v>
      </c>
      <c r="J4" s="2">
        <f>Raw_schedule!I2</f>
        <v>80.06</v>
      </c>
      <c r="K4" s="2">
        <f>Raw_schedule!J2</f>
        <v>80.06</v>
      </c>
      <c r="L4" s="2">
        <f>Raw_schedule!K2</f>
        <v>80.06</v>
      </c>
      <c r="M4" s="2">
        <f>Raw_schedule!L2</f>
        <v>80.06</v>
      </c>
      <c r="N4" s="2">
        <f>Raw_schedule!M2</f>
        <v>80.06</v>
      </c>
      <c r="O4" s="2">
        <f>Raw_schedule!N2</f>
        <v>80.06</v>
      </c>
      <c r="P4" s="2">
        <f>Raw_schedule!O2</f>
        <v>80.06</v>
      </c>
      <c r="Q4" s="2">
        <f>Raw_schedule!P2</f>
        <v>80.06</v>
      </c>
      <c r="R4" s="2">
        <f>Raw_schedule!Q2</f>
        <v>80.06</v>
      </c>
      <c r="S4" s="2">
        <f>Raw_schedule!R2</f>
        <v>80.06</v>
      </c>
      <c r="T4" s="2">
        <f>Raw_schedule!S2</f>
        <v>80.06</v>
      </c>
      <c r="U4" s="2">
        <f>Raw_schedule!T2</f>
        <v>80.06</v>
      </c>
      <c r="V4" s="2">
        <f>Raw_schedule!U2</f>
        <v>80.06</v>
      </c>
      <c r="W4" s="2">
        <f>Raw_schedule!V2</f>
        <v>80.06</v>
      </c>
      <c r="X4" s="2">
        <f>Raw_schedule!W2</f>
        <v>80.06</v>
      </c>
      <c r="Y4" s="2">
        <f>Raw_schedule!X2</f>
        <v>80.06</v>
      </c>
      <c r="Z4" s="2">
        <f>Raw_schedule!Y2</f>
        <v>80.06</v>
      </c>
      <c r="AA4" s="2">
        <f>Raw_schedule!Z2</f>
        <v>80.06</v>
      </c>
      <c r="AB4" s="2">
        <f>Raw_schedule!AA2</f>
        <v>80.06</v>
      </c>
    </row>
    <row r="5" spans="1:28" x14ac:dyDescent="0.25">
      <c r="A5" s="39" t="str">
        <f>Raw_schedule!B3</f>
        <v>DHW Sch</v>
      </c>
      <c r="B5" s="39" t="str">
        <f>Raw_schedule!A3</f>
        <v>Computer room</v>
      </c>
      <c r="C5" s="2" t="str">
        <f>Raw_schedule!C3</f>
        <v>AllOtherDays</v>
      </c>
      <c r="D5" s="109"/>
      <c r="E5" s="2">
        <f>Raw_schedule!D3</f>
        <v>0</v>
      </c>
      <c r="F5" s="2">
        <f>Raw_schedule!E3</f>
        <v>0</v>
      </c>
      <c r="G5" s="2">
        <f>Raw_schedule!F3</f>
        <v>0</v>
      </c>
      <c r="H5" s="2">
        <f>Raw_schedule!G3</f>
        <v>0</v>
      </c>
      <c r="I5" s="2">
        <f>Raw_schedule!H3</f>
        <v>0</v>
      </c>
      <c r="J5" s="2">
        <f>Raw_schedule!I3</f>
        <v>0</v>
      </c>
      <c r="K5" s="2">
        <f>Raw_schedule!J3</f>
        <v>0</v>
      </c>
      <c r="L5" s="2">
        <f>Raw_schedule!K3</f>
        <v>0</v>
      </c>
      <c r="M5" s="2">
        <f>Raw_schedule!L3</f>
        <v>0</v>
      </c>
      <c r="N5" s="2">
        <f>Raw_schedule!M3</f>
        <v>0</v>
      </c>
      <c r="O5" s="2">
        <f>Raw_schedule!N3</f>
        <v>0</v>
      </c>
      <c r="P5" s="2">
        <f>Raw_schedule!O3</f>
        <v>0</v>
      </c>
      <c r="Q5" s="2">
        <f>Raw_schedule!P3</f>
        <v>0</v>
      </c>
      <c r="R5" s="2">
        <f>Raw_schedule!Q3</f>
        <v>0</v>
      </c>
      <c r="S5" s="2">
        <f>Raw_schedule!R3</f>
        <v>0</v>
      </c>
      <c r="T5" s="2">
        <f>Raw_schedule!S3</f>
        <v>0</v>
      </c>
      <c r="U5" s="2">
        <f>Raw_schedule!T3</f>
        <v>0</v>
      </c>
      <c r="V5" s="2">
        <f>Raw_schedule!U3</f>
        <v>0</v>
      </c>
      <c r="W5" s="2">
        <f>Raw_schedule!V3</f>
        <v>0</v>
      </c>
      <c r="X5" s="2">
        <f>Raw_schedule!W3</f>
        <v>0</v>
      </c>
      <c r="Y5" s="2">
        <f>Raw_schedule!X3</f>
        <v>0</v>
      </c>
      <c r="Z5" s="2">
        <f>Raw_schedule!Y3</f>
        <v>0</v>
      </c>
      <c r="AA5" s="2">
        <f>Raw_schedule!Z3</f>
        <v>0</v>
      </c>
      <c r="AB5" s="2">
        <f>Raw_schedule!AA3</f>
        <v>0</v>
      </c>
    </row>
    <row r="6" spans="1:28" x14ac:dyDescent="0.25">
      <c r="A6" s="39" t="str">
        <f>Raw_schedule!B4</f>
        <v>DHW Sch</v>
      </c>
      <c r="B6" s="39" t="str">
        <f>Raw_schedule!A4</f>
        <v>Computer room</v>
      </c>
      <c r="C6" s="2" t="str">
        <f>Raw_schedule!C4</f>
        <v>Weekdays</v>
      </c>
      <c r="D6" s="2"/>
      <c r="E6" s="2">
        <f>Raw_schedule!D4</f>
        <v>0</v>
      </c>
      <c r="F6" s="2">
        <f>Raw_schedule!E4</f>
        <v>0</v>
      </c>
      <c r="G6" s="2">
        <f>Raw_schedule!F4</f>
        <v>0</v>
      </c>
      <c r="H6" s="2">
        <f>Raw_schedule!G4</f>
        <v>0</v>
      </c>
      <c r="I6" s="2">
        <f>Raw_schedule!H4</f>
        <v>0.1</v>
      </c>
      <c r="J6" s="2">
        <f>Raw_schedule!I4</f>
        <v>0.1</v>
      </c>
      <c r="K6" s="2">
        <f>Raw_schedule!J4</f>
        <v>0.5</v>
      </c>
      <c r="L6" s="2">
        <f>Raw_schedule!K4</f>
        <v>0.5</v>
      </c>
      <c r="M6" s="2">
        <f>Raw_schedule!L4</f>
        <v>0.5</v>
      </c>
      <c r="N6" s="2">
        <f>Raw_schedule!M4</f>
        <v>0.5</v>
      </c>
      <c r="O6" s="2">
        <f>Raw_schedule!N4</f>
        <v>0.7</v>
      </c>
      <c r="P6" s="2">
        <f>Raw_schedule!O4</f>
        <v>0.9</v>
      </c>
      <c r="Q6" s="2">
        <f>Raw_schedule!P4</f>
        <v>0.9</v>
      </c>
      <c r="R6" s="2">
        <f>Raw_schedule!Q4</f>
        <v>0.5</v>
      </c>
      <c r="S6" s="2">
        <f>Raw_schedule!R4</f>
        <v>0.5</v>
      </c>
      <c r="T6" s="2">
        <f>Raw_schedule!S4</f>
        <v>0.7</v>
      </c>
      <c r="U6" s="2">
        <f>Raw_schedule!T4</f>
        <v>0.5</v>
      </c>
      <c r="V6" s="2">
        <f>Raw_schedule!U4</f>
        <v>0.5</v>
      </c>
      <c r="W6" s="2">
        <f>Raw_schedule!V4</f>
        <v>0.5</v>
      </c>
      <c r="X6" s="2">
        <f>Raw_schedule!W4</f>
        <v>0.1</v>
      </c>
      <c r="Y6" s="2">
        <f>Raw_schedule!X4</f>
        <v>0.1</v>
      </c>
      <c r="Z6" s="2">
        <f>Raw_schedule!Y4</f>
        <v>0.1</v>
      </c>
      <c r="AA6" s="2">
        <f>Raw_schedule!Z4</f>
        <v>0.1</v>
      </c>
      <c r="AB6" s="2">
        <f>Raw_schedule!AA4</f>
        <v>0</v>
      </c>
    </row>
    <row r="7" spans="1:28" x14ac:dyDescent="0.25">
      <c r="A7" s="39" t="str">
        <f>Raw_schedule!B5</f>
        <v>Elec Equip Sch</v>
      </c>
      <c r="B7" s="39" t="str">
        <f>Raw_schedule!A5</f>
        <v>Computer room</v>
      </c>
      <c r="C7" s="2" t="str">
        <f>Raw_schedule!C5</f>
        <v>AllOtherDays (Through 1/31)</v>
      </c>
      <c r="D7" s="2"/>
      <c r="E7" s="2">
        <f>Raw_schedule!D5</f>
        <v>0.25</v>
      </c>
      <c r="F7" s="2">
        <f>Raw_schedule!E5</f>
        <v>0.25</v>
      </c>
      <c r="G7" s="2">
        <f>Raw_schedule!F5</f>
        <v>0.25</v>
      </c>
      <c r="H7" s="2">
        <f>Raw_schedule!G5</f>
        <v>0.25</v>
      </c>
      <c r="I7" s="2">
        <f>Raw_schedule!H5</f>
        <v>0.25</v>
      </c>
      <c r="J7" s="2">
        <f>Raw_schedule!I5</f>
        <v>0.25</v>
      </c>
      <c r="K7" s="2">
        <f>Raw_schedule!J5</f>
        <v>0.25</v>
      </c>
      <c r="L7" s="2">
        <f>Raw_schedule!K5</f>
        <v>0.25</v>
      </c>
      <c r="M7" s="2">
        <f>Raw_schedule!L5</f>
        <v>0.25</v>
      </c>
      <c r="N7" s="2">
        <f>Raw_schedule!M5</f>
        <v>0.25</v>
      </c>
      <c r="O7" s="2">
        <f>Raw_schedule!N5</f>
        <v>0.25</v>
      </c>
      <c r="P7" s="2">
        <f>Raw_schedule!O5</f>
        <v>0.25</v>
      </c>
      <c r="Q7" s="2">
        <f>Raw_schedule!P5</f>
        <v>0.25</v>
      </c>
      <c r="R7" s="2">
        <f>Raw_schedule!Q5</f>
        <v>0.25</v>
      </c>
      <c r="S7" s="2">
        <f>Raw_schedule!R5</f>
        <v>0.25</v>
      </c>
      <c r="T7" s="2">
        <f>Raw_schedule!S5</f>
        <v>0.25</v>
      </c>
      <c r="U7" s="2">
        <f>Raw_schedule!T5</f>
        <v>0.25</v>
      </c>
      <c r="V7" s="2">
        <f>Raw_schedule!U5</f>
        <v>0.25</v>
      </c>
      <c r="W7" s="2">
        <f>Raw_schedule!V5</f>
        <v>0.25</v>
      </c>
      <c r="X7" s="2">
        <f>Raw_schedule!W5</f>
        <v>0.25</v>
      </c>
      <c r="Y7" s="2">
        <f>Raw_schedule!X5</f>
        <v>0.25</v>
      </c>
      <c r="Z7" s="2">
        <f>Raw_schedule!Y5</f>
        <v>0.25</v>
      </c>
      <c r="AA7" s="2">
        <f>Raw_schedule!Z5</f>
        <v>0.25</v>
      </c>
      <c r="AB7" s="2">
        <f>Raw_schedule!AA5</f>
        <v>0.25</v>
      </c>
    </row>
    <row r="8" spans="1:28" x14ac:dyDescent="0.25">
      <c r="A8" s="39" t="str">
        <f>Raw_schedule!B6</f>
        <v>Elec Equip Sch</v>
      </c>
      <c r="B8" s="39" t="str">
        <f>Raw_schedule!A6</f>
        <v>Computer room</v>
      </c>
      <c r="C8" s="2" t="str">
        <f>Raw_schedule!C6</f>
        <v>AllOtherDays (Through 2/28)</v>
      </c>
      <c r="D8" s="2"/>
      <c r="E8" s="2">
        <f>Raw_schedule!D6</f>
        <v>0.5</v>
      </c>
      <c r="F8" s="2">
        <f>Raw_schedule!E6</f>
        <v>0.5</v>
      </c>
      <c r="G8" s="2">
        <f>Raw_schedule!F6</f>
        <v>0.5</v>
      </c>
      <c r="H8" s="2">
        <f>Raw_schedule!G6</f>
        <v>0.5</v>
      </c>
      <c r="I8" s="2">
        <f>Raw_schedule!H6</f>
        <v>0.5</v>
      </c>
      <c r="J8" s="2">
        <f>Raw_schedule!I6</f>
        <v>0.5</v>
      </c>
      <c r="K8" s="2">
        <f>Raw_schedule!J6</f>
        <v>0.5</v>
      </c>
      <c r="L8" s="2">
        <f>Raw_schedule!K6</f>
        <v>0.5</v>
      </c>
      <c r="M8" s="2">
        <f>Raw_schedule!L6</f>
        <v>0.5</v>
      </c>
      <c r="N8" s="2">
        <f>Raw_schedule!M6</f>
        <v>0.5</v>
      </c>
      <c r="O8" s="2">
        <f>Raw_schedule!N6</f>
        <v>0.5</v>
      </c>
      <c r="P8" s="2">
        <f>Raw_schedule!O6</f>
        <v>0.5</v>
      </c>
      <c r="Q8" s="2">
        <f>Raw_schedule!P6</f>
        <v>0.5</v>
      </c>
      <c r="R8" s="2">
        <f>Raw_schedule!Q6</f>
        <v>0.5</v>
      </c>
      <c r="S8" s="2">
        <f>Raw_schedule!R6</f>
        <v>0.5</v>
      </c>
      <c r="T8" s="2">
        <f>Raw_schedule!S6</f>
        <v>0.5</v>
      </c>
      <c r="U8" s="2">
        <f>Raw_schedule!T6</f>
        <v>0.5</v>
      </c>
      <c r="V8" s="2">
        <f>Raw_schedule!U6</f>
        <v>0.5</v>
      </c>
      <c r="W8" s="2">
        <f>Raw_schedule!V6</f>
        <v>0.5</v>
      </c>
      <c r="X8" s="2">
        <f>Raw_schedule!W6</f>
        <v>0.5</v>
      </c>
      <c r="Y8" s="2">
        <f>Raw_schedule!X6</f>
        <v>0.5</v>
      </c>
      <c r="Z8" s="2">
        <f>Raw_schedule!Y6</f>
        <v>0.5</v>
      </c>
      <c r="AA8" s="2">
        <f>Raw_schedule!Z6</f>
        <v>0.5</v>
      </c>
      <c r="AB8" s="2">
        <f>Raw_schedule!AA6</f>
        <v>0.5</v>
      </c>
    </row>
    <row r="9" spans="1:28" x14ac:dyDescent="0.25">
      <c r="A9" s="39" t="str">
        <f>Raw_schedule!B7</f>
        <v>Elec Equip Sch</v>
      </c>
      <c r="B9" s="39" t="str">
        <f>Raw_schedule!A7</f>
        <v>Computer room</v>
      </c>
      <c r="C9" s="2" t="str">
        <f>Raw_schedule!C7</f>
        <v>AllOtherDays (Through 3/31)</v>
      </c>
      <c r="D9" s="2"/>
      <c r="E9" s="2">
        <f>Raw_schedule!D7</f>
        <v>0.75</v>
      </c>
      <c r="F9" s="2">
        <f>Raw_schedule!E7</f>
        <v>0.75</v>
      </c>
      <c r="G9" s="2">
        <f>Raw_schedule!F7</f>
        <v>0.75</v>
      </c>
      <c r="H9" s="2">
        <f>Raw_schedule!G7</f>
        <v>0.75</v>
      </c>
      <c r="I9" s="2">
        <f>Raw_schedule!H7</f>
        <v>0.75</v>
      </c>
      <c r="J9" s="2">
        <f>Raw_schedule!I7</f>
        <v>0.75</v>
      </c>
      <c r="K9" s="2">
        <f>Raw_schedule!J7</f>
        <v>0.75</v>
      </c>
      <c r="L9" s="2">
        <f>Raw_schedule!K7</f>
        <v>0.75</v>
      </c>
      <c r="M9" s="2">
        <f>Raw_schedule!L7</f>
        <v>0.75</v>
      </c>
      <c r="N9" s="2">
        <f>Raw_schedule!M7</f>
        <v>0.75</v>
      </c>
      <c r="O9" s="2">
        <f>Raw_schedule!N7</f>
        <v>0.75</v>
      </c>
      <c r="P9" s="2">
        <f>Raw_schedule!O7</f>
        <v>0.75</v>
      </c>
      <c r="Q9" s="2">
        <f>Raw_schedule!P7</f>
        <v>0.75</v>
      </c>
      <c r="R9" s="2">
        <f>Raw_schedule!Q7</f>
        <v>0.75</v>
      </c>
      <c r="S9" s="2">
        <f>Raw_schedule!R7</f>
        <v>0.75</v>
      </c>
      <c r="T9" s="2">
        <f>Raw_schedule!S7</f>
        <v>0.75</v>
      </c>
      <c r="U9" s="2">
        <f>Raw_schedule!T7</f>
        <v>0.75</v>
      </c>
      <c r="V9" s="2">
        <f>Raw_schedule!U7</f>
        <v>0.75</v>
      </c>
      <c r="W9" s="2">
        <f>Raw_schedule!V7</f>
        <v>0.75</v>
      </c>
      <c r="X9" s="2">
        <f>Raw_schedule!W7</f>
        <v>0.75</v>
      </c>
      <c r="Y9" s="2">
        <f>Raw_schedule!X7</f>
        <v>0.75</v>
      </c>
      <c r="Z9" s="2">
        <f>Raw_schedule!Y7</f>
        <v>0.75</v>
      </c>
      <c r="AA9" s="2">
        <f>Raw_schedule!Z7</f>
        <v>0.75</v>
      </c>
      <c r="AB9" s="2">
        <f>Raw_schedule!AA7</f>
        <v>0.75</v>
      </c>
    </row>
    <row r="10" spans="1:28" x14ac:dyDescent="0.25">
      <c r="A10" s="39" t="str">
        <f>Raw_schedule!B8</f>
        <v>Elec Equip Sch</v>
      </c>
      <c r="B10" s="39" t="str">
        <f>Raw_schedule!A8</f>
        <v>Computer room</v>
      </c>
      <c r="C10" s="2" t="str">
        <f>Raw_schedule!C8</f>
        <v>AllOtherDays (Through 4/30)</v>
      </c>
      <c r="D10" s="2"/>
      <c r="E10" s="2">
        <f>Raw_schedule!D8</f>
        <v>1</v>
      </c>
      <c r="F10" s="2">
        <f>Raw_schedule!E8</f>
        <v>1</v>
      </c>
      <c r="G10" s="2">
        <f>Raw_schedule!F8</f>
        <v>1</v>
      </c>
      <c r="H10" s="2">
        <f>Raw_schedule!G8</f>
        <v>1</v>
      </c>
      <c r="I10" s="2">
        <f>Raw_schedule!H8</f>
        <v>1</v>
      </c>
      <c r="J10" s="2">
        <f>Raw_schedule!I8</f>
        <v>1</v>
      </c>
      <c r="K10" s="2">
        <f>Raw_schedule!J8</f>
        <v>1</v>
      </c>
      <c r="L10" s="2">
        <f>Raw_schedule!K8</f>
        <v>1</v>
      </c>
      <c r="M10" s="2">
        <f>Raw_schedule!L8</f>
        <v>1</v>
      </c>
      <c r="N10" s="2">
        <f>Raw_schedule!M8</f>
        <v>1</v>
      </c>
      <c r="O10" s="2">
        <f>Raw_schedule!N8</f>
        <v>1</v>
      </c>
      <c r="P10" s="2">
        <f>Raw_schedule!O8</f>
        <v>1</v>
      </c>
      <c r="Q10" s="2">
        <f>Raw_schedule!P8</f>
        <v>1</v>
      </c>
      <c r="R10" s="2">
        <f>Raw_schedule!Q8</f>
        <v>1</v>
      </c>
      <c r="S10" s="2">
        <f>Raw_schedule!R8</f>
        <v>1</v>
      </c>
      <c r="T10" s="2">
        <f>Raw_schedule!S8</f>
        <v>1</v>
      </c>
      <c r="U10" s="2">
        <f>Raw_schedule!T8</f>
        <v>1</v>
      </c>
      <c r="V10" s="2">
        <f>Raw_schedule!U8</f>
        <v>1</v>
      </c>
      <c r="W10" s="2">
        <f>Raw_schedule!V8</f>
        <v>1</v>
      </c>
      <c r="X10" s="2">
        <f>Raw_schedule!W8</f>
        <v>1</v>
      </c>
      <c r="Y10" s="2">
        <f>Raw_schedule!X8</f>
        <v>1</v>
      </c>
      <c r="Z10" s="2">
        <f>Raw_schedule!Y8</f>
        <v>1</v>
      </c>
      <c r="AA10" s="2">
        <f>Raw_schedule!Z8</f>
        <v>1</v>
      </c>
      <c r="AB10" s="2">
        <f>Raw_schedule!AA8</f>
        <v>1</v>
      </c>
    </row>
    <row r="11" spans="1:28" x14ac:dyDescent="0.25">
      <c r="A11" s="39" t="str">
        <f>Raw_schedule!B9</f>
        <v>Elec Equip Sch</v>
      </c>
      <c r="B11" s="39" t="str">
        <f>Raw_schedule!A9</f>
        <v>Computer room</v>
      </c>
      <c r="C11" s="2" t="str">
        <f>Raw_schedule!C9</f>
        <v>AllOtherDays (Through 5/31)</v>
      </c>
      <c r="D11" s="2"/>
      <c r="E11" s="2">
        <f>Raw_schedule!D9</f>
        <v>0.25</v>
      </c>
      <c r="F11" s="2">
        <f>Raw_schedule!E9</f>
        <v>0.25</v>
      </c>
      <c r="G11" s="2">
        <f>Raw_schedule!F9</f>
        <v>0.25</v>
      </c>
      <c r="H11" s="2">
        <f>Raw_schedule!G9</f>
        <v>0.25</v>
      </c>
      <c r="I11" s="2">
        <f>Raw_schedule!H9</f>
        <v>0.25</v>
      </c>
      <c r="J11" s="2">
        <f>Raw_schedule!I9</f>
        <v>0.25</v>
      </c>
      <c r="K11" s="2">
        <f>Raw_schedule!J9</f>
        <v>0.25</v>
      </c>
      <c r="L11" s="2">
        <f>Raw_schedule!K9</f>
        <v>0.25</v>
      </c>
      <c r="M11" s="2">
        <f>Raw_schedule!L9</f>
        <v>0.25</v>
      </c>
      <c r="N11" s="2">
        <f>Raw_schedule!M9</f>
        <v>0.25</v>
      </c>
      <c r="O11" s="2">
        <f>Raw_schedule!N9</f>
        <v>0.25</v>
      </c>
      <c r="P11" s="2">
        <f>Raw_schedule!O9</f>
        <v>0.25</v>
      </c>
      <c r="Q11" s="2">
        <f>Raw_schedule!P9</f>
        <v>0.25</v>
      </c>
      <c r="R11" s="2">
        <f>Raw_schedule!Q9</f>
        <v>0.25</v>
      </c>
      <c r="S11" s="2">
        <f>Raw_schedule!R9</f>
        <v>0.25</v>
      </c>
      <c r="T11" s="2">
        <f>Raw_schedule!S9</f>
        <v>0.25</v>
      </c>
      <c r="U11" s="2">
        <f>Raw_schedule!T9</f>
        <v>0.25</v>
      </c>
      <c r="V11" s="2">
        <f>Raw_schedule!U9</f>
        <v>0.25</v>
      </c>
      <c r="W11" s="2">
        <f>Raw_schedule!V9</f>
        <v>0.25</v>
      </c>
      <c r="X11" s="2">
        <f>Raw_schedule!W9</f>
        <v>0.25</v>
      </c>
      <c r="Y11" s="2">
        <f>Raw_schedule!X9</f>
        <v>0.25</v>
      </c>
      <c r="Z11" s="2">
        <f>Raw_schedule!Y9</f>
        <v>0.25</v>
      </c>
      <c r="AA11" s="2">
        <f>Raw_schedule!Z9</f>
        <v>0.25</v>
      </c>
      <c r="AB11" s="2">
        <f>Raw_schedule!AA9</f>
        <v>0.25</v>
      </c>
    </row>
    <row r="12" spans="1:28" x14ac:dyDescent="0.25">
      <c r="A12" s="39" t="str">
        <f>Raw_schedule!B10</f>
        <v>Elec Equip Sch</v>
      </c>
      <c r="B12" s="39" t="str">
        <f>Raw_schedule!A10</f>
        <v>Computer room</v>
      </c>
      <c r="C12" s="2" t="str">
        <f>Raw_schedule!C10</f>
        <v>AllOtherDays (Through 6/30)</v>
      </c>
      <c r="D12" s="2"/>
      <c r="E12" s="2">
        <f>Raw_schedule!D10</f>
        <v>0.5</v>
      </c>
      <c r="F12" s="2">
        <f>Raw_schedule!E10</f>
        <v>0.5</v>
      </c>
      <c r="G12" s="2">
        <f>Raw_schedule!F10</f>
        <v>0.5</v>
      </c>
      <c r="H12" s="2">
        <f>Raw_schedule!G10</f>
        <v>0.5</v>
      </c>
      <c r="I12" s="2">
        <f>Raw_schedule!H10</f>
        <v>0.5</v>
      </c>
      <c r="J12" s="2">
        <f>Raw_schedule!I10</f>
        <v>0.5</v>
      </c>
      <c r="K12" s="2">
        <f>Raw_schedule!J10</f>
        <v>0.5</v>
      </c>
      <c r="L12" s="2">
        <f>Raw_schedule!K10</f>
        <v>0.5</v>
      </c>
      <c r="M12" s="2">
        <f>Raw_schedule!L10</f>
        <v>0.5</v>
      </c>
      <c r="N12" s="2">
        <f>Raw_schedule!M10</f>
        <v>0.5</v>
      </c>
      <c r="O12" s="2">
        <f>Raw_schedule!N10</f>
        <v>0.5</v>
      </c>
      <c r="P12" s="2">
        <f>Raw_schedule!O10</f>
        <v>0.5</v>
      </c>
      <c r="Q12" s="2">
        <f>Raw_schedule!P10</f>
        <v>0.5</v>
      </c>
      <c r="R12" s="2">
        <f>Raw_schedule!Q10</f>
        <v>0.5</v>
      </c>
      <c r="S12" s="2">
        <f>Raw_schedule!R10</f>
        <v>0.5</v>
      </c>
      <c r="T12" s="2">
        <f>Raw_schedule!S10</f>
        <v>0.5</v>
      </c>
      <c r="U12" s="2">
        <f>Raw_schedule!T10</f>
        <v>0.5</v>
      </c>
      <c r="V12" s="2">
        <f>Raw_schedule!U10</f>
        <v>0.5</v>
      </c>
      <c r="W12" s="2">
        <f>Raw_schedule!V10</f>
        <v>0.5</v>
      </c>
      <c r="X12" s="2">
        <f>Raw_schedule!W10</f>
        <v>0.5</v>
      </c>
      <c r="Y12" s="2">
        <f>Raw_schedule!X10</f>
        <v>0.5</v>
      </c>
      <c r="Z12" s="2">
        <f>Raw_schedule!Y10</f>
        <v>0.5</v>
      </c>
      <c r="AA12" s="2">
        <f>Raw_schedule!Z10</f>
        <v>0.5</v>
      </c>
      <c r="AB12" s="2">
        <f>Raw_schedule!AA10</f>
        <v>0.5</v>
      </c>
    </row>
    <row r="13" spans="1:28" x14ac:dyDescent="0.25">
      <c r="A13" s="39" t="str">
        <f>Raw_schedule!B11</f>
        <v>Elec Equip Sch</v>
      </c>
      <c r="B13" s="39" t="str">
        <f>Raw_schedule!A11</f>
        <v>Computer room</v>
      </c>
      <c r="C13" s="2" t="str">
        <f>Raw_schedule!C11</f>
        <v>AllOtherDays (Through 7/31)</v>
      </c>
      <c r="D13" s="2"/>
      <c r="E13" s="2">
        <f>Raw_schedule!D11</f>
        <v>0.75</v>
      </c>
      <c r="F13" s="2">
        <f>Raw_schedule!E11</f>
        <v>0.75</v>
      </c>
      <c r="G13" s="2">
        <f>Raw_schedule!F11</f>
        <v>0.75</v>
      </c>
      <c r="H13" s="2">
        <f>Raw_schedule!G11</f>
        <v>0.75</v>
      </c>
      <c r="I13" s="2">
        <f>Raw_schedule!H11</f>
        <v>0.75</v>
      </c>
      <c r="J13" s="2">
        <f>Raw_schedule!I11</f>
        <v>0.75</v>
      </c>
      <c r="K13" s="2">
        <f>Raw_schedule!J11</f>
        <v>0.75</v>
      </c>
      <c r="L13" s="2">
        <f>Raw_schedule!K11</f>
        <v>0.75</v>
      </c>
      <c r="M13" s="2">
        <f>Raw_schedule!L11</f>
        <v>0.75</v>
      </c>
      <c r="N13" s="2">
        <f>Raw_schedule!M11</f>
        <v>0.75</v>
      </c>
      <c r="O13" s="2">
        <f>Raw_schedule!N11</f>
        <v>0.75</v>
      </c>
      <c r="P13" s="2">
        <f>Raw_schedule!O11</f>
        <v>0.75</v>
      </c>
      <c r="Q13" s="2">
        <f>Raw_schedule!P11</f>
        <v>0.75</v>
      </c>
      <c r="R13" s="2">
        <f>Raw_schedule!Q11</f>
        <v>0.75</v>
      </c>
      <c r="S13" s="2">
        <f>Raw_schedule!R11</f>
        <v>0.75</v>
      </c>
      <c r="T13" s="2">
        <f>Raw_schedule!S11</f>
        <v>0.75</v>
      </c>
      <c r="U13" s="2">
        <f>Raw_schedule!T11</f>
        <v>0.75</v>
      </c>
      <c r="V13" s="2">
        <f>Raw_schedule!U11</f>
        <v>0.75</v>
      </c>
      <c r="W13" s="2">
        <f>Raw_schedule!V11</f>
        <v>0.75</v>
      </c>
      <c r="X13" s="2">
        <f>Raw_schedule!W11</f>
        <v>0.75</v>
      </c>
      <c r="Y13" s="2">
        <f>Raw_schedule!X11</f>
        <v>0.75</v>
      </c>
      <c r="Z13" s="2">
        <f>Raw_schedule!Y11</f>
        <v>0.75</v>
      </c>
      <c r="AA13" s="2">
        <f>Raw_schedule!Z11</f>
        <v>0.75</v>
      </c>
      <c r="AB13" s="2">
        <f>Raw_schedule!AA11</f>
        <v>0.75</v>
      </c>
    </row>
    <row r="14" spans="1:28" x14ac:dyDescent="0.25">
      <c r="A14" s="39" t="str">
        <f>Raw_schedule!B12</f>
        <v>Elec Equip Sch</v>
      </c>
      <c r="B14" s="39" t="str">
        <f>Raw_schedule!A12</f>
        <v>Computer room</v>
      </c>
      <c r="C14" s="2" t="str">
        <f>Raw_schedule!C12</f>
        <v>AllOtherDays (Through 8/31)</v>
      </c>
      <c r="D14" s="2"/>
      <c r="E14" s="2">
        <f>Raw_schedule!D12</f>
        <v>1</v>
      </c>
      <c r="F14" s="2">
        <f>Raw_schedule!E12</f>
        <v>1</v>
      </c>
      <c r="G14" s="2">
        <f>Raw_schedule!F12</f>
        <v>1</v>
      </c>
      <c r="H14" s="2">
        <f>Raw_schedule!G12</f>
        <v>1</v>
      </c>
      <c r="I14" s="2">
        <f>Raw_schedule!H12</f>
        <v>1</v>
      </c>
      <c r="J14" s="2">
        <f>Raw_schedule!I12</f>
        <v>1</v>
      </c>
      <c r="K14" s="2">
        <f>Raw_schedule!J12</f>
        <v>1</v>
      </c>
      <c r="L14" s="2">
        <f>Raw_schedule!K12</f>
        <v>1</v>
      </c>
      <c r="M14" s="2">
        <f>Raw_schedule!L12</f>
        <v>1</v>
      </c>
      <c r="N14" s="2">
        <f>Raw_schedule!M12</f>
        <v>1</v>
      </c>
      <c r="O14" s="2">
        <f>Raw_schedule!N12</f>
        <v>1</v>
      </c>
      <c r="P14" s="2">
        <f>Raw_schedule!O12</f>
        <v>1</v>
      </c>
      <c r="Q14" s="2">
        <f>Raw_schedule!P12</f>
        <v>1</v>
      </c>
      <c r="R14" s="2">
        <f>Raw_schedule!Q12</f>
        <v>1</v>
      </c>
      <c r="S14" s="2">
        <f>Raw_schedule!R12</f>
        <v>1</v>
      </c>
      <c r="T14" s="2">
        <f>Raw_schedule!S12</f>
        <v>1</v>
      </c>
      <c r="U14" s="2">
        <f>Raw_schedule!T12</f>
        <v>1</v>
      </c>
      <c r="V14" s="2">
        <f>Raw_schedule!U12</f>
        <v>1</v>
      </c>
      <c r="W14" s="2">
        <f>Raw_schedule!V12</f>
        <v>1</v>
      </c>
      <c r="X14" s="2">
        <f>Raw_schedule!W12</f>
        <v>1</v>
      </c>
      <c r="Y14" s="2">
        <f>Raw_schedule!X12</f>
        <v>1</v>
      </c>
      <c r="Z14" s="2">
        <f>Raw_schedule!Y12</f>
        <v>1</v>
      </c>
      <c r="AA14" s="2">
        <f>Raw_schedule!Z12</f>
        <v>1</v>
      </c>
      <c r="AB14" s="2">
        <f>Raw_schedule!AA12</f>
        <v>1</v>
      </c>
    </row>
    <row r="15" spans="1:28" x14ac:dyDescent="0.25">
      <c r="A15" s="39" t="str">
        <f>Raw_schedule!B13</f>
        <v>Elec Equip Sch</v>
      </c>
      <c r="B15" s="39" t="str">
        <f>Raw_schedule!A13</f>
        <v>Computer room</v>
      </c>
      <c r="C15" s="2" t="str">
        <f>Raw_schedule!C13</f>
        <v>AllOtherDays (Through 9/30)</v>
      </c>
      <c r="D15" s="2"/>
      <c r="E15" s="2">
        <f>Raw_schedule!D13</f>
        <v>0.25</v>
      </c>
      <c r="F15" s="2">
        <f>Raw_schedule!E13</f>
        <v>0.25</v>
      </c>
      <c r="G15" s="2">
        <f>Raw_schedule!F13</f>
        <v>0.25</v>
      </c>
      <c r="H15" s="2">
        <f>Raw_schedule!G13</f>
        <v>0.25</v>
      </c>
      <c r="I15" s="2">
        <f>Raw_schedule!H13</f>
        <v>0.25</v>
      </c>
      <c r="J15" s="2">
        <f>Raw_schedule!I13</f>
        <v>0.25</v>
      </c>
      <c r="K15" s="2">
        <f>Raw_schedule!J13</f>
        <v>0.25</v>
      </c>
      <c r="L15" s="2">
        <f>Raw_schedule!K13</f>
        <v>0.25</v>
      </c>
      <c r="M15" s="2">
        <f>Raw_schedule!L13</f>
        <v>0.25</v>
      </c>
      <c r="N15" s="2">
        <f>Raw_schedule!M13</f>
        <v>0.25</v>
      </c>
      <c r="O15" s="2">
        <f>Raw_schedule!N13</f>
        <v>0.25</v>
      </c>
      <c r="P15" s="2">
        <f>Raw_schedule!O13</f>
        <v>0.25</v>
      </c>
      <c r="Q15" s="2">
        <f>Raw_schedule!P13</f>
        <v>0.25</v>
      </c>
      <c r="R15" s="2">
        <f>Raw_schedule!Q13</f>
        <v>0.25</v>
      </c>
      <c r="S15" s="2">
        <f>Raw_schedule!R13</f>
        <v>0.25</v>
      </c>
      <c r="T15" s="2">
        <f>Raw_schedule!S13</f>
        <v>0.25</v>
      </c>
      <c r="U15" s="2">
        <f>Raw_schedule!T13</f>
        <v>0.25</v>
      </c>
      <c r="V15" s="2">
        <f>Raw_schedule!U13</f>
        <v>0.25</v>
      </c>
      <c r="W15" s="2">
        <f>Raw_schedule!V13</f>
        <v>0.25</v>
      </c>
      <c r="X15" s="2">
        <f>Raw_schedule!W13</f>
        <v>0.25</v>
      </c>
      <c r="Y15" s="2">
        <f>Raw_schedule!X13</f>
        <v>0.25</v>
      </c>
      <c r="Z15" s="2">
        <f>Raw_schedule!Y13</f>
        <v>0.25</v>
      </c>
      <c r="AA15" s="2">
        <f>Raw_schedule!Z13</f>
        <v>0.25</v>
      </c>
      <c r="AB15" s="2">
        <f>Raw_schedule!AA13</f>
        <v>0.25</v>
      </c>
    </row>
    <row r="16" spans="1:28" x14ac:dyDescent="0.25">
      <c r="A16" s="39" t="str">
        <f>Raw_schedule!B14</f>
        <v>Elec Equip Sch</v>
      </c>
      <c r="B16" s="39" t="str">
        <f>Raw_schedule!A14</f>
        <v>Computer room</v>
      </c>
      <c r="C16" s="2" t="str">
        <f>Raw_schedule!C14</f>
        <v>AllOtherDays (Through 10/31)</v>
      </c>
      <c r="D16" s="2"/>
      <c r="E16" s="2">
        <f>Raw_schedule!D14</f>
        <v>0.5</v>
      </c>
      <c r="F16" s="2">
        <f>Raw_schedule!E14</f>
        <v>0.5</v>
      </c>
      <c r="G16" s="2">
        <f>Raw_schedule!F14</f>
        <v>0.5</v>
      </c>
      <c r="H16" s="2">
        <f>Raw_schedule!G14</f>
        <v>0.5</v>
      </c>
      <c r="I16" s="2">
        <f>Raw_schedule!H14</f>
        <v>0.5</v>
      </c>
      <c r="J16" s="2">
        <f>Raw_schedule!I14</f>
        <v>0.5</v>
      </c>
      <c r="K16" s="2">
        <f>Raw_schedule!J14</f>
        <v>0.5</v>
      </c>
      <c r="L16" s="2">
        <f>Raw_schedule!K14</f>
        <v>0.5</v>
      </c>
      <c r="M16" s="2">
        <f>Raw_schedule!L14</f>
        <v>0.5</v>
      </c>
      <c r="N16" s="2">
        <f>Raw_schedule!M14</f>
        <v>0.5</v>
      </c>
      <c r="O16" s="2">
        <f>Raw_schedule!N14</f>
        <v>0.5</v>
      </c>
      <c r="P16" s="2">
        <f>Raw_schedule!O14</f>
        <v>0.5</v>
      </c>
      <c r="Q16" s="2">
        <f>Raw_schedule!P14</f>
        <v>0.5</v>
      </c>
      <c r="R16" s="2">
        <f>Raw_schedule!Q14</f>
        <v>0.5</v>
      </c>
      <c r="S16" s="2">
        <f>Raw_schedule!R14</f>
        <v>0.5</v>
      </c>
      <c r="T16" s="2">
        <f>Raw_schedule!S14</f>
        <v>0.5</v>
      </c>
      <c r="U16" s="2">
        <f>Raw_schedule!T14</f>
        <v>0.5</v>
      </c>
      <c r="V16" s="2">
        <f>Raw_schedule!U14</f>
        <v>0.5</v>
      </c>
      <c r="W16" s="2">
        <f>Raw_schedule!V14</f>
        <v>0.5</v>
      </c>
      <c r="X16" s="2">
        <f>Raw_schedule!W14</f>
        <v>0.5</v>
      </c>
      <c r="Y16" s="2">
        <f>Raw_schedule!X14</f>
        <v>0.5</v>
      </c>
      <c r="Z16" s="2">
        <f>Raw_schedule!Y14</f>
        <v>0.5</v>
      </c>
      <c r="AA16" s="2">
        <f>Raw_schedule!Z14</f>
        <v>0.5</v>
      </c>
      <c r="AB16" s="2">
        <f>Raw_schedule!AA14</f>
        <v>0.5</v>
      </c>
    </row>
    <row r="17" spans="1:28" x14ac:dyDescent="0.25">
      <c r="A17" s="39" t="str">
        <f>Raw_schedule!B15</f>
        <v>Elec Equip Sch</v>
      </c>
      <c r="B17" s="39" t="str">
        <f>Raw_schedule!A15</f>
        <v>Computer room</v>
      </c>
      <c r="C17" s="2" t="str">
        <f>Raw_schedule!C15</f>
        <v>AllOtherDays (Through 11/30)</v>
      </c>
      <c r="D17" s="2"/>
      <c r="E17" s="2">
        <f>Raw_schedule!D15</f>
        <v>0.75</v>
      </c>
      <c r="F17" s="2">
        <f>Raw_schedule!E15</f>
        <v>0.75</v>
      </c>
      <c r="G17" s="2">
        <f>Raw_schedule!F15</f>
        <v>0.75</v>
      </c>
      <c r="H17" s="2">
        <f>Raw_schedule!G15</f>
        <v>0.75</v>
      </c>
      <c r="I17" s="2">
        <f>Raw_schedule!H15</f>
        <v>0.75</v>
      </c>
      <c r="J17" s="2">
        <f>Raw_schedule!I15</f>
        <v>0.75</v>
      </c>
      <c r="K17" s="2">
        <f>Raw_schedule!J15</f>
        <v>0.75</v>
      </c>
      <c r="L17" s="2">
        <f>Raw_schedule!K15</f>
        <v>0.75</v>
      </c>
      <c r="M17" s="2">
        <f>Raw_schedule!L15</f>
        <v>0.75</v>
      </c>
      <c r="N17" s="2">
        <f>Raw_schedule!M15</f>
        <v>0.75</v>
      </c>
      <c r="O17" s="2">
        <f>Raw_schedule!N15</f>
        <v>0.75</v>
      </c>
      <c r="P17" s="2">
        <f>Raw_schedule!O15</f>
        <v>0.75</v>
      </c>
      <c r="Q17" s="2">
        <f>Raw_schedule!P15</f>
        <v>0.75</v>
      </c>
      <c r="R17" s="2">
        <f>Raw_schedule!Q15</f>
        <v>0.75</v>
      </c>
      <c r="S17" s="2">
        <f>Raw_schedule!R15</f>
        <v>0.75</v>
      </c>
      <c r="T17" s="2">
        <f>Raw_schedule!S15</f>
        <v>0.75</v>
      </c>
      <c r="U17" s="2">
        <f>Raw_schedule!T15</f>
        <v>0.75</v>
      </c>
      <c r="V17" s="2">
        <f>Raw_schedule!U15</f>
        <v>0.75</v>
      </c>
      <c r="W17" s="2">
        <f>Raw_schedule!V15</f>
        <v>0.75</v>
      </c>
      <c r="X17" s="2">
        <f>Raw_schedule!W15</f>
        <v>0.75</v>
      </c>
      <c r="Y17" s="2">
        <f>Raw_schedule!X15</f>
        <v>0.75</v>
      </c>
      <c r="Z17" s="2">
        <f>Raw_schedule!Y15</f>
        <v>0.75</v>
      </c>
      <c r="AA17" s="2">
        <f>Raw_schedule!Z15</f>
        <v>0.75</v>
      </c>
      <c r="AB17" s="2">
        <f>Raw_schedule!AA15</f>
        <v>0.75</v>
      </c>
    </row>
    <row r="18" spans="1:28" x14ac:dyDescent="0.25">
      <c r="A18" s="39" t="str">
        <f>Raw_schedule!B16</f>
        <v>Elec Equip Sch</v>
      </c>
      <c r="B18" s="39" t="str">
        <f>Raw_schedule!A16</f>
        <v>Computer room</v>
      </c>
      <c r="C18" s="2" t="str">
        <f>Raw_schedule!C16</f>
        <v>AllOtherDays (Through 12/31)</v>
      </c>
      <c r="D18" s="2"/>
      <c r="E18" s="2">
        <f>Raw_schedule!D16</f>
        <v>1</v>
      </c>
      <c r="F18" s="2">
        <f>Raw_schedule!E16</f>
        <v>1</v>
      </c>
      <c r="G18" s="2">
        <f>Raw_schedule!F16</f>
        <v>1</v>
      </c>
      <c r="H18" s="2">
        <f>Raw_schedule!G16</f>
        <v>1</v>
      </c>
      <c r="I18" s="2">
        <f>Raw_schedule!H16</f>
        <v>1</v>
      </c>
      <c r="J18" s="2">
        <f>Raw_schedule!I16</f>
        <v>1</v>
      </c>
      <c r="K18" s="2">
        <f>Raw_schedule!J16</f>
        <v>1</v>
      </c>
      <c r="L18" s="2">
        <f>Raw_schedule!K16</f>
        <v>1</v>
      </c>
      <c r="M18" s="2">
        <f>Raw_schedule!L16</f>
        <v>1</v>
      </c>
      <c r="N18" s="2">
        <f>Raw_schedule!M16</f>
        <v>1</v>
      </c>
      <c r="O18" s="2">
        <f>Raw_schedule!N16</f>
        <v>1</v>
      </c>
      <c r="P18" s="2">
        <f>Raw_schedule!O16</f>
        <v>1</v>
      </c>
      <c r="Q18" s="2">
        <f>Raw_schedule!P16</f>
        <v>1</v>
      </c>
      <c r="R18" s="2">
        <f>Raw_schedule!Q16</f>
        <v>1</v>
      </c>
      <c r="S18" s="2">
        <f>Raw_schedule!R16</f>
        <v>1</v>
      </c>
      <c r="T18" s="2">
        <f>Raw_schedule!S16</f>
        <v>1</v>
      </c>
      <c r="U18" s="2">
        <f>Raw_schedule!T16</f>
        <v>1</v>
      </c>
      <c r="V18" s="2">
        <f>Raw_schedule!U16</f>
        <v>1</v>
      </c>
      <c r="W18" s="2">
        <f>Raw_schedule!V16</f>
        <v>1</v>
      </c>
      <c r="X18" s="2">
        <f>Raw_schedule!W16</f>
        <v>1</v>
      </c>
      <c r="Y18" s="2">
        <f>Raw_schedule!X16</f>
        <v>1</v>
      </c>
      <c r="Z18" s="2">
        <f>Raw_schedule!Y16</f>
        <v>1</v>
      </c>
      <c r="AA18" s="2">
        <f>Raw_schedule!Z16</f>
        <v>1</v>
      </c>
      <c r="AB18" s="2">
        <f>Raw_schedule!AA16</f>
        <v>1</v>
      </c>
    </row>
    <row r="19" spans="1:28" x14ac:dyDescent="0.25">
      <c r="A19" s="39" t="str">
        <f>Raw_schedule!B17</f>
        <v>Heating Setpoint Schedule</v>
      </c>
      <c r="B19" s="39" t="str">
        <f>Raw_schedule!A17</f>
        <v>Computer room</v>
      </c>
      <c r="C19" s="2" t="str">
        <f>Raw_schedule!C17</f>
        <v>AllDays</v>
      </c>
      <c r="D19" s="2"/>
      <c r="E19" s="2">
        <f>Raw_schedule!D17</f>
        <v>60.08</v>
      </c>
      <c r="F19" s="2">
        <f>Raw_schedule!E17</f>
        <v>60.08</v>
      </c>
      <c r="G19" s="2">
        <f>Raw_schedule!F17</f>
        <v>60.08</v>
      </c>
      <c r="H19" s="2">
        <f>Raw_schedule!G17</f>
        <v>60.08</v>
      </c>
      <c r="I19" s="2">
        <f>Raw_schedule!H17</f>
        <v>60.08</v>
      </c>
      <c r="J19" s="2">
        <f>Raw_schedule!I17</f>
        <v>60.08</v>
      </c>
      <c r="K19" s="2">
        <f>Raw_schedule!J17</f>
        <v>60.08</v>
      </c>
      <c r="L19" s="2">
        <f>Raw_schedule!K17</f>
        <v>60.08</v>
      </c>
      <c r="M19" s="2">
        <f>Raw_schedule!L17</f>
        <v>60.08</v>
      </c>
      <c r="N19" s="2">
        <f>Raw_schedule!M17</f>
        <v>60.08</v>
      </c>
      <c r="O19" s="2">
        <f>Raw_schedule!N17</f>
        <v>60.08</v>
      </c>
      <c r="P19" s="2">
        <f>Raw_schedule!O17</f>
        <v>60.08</v>
      </c>
      <c r="Q19" s="2">
        <f>Raw_schedule!P17</f>
        <v>60.08</v>
      </c>
      <c r="R19" s="2">
        <f>Raw_schedule!Q17</f>
        <v>60.08</v>
      </c>
      <c r="S19" s="2">
        <f>Raw_schedule!R17</f>
        <v>60.08</v>
      </c>
      <c r="T19" s="2">
        <f>Raw_schedule!S17</f>
        <v>60.08</v>
      </c>
      <c r="U19" s="2">
        <f>Raw_schedule!T17</f>
        <v>60.08</v>
      </c>
      <c r="V19" s="2">
        <f>Raw_schedule!U17</f>
        <v>60.08</v>
      </c>
      <c r="W19" s="2">
        <f>Raw_schedule!V17</f>
        <v>60.08</v>
      </c>
      <c r="X19" s="2">
        <f>Raw_schedule!W17</f>
        <v>60.08</v>
      </c>
      <c r="Y19" s="2">
        <f>Raw_schedule!X17</f>
        <v>60.08</v>
      </c>
      <c r="Z19" s="2">
        <f>Raw_schedule!Y17</f>
        <v>60.08</v>
      </c>
      <c r="AA19" s="2">
        <f>Raw_schedule!Z17</f>
        <v>60.08</v>
      </c>
      <c r="AB19" s="2">
        <f>Raw_schedule!AA17</f>
        <v>60.08</v>
      </c>
    </row>
    <row r="20" spans="1:28" x14ac:dyDescent="0.25">
      <c r="A20" s="39" t="str">
        <f>Raw_schedule!B18</f>
        <v>Infiltration Schedule</v>
      </c>
      <c r="B20" s="39" t="str">
        <f>Raw_schedule!A18</f>
        <v>Computer room</v>
      </c>
      <c r="C20" s="2" t="str">
        <f>Raw_schedule!C18</f>
        <v>AllDays</v>
      </c>
      <c r="D20" s="2"/>
      <c r="E20" s="2">
        <f>Raw_schedule!D18</f>
        <v>1</v>
      </c>
      <c r="F20" s="2">
        <f>Raw_schedule!E18</f>
        <v>1</v>
      </c>
      <c r="G20" s="2">
        <f>Raw_schedule!F18</f>
        <v>1</v>
      </c>
      <c r="H20" s="2">
        <f>Raw_schedule!G18</f>
        <v>1</v>
      </c>
      <c r="I20" s="2">
        <f>Raw_schedule!H18</f>
        <v>1</v>
      </c>
      <c r="J20" s="2">
        <f>Raw_schedule!I18</f>
        <v>1</v>
      </c>
      <c r="K20" s="2">
        <f>Raw_schedule!J18</f>
        <v>1</v>
      </c>
      <c r="L20" s="2">
        <f>Raw_schedule!K18</f>
        <v>1</v>
      </c>
      <c r="M20" s="2">
        <f>Raw_schedule!L18</f>
        <v>1</v>
      </c>
      <c r="N20" s="2">
        <f>Raw_schedule!M18</f>
        <v>1</v>
      </c>
      <c r="O20" s="2">
        <f>Raw_schedule!N18</f>
        <v>1</v>
      </c>
      <c r="P20" s="2">
        <f>Raw_schedule!O18</f>
        <v>1</v>
      </c>
      <c r="Q20" s="2">
        <f>Raw_schedule!P18</f>
        <v>1</v>
      </c>
      <c r="R20" s="2">
        <f>Raw_schedule!Q18</f>
        <v>1</v>
      </c>
      <c r="S20" s="2">
        <f>Raw_schedule!R18</f>
        <v>1</v>
      </c>
      <c r="T20" s="2">
        <f>Raw_schedule!S18</f>
        <v>1</v>
      </c>
      <c r="U20" s="2">
        <f>Raw_schedule!T18</f>
        <v>1</v>
      </c>
      <c r="V20" s="2">
        <f>Raw_schedule!U18</f>
        <v>1</v>
      </c>
      <c r="W20" s="2">
        <f>Raw_schedule!V18</f>
        <v>1</v>
      </c>
      <c r="X20" s="2">
        <f>Raw_schedule!W18</f>
        <v>1</v>
      </c>
      <c r="Y20" s="2">
        <f>Raw_schedule!X18</f>
        <v>1</v>
      </c>
      <c r="Z20" s="2">
        <f>Raw_schedule!Y18</f>
        <v>1</v>
      </c>
      <c r="AA20" s="2">
        <f>Raw_schedule!Z18</f>
        <v>1</v>
      </c>
      <c r="AB20" s="2">
        <f>Raw_schedule!AA18</f>
        <v>1</v>
      </c>
    </row>
    <row r="21" spans="1:28" x14ac:dyDescent="0.25">
      <c r="A21" s="39" t="str">
        <f>Raw_schedule!B19</f>
        <v>Lighting Schedule</v>
      </c>
      <c r="B21" s="39" t="str">
        <f>Raw_schedule!A19</f>
        <v>Computer room</v>
      </c>
      <c r="C21" s="2" t="str">
        <f>Raw_schedule!C19</f>
        <v>AllOtherDays</v>
      </c>
      <c r="D21" s="2"/>
      <c r="E21" s="2">
        <f>Raw_schedule!D19</f>
        <v>0.05</v>
      </c>
      <c r="F21" s="2">
        <f>Raw_schedule!E19</f>
        <v>0.05</v>
      </c>
      <c r="G21" s="2">
        <f>Raw_schedule!F19</f>
        <v>0.05</v>
      </c>
      <c r="H21" s="2">
        <f>Raw_schedule!G19</f>
        <v>0.05</v>
      </c>
      <c r="I21" s="2">
        <f>Raw_schedule!H19</f>
        <v>0.05</v>
      </c>
      <c r="J21" s="2">
        <f>Raw_schedule!I19</f>
        <v>0.1</v>
      </c>
      <c r="K21" s="2">
        <f>Raw_schedule!J19</f>
        <v>0.1</v>
      </c>
      <c r="L21" s="2">
        <f>Raw_schedule!K19</f>
        <v>0.15</v>
      </c>
      <c r="M21" s="2">
        <f>Raw_schedule!L19</f>
        <v>0.15</v>
      </c>
      <c r="N21" s="2">
        <f>Raw_schedule!M19</f>
        <v>0.15</v>
      </c>
      <c r="O21" s="2">
        <f>Raw_schedule!N19</f>
        <v>0.15</v>
      </c>
      <c r="P21" s="2">
        <f>Raw_schedule!O19</f>
        <v>0.15</v>
      </c>
      <c r="Q21" s="2">
        <f>Raw_schedule!P19</f>
        <v>0.15</v>
      </c>
      <c r="R21" s="2">
        <f>Raw_schedule!Q19</f>
        <v>0.15</v>
      </c>
      <c r="S21" s="2">
        <f>Raw_schedule!R19</f>
        <v>0.15</v>
      </c>
      <c r="T21" s="2">
        <f>Raw_schedule!S19</f>
        <v>0.15</v>
      </c>
      <c r="U21" s="2">
        <f>Raw_schedule!T19</f>
        <v>0.15</v>
      </c>
      <c r="V21" s="2">
        <f>Raw_schedule!U19</f>
        <v>0.1</v>
      </c>
      <c r="W21" s="2">
        <f>Raw_schedule!V19</f>
        <v>0.1</v>
      </c>
      <c r="X21" s="2">
        <f>Raw_schedule!W19</f>
        <v>0.1</v>
      </c>
      <c r="Y21" s="2">
        <f>Raw_schedule!X19</f>
        <v>0.05</v>
      </c>
      <c r="Z21" s="2">
        <f>Raw_schedule!Y19</f>
        <v>0.05</v>
      </c>
      <c r="AA21" s="2">
        <f>Raw_schedule!Z19</f>
        <v>0.05</v>
      </c>
      <c r="AB21" s="2">
        <f>Raw_schedule!AA19</f>
        <v>0.05</v>
      </c>
    </row>
    <row r="22" spans="1:28" x14ac:dyDescent="0.25">
      <c r="A22" s="39" t="str">
        <f>Raw_schedule!B20</f>
        <v>Lighting Schedule</v>
      </c>
      <c r="B22" s="39" t="str">
        <f>Raw_schedule!A20</f>
        <v>Computer room</v>
      </c>
      <c r="C22" s="2" t="str">
        <f>Raw_schedule!C20</f>
        <v>Saturdays</v>
      </c>
      <c r="D22" s="2"/>
      <c r="E22" s="2">
        <f>Raw_schedule!D20</f>
        <v>0.05</v>
      </c>
      <c r="F22" s="2">
        <f>Raw_schedule!E20</f>
        <v>0.05</v>
      </c>
      <c r="G22" s="2">
        <f>Raw_schedule!F20</f>
        <v>0.05</v>
      </c>
      <c r="H22" s="2">
        <f>Raw_schedule!G20</f>
        <v>0.05</v>
      </c>
      <c r="I22" s="2">
        <f>Raw_schedule!H20</f>
        <v>0.05</v>
      </c>
      <c r="J22" s="2">
        <f>Raw_schedule!I20</f>
        <v>0.1</v>
      </c>
      <c r="K22" s="2">
        <f>Raw_schedule!J20</f>
        <v>0.15</v>
      </c>
      <c r="L22" s="2">
        <f>Raw_schedule!K20</f>
        <v>0.25</v>
      </c>
      <c r="M22" s="2">
        <f>Raw_schedule!L20</f>
        <v>0.25</v>
      </c>
      <c r="N22" s="2">
        <f>Raw_schedule!M20</f>
        <v>0.25</v>
      </c>
      <c r="O22" s="2">
        <f>Raw_schedule!N20</f>
        <v>0.25</v>
      </c>
      <c r="P22" s="2">
        <f>Raw_schedule!O20</f>
        <v>0.25</v>
      </c>
      <c r="Q22" s="2">
        <f>Raw_schedule!P20</f>
        <v>0.25</v>
      </c>
      <c r="R22" s="2">
        <f>Raw_schedule!Q20</f>
        <v>0.25</v>
      </c>
      <c r="S22" s="2">
        <f>Raw_schedule!R20</f>
        <v>0.2</v>
      </c>
      <c r="T22" s="2">
        <f>Raw_schedule!S20</f>
        <v>0.2</v>
      </c>
      <c r="U22" s="2">
        <f>Raw_schedule!T20</f>
        <v>0.2</v>
      </c>
      <c r="V22" s="2">
        <f>Raw_schedule!U20</f>
        <v>0.15</v>
      </c>
      <c r="W22" s="2">
        <f>Raw_schedule!V20</f>
        <v>0.1</v>
      </c>
      <c r="X22" s="2">
        <f>Raw_schedule!W20</f>
        <v>0.1</v>
      </c>
      <c r="Y22" s="2">
        <f>Raw_schedule!X20</f>
        <v>0.1</v>
      </c>
      <c r="Z22" s="2">
        <f>Raw_schedule!Y20</f>
        <v>0.1</v>
      </c>
      <c r="AA22" s="2">
        <f>Raw_schedule!Z20</f>
        <v>0.1</v>
      </c>
      <c r="AB22" s="2">
        <f>Raw_schedule!AA20</f>
        <v>0.1</v>
      </c>
    </row>
    <row r="23" spans="1:28" x14ac:dyDescent="0.25">
      <c r="A23" s="39" t="str">
        <f>Raw_schedule!B21</f>
        <v>Lighting Schedule</v>
      </c>
      <c r="B23" s="39" t="str">
        <f>Raw_schedule!A21</f>
        <v>Computer room</v>
      </c>
      <c r="C23" s="2" t="str">
        <f>Raw_schedule!C21</f>
        <v>Weekdays</v>
      </c>
      <c r="D23" s="2"/>
      <c r="E23" s="2">
        <f>Raw_schedule!D21</f>
        <v>0.05</v>
      </c>
      <c r="F23" s="2">
        <f>Raw_schedule!E21</f>
        <v>0.05</v>
      </c>
      <c r="G23" s="2">
        <f>Raw_schedule!F21</f>
        <v>0.05</v>
      </c>
      <c r="H23" s="2">
        <f>Raw_schedule!G21</f>
        <v>0.05</v>
      </c>
      <c r="I23" s="2">
        <f>Raw_schedule!H21</f>
        <v>0.1</v>
      </c>
      <c r="J23" s="2">
        <f>Raw_schedule!I21</f>
        <v>0.2</v>
      </c>
      <c r="K23" s="2">
        <f>Raw_schedule!J21</f>
        <v>0.4</v>
      </c>
      <c r="L23" s="2">
        <f>Raw_schedule!K21</f>
        <v>0.7</v>
      </c>
      <c r="M23" s="2">
        <f>Raw_schedule!L21</f>
        <v>0.8</v>
      </c>
      <c r="N23" s="2">
        <f>Raw_schedule!M21</f>
        <v>0.85</v>
      </c>
      <c r="O23" s="2">
        <f>Raw_schedule!N21</f>
        <v>0.85</v>
      </c>
      <c r="P23" s="2">
        <f>Raw_schedule!O21</f>
        <v>0.85</v>
      </c>
      <c r="Q23" s="2">
        <f>Raw_schedule!P21</f>
        <v>0.85</v>
      </c>
      <c r="R23" s="2">
        <f>Raw_schedule!Q21</f>
        <v>0.85</v>
      </c>
      <c r="S23" s="2">
        <f>Raw_schedule!R21</f>
        <v>0.85</v>
      </c>
      <c r="T23" s="2">
        <f>Raw_schedule!S21</f>
        <v>0.85</v>
      </c>
      <c r="U23" s="2">
        <f>Raw_schedule!T21</f>
        <v>0.85</v>
      </c>
      <c r="V23" s="2">
        <f>Raw_schedule!U21</f>
        <v>0.8</v>
      </c>
      <c r="W23" s="2">
        <f>Raw_schedule!V21</f>
        <v>0.35</v>
      </c>
      <c r="X23" s="2">
        <f>Raw_schedule!W21</f>
        <v>0.1</v>
      </c>
      <c r="Y23" s="2">
        <f>Raw_schedule!X21</f>
        <v>0.1</v>
      </c>
      <c r="Z23" s="2">
        <f>Raw_schedule!Y21</f>
        <v>0.1</v>
      </c>
      <c r="AA23" s="2">
        <f>Raw_schedule!Z21</f>
        <v>0.1</v>
      </c>
      <c r="AB23" s="2">
        <f>Raw_schedule!AA21</f>
        <v>0.1</v>
      </c>
    </row>
    <row r="24" spans="1:28" x14ac:dyDescent="0.25">
      <c r="A24" s="39" t="str">
        <f>Raw_schedule!B22</f>
        <v>OA Schedule</v>
      </c>
      <c r="B24" s="39" t="str">
        <f>Raw_schedule!A22</f>
        <v>Computer room</v>
      </c>
      <c r="C24" s="2" t="str">
        <f>Raw_schedule!C22</f>
        <v>AllDays</v>
      </c>
      <c r="D24" s="2"/>
      <c r="E24" s="2">
        <f>Raw_schedule!D22</f>
        <v>1</v>
      </c>
      <c r="F24" s="2">
        <f>Raw_schedule!E22</f>
        <v>1</v>
      </c>
      <c r="G24" s="2">
        <f>Raw_schedule!F22</f>
        <v>1</v>
      </c>
      <c r="H24" s="2">
        <f>Raw_schedule!G22</f>
        <v>1</v>
      </c>
      <c r="I24" s="2">
        <f>Raw_schedule!H22</f>
        <v>1</v>
      </c>
      <c r="J24" s="2">
        <f>Raw_schedule!I22</f>
        <v>1</v>
      </c>
      <c r="K24" s="2">
        <f>Raw_schedule!J22</f>
        <v>1</v>
      </c>
      <c r="L24" s="2">
        <f>Raw_schedule!K22</f>
        <v>1</v>
      </c>
      <c r="M24" s="2">
        <f>Raw_schedule!L22</f>
        <v>1</v>
      </c>
      <c r="N24" s="2">
        <f>Raw_schedule!M22</f>
        <v>1</v>
      </c>
      <c r="O24" s="2">
        <f>Raw_schedule!N22</f>
        <v>1</v>
      </c>
      <c r="P24" s="2">
        <f>Raw_schedule!O22</f>
        <v>1</v>
      </c>
      <c r="Q24" s="2">
        <f>Raw_schedule!P22</f>
        <v>1</v>
      </c>
      <c r="R24" s="2">
        <f>Raw_schedule!Q22</f>
        <v>1</v>
      </c>
      <c r="S24" s="2">
        <f>Raw_schedule!R22</f>
        <v>1</v>
      </c>
      <c r="T24" s="2">
        <f>Raw_schedule!S22</f>
        <v>1</v>
      </c>
      <c r="U24" s="2">
        <f>Raw_schedule!T22</f>
        <v>1</v>
      </c>
      <c r="V24" s="2">
        <f>Raw_schedule!U22</f>
        <v>1</v>
      </c>
      <c r="W24" s="2">
        <f>Raw_schedule!V22</f>
        <v>1</v>
      </c>
      <c r="X24" s="2">
        <f>Raw_schedule!W22</f>
        <v>1</v>
      </c>
      <c r="Y24" s="2">
        <f>Raw_schedule!X22</f>
        <v>1</v>
      </c>
      <c r="Z24" s="2">
        <f>Raw_schedule!Y22</f>
        <v>1</v>
      </c>
      <c r="AA24" s="2">
        <f>Raw_schedule!Z22</f>
        <v>1</v>
      </c>
      <c r="AB24" s="2">
        <f>Raw_schedule!AA22</f>
        <v>1</v>
      </c>
    </row>
    <row r="25" spans="1:28" x14ac:dyDescent="0.25">
      <c r="A25" s="39" t="str">
        <f>Raw_schedule!B23</f>
        <v>Occupant Sch</v>
      </c>
      <c r="B25" s="39" t="str">
        <f>Raw_schedule!A23</f>
        <v>Computer room</v>
      </c>
      <c r="C25" s="2" t="str">
        <f>Raw_schedule!C23</f>
        <v>AllOtherDays</v>
      </c>
      <c r="D25" s="2"/>
      <c r="E25" s="2">
        <f>Raw_schedule!D23</f>
        <v>0</v>
      </c>
      <c r="F25" s="2">
        <f>Raw_schedule!E23</f>
        <v>0</v>
      </c>
      <c r="G25" s="2">
        <f>Raw_schedule!F23</f>
        <v>0</v>
      </c>
      <c r="H25" s="2">
        <f>Raw_schedule!G23</f>
        <v>0</v>
      </c>
      <c r="I25" s="2">
        <f>Raw_schedule!H23</f>
        <v>0</v>
      </c>
      <c r="J25" s="2">
        <f>Raw_schedule!I23</f>
        <v>0</v>
      </c>
      <c r="K25" s="2">
        <f>Raw_schedule!J23</f>
        <v>0</v>
      </c>
      <c r="L25" s="2">
        <f>Raw_schedule!K23</f>
        <v>0.05</v>
      </c>
      <c r="M25" s="2">
        <f>Raw_schedule!L23</f>
        <v>0.05</v>
      </c>
      <c r="N25" s="2">
        <f>Raw_schedule!M23</f>
        <v>0.05</v>
      </c>
      <c r="O25" s="2">
        <f>Raw_schedule!N23</f>
        <v>0.05</v>
      </c>
      <c r="P25" s="2">
        <f>Raw_schedule!O23</f>
        <v>0.05</v>
      </c>
      <c r="Q25" s="2">
        <f>Raw_schedule!P23</f>
        <v>0.05</v>
      </c>
      <c r="R25" s="2">
        <f>Raw_schedule!Q23</f>
        <v>0.05</v>
      </c>
      <c r="S25" s="2">
        <f>Raw_schedule!R23</f>
        <v>0.05</v>
      </c>
      <c r="T25" s="2">
        <f>Raw_schedule!S23</f>
        <v>0.05</v>
      </c>
      <c r="U25" s="2">
        <f>Raw_schedule!T23</f>
        <v>0.05</v>
      </c>
      <c r="V25" s="2">
        <f>Raw_schedule!U23</f>
        <v>0.05</v>
      </c>
      <c r="W25" s="2">
        <f>Raw_schedule!V23</f>
        <v>0.05</v>
      </c>
      <c r="X25" s="2">
        <f>Raw_schedule!W23</f>
        <v>0.05</v>
      </c>
      <c r="Y25" s="2">
        <f>Raw_schedule!X23</f>
        <v>0</v>
      </c>
      <c r="Z25" s="2">
        <f>Raw_schedule!Y23</f>
        <v>0</v>
      </c>
      <c r="AA25" s="2">
        <f>Raw_schedule!Z23</f>
        <v>0</v>
      </c>
      <c r="AB25" s="2">
        <f>Raw_schedule!AA23</f>
        <v>0</v>
      </c>
    </row>
    <row r="26" spans="1:28" x14ac:dyDescent="0.25">
      <c r="A26" s="39" t="str">
        <f>Raw_schedule!B24</f>
        <v>Occupant Sch</v>
      </c>
      <c r="B26" s="39" t="str">
        <f>Raw_schedule!A24</f>
        <v>Computer room</v>
      </c>
      <c r="C26" s="2" t="str">
        <f>Raw_schedule!C24</f>
        <v>Saturdays</v>
      </c>
      <c r="D26" s="2"/>
      <c r="E26" s="2">
        <f>Raw_schedule!D24</f>
        <v>0</v>
      </c>
      <c r="F26" s="2">
        <f>Raw_schedule!E24</f>
        <v>0</v>
      </c>
      <c r="G26" s="2">
        <f>Raw_schedule!F24</f>
        <v>0</v>
      </c>
      <c r="H26" s="2">
        <f>Raw_schedule!G24</f>
        <v>0</v>
      </c>
      <c r="I26" s="2">
        <f>Raw_schedule!H24</f>
        <v>0</v>
      </c>
      <c r="J26" s="2">
        <f>Raw_schedule!I24</f>
        <v>0</v>
      </c>
      <c r="K26" s="2">
        <f>Raw_schedule!J24</f>
        <v>0.05</v>
      </c>
      <c r="L26" s="2">
        <f>Raw_schedule!K24</f>
        <v>0.15</v>
      </c>
      <c r="M26" s="2">
        <f>Raw_schedule!L24</f>
        <v>0.15</v>
      </c>
      <c r="N26" s="2">
        <f>Raw_schedule!M24</f>
        <v>0.15</v>
      </c>
      <c r="O26" s="2">
        <f>Raw_schedule!N24</f>
        <v>0.15</v>
      </c>
      <c r="P26" s="2">
        <f>Raw_schedule!O24</f>
        <v>0.15</v>
      </c>
      <c r="Q26" s="2">
        <f>Raw_schedule!P24</f>
        <v>0.15</v>
      </c>
      <c r="R26" s="2">
        <f>Raw_schedule!Q24</f>
        <v>0.15</v>
      </c>
      <c r="S26" s="2">
        <f>Raw_schedule!R24</f>
        <v>0.15</v>
      </c>
      <c r="T26" s="2">
        <f>Raw_schedule!S24</f>
        <v>0.15</v>
      </c>
      <c r="U26" s="2">
        <f>Raw_schedule!T24</f>
        <v>0.15</v>
      </c>
      <c r="V26" s="2">
        <f>Raw_schedule!U24</f>
        <v>0.05</v>
      </c>
      <c r="W26" s="2">
        <f>Raw_schedule!V24</f>
        <v>0.05</v>
      </c>
      <c r="X26" s="2">
        <f>Raw_schedule!W24</f>
        <v>0.05</v>
      </c>
      <c r="Y26" s="2">
        <f>Raw_schedule!X24</f>
        <v>0</v>
      </c>
      <c r="Z26" s="2">
        <f>Raw_schedule!Y24</f>
        <v>0</v>
      </c>
      <c r="AA26" s="2">
        <f>Raw_schedule!Z24</f>
        <v>0</v>
      </c>
      <c r="AB26" s="2">
        <f>Raw_schedule!AA24</f>
        <v>0</v>
      </c>
    </row>
    <row r="27" spans="1:28" x14ac:dyDescent="0.25">
      <c r="A27" s="39" t="str">
        <f>Raw_schedule!B25</f>
        <v>Occupant Sch</v>
      </c>
      <c r="B27" s="39" t="str">
        <f>Raw_schedule!A25</f>
        <v>Computer room</v>
      </c>
      <c r="C27" s="2" t="str">
        <f>Raw_schedule!C25</f>
        <v>Weekdays</v>
      </c>
      <c r="D27" s="2"/>
      <c r="E27" s="2">
        <f>Raw_schedule!D25</f>
        <v>0</v>
      </c>
      <c r="F27" s="2">
        <f>Raw_schedule!E25</f>
        <v>0</v>
      </c>
      <c r="G27" s="2">
        <f>Raw_schedule!F25</f>
        <v>0</v>
      </c>
      <c r="H27" s="2">
        <f>Raw_schedule!G25</f>
        <v>0</v>
      </c>
      <c r="I27" s="2">
        <f>Raw_schedule!H25</f>
        <v>0.05</v>
      </c>
      <c r="J27" s="2">
        <f>Raw_schedule!I25</f>
        <v>0.1</v>
      </c>
      <c r="K27" s="2">
        <f>Raw_schedule!J25</f>
        <v>0.25</v>
      </c>
      <c r="L27" s="2">
        <f>Raw_schedule!K25</f>
        <v>0.65</v>
      </c>
      <c r="M27" s="2">
        <f>Raw_schedule!L25</f>
        <v>0.65</v>
      </c>
      <c r="N27" s="2">
        <f>Raw_schedule!M25</f>
        <v>0.65</v>
      </c>
      <c r="O27" s="2">
        <f>Raw_schedule!N25</f>
        <v>0.65</v>
      </c>
      <c r="P27" s="2">
        <f>Raw_schedule!O25</f>
        <v>0.6</v>
      </c>
      <c r="Q27" s="2">
        <f>Raw_schedule!P25</f>
        <v>0.6</v>
      </c>
      <c r="R27" s="2">
        <f>Raw_schedule!Q25</f>
        <v>0.65</v>
      </c>
      <c r="S27" s="2">
        <f>Raw_schedule!R25</f>
        <v>0.65</v>
      </c>
      <c r="T27" s="2">
        <f>Raw_schedule!S25</f>
        <v>0.65</v>
      </c>
      <c r="U27" s="2">
        <f>Raw_schedule!T25</f>
        <v>0.65</v>
      </c>
      <c r="V27" s="2">
        <f>Raw_schedule!U25</f>
        <v>0.4</v>
      </c>
      <c r="W27" s="2">
        <f>Raw_schedule!V25</f>
        <v>0.25</v>
      </c>
      <c r="X27" s="2">
        <f>Raw_schedule!W25</f>
        <v>0.1</v>
      </c>
      <c r="Y27" s="2">
        <f>Raw_schedule!X25</f>
        <v>0.05</v>
      </c>
      <c r="Z27" s="2">
        <f>Raw_schedule!Y25</f>
        <v>0.05</v>
      </c>
      <c r="AA27" s="2">
        <f>Raw_schedule!Z25</f>
        <v>0.05</v>
      </c>
      <c r="AB27" s="2">
        <f>Raw_schedule!AA25</f>
        <v>0</v>
      </c>
    </row>
    <row r="28" spans="1:28" x14ac:dyDescent="0.25">
      <c r="A28" s="39" t="str">
        <f>Raw_schedule!B26</f>
        <v>Cooling Setpoint Schedule</v>
      </c>
      <c r="B28" s="39" t="str">
        <f>Raw_schedule!A26</f>
        <v>Kitchen</v>
      </c>
      <c r="C28" s="2" t="str">
        <f>Raw_schedule!C26</f>
        <v>AllOtherDays</v>
      </c>
      <c r="D28" s="2"/>
      <c r="E28" s="2">
        <f>Raw_schedule!D26</f>
        <v>75.02</v>
      </c>
      <c r="F28" s="2">
        <f>Raw_schedule!E26</f>
        <v>75.02</v>
      </c>
      <c r="G28" s="2">
        <f>Raw_schedule!F26</f>
        <v>75.02</v>
      </c>
      <c r="H28" s="2">
        <f>Raw_schedule!G26</f>
        <v>84.92</v>
      </c>
      <c r="I28" s="2">
        <f>Raw_schedule!H26</f>
        <v>84.92</v>
      </c>
      <c r="J28" s="2">
        <f>Raw_schedule!I26</f>
        <v>84.92</v>
      </c>
      <c r="K28" s="2">
        <f>Raw_schedule!J26</f>
        <v>84.92</v>
      </c>
      <c r="L28" s="2">
        <f>Raw_schedule!K26</f>
        <v>84.92</v>
      </c>
      <c r="M28" s="2">
        <f>Raw_schedule!L26</f>
        <v>84.92</v>
      </c>
      <c r="N28" s="2">
        <f>Raw_schedule!M26</f>
        <v>75.02</v>
      </c>
      <c r="O28" s="2">
        <f>Raw_schedule!N26</f>
        <v>75.02</v>
      </c>
      <c r="P28" s="2">
        <f>Raw_schedule!O26</f>
        <v>75.02</v>
      </c>
      <c r="Q28" s="2">
        <f>Raw_schedule!P26</f>
        <v>75.02</v>
      </c>
      <c r="R28" s="2">
        <f>Raw_schedule!Q26</f>
        <v>75.02</v>
      </c>
      <c r="S28" s="2">
        <f>Raw_schedule!R26</f>
        <v>75.02</v>
      </c>
      <c r="T28" s="2">
        <f>Raw_schedule!S26</f>
        <v>75.02</v>
      </c>
      <c r="U28" s="2">
        <f>Raw_schedule!T26</f>
        <v>75.02</v>
      </c>
      <c r="V28" s="2">
        <f>Raw_schedule!U26</f>
        <v>75.02</v>
      </c>
      <c r="W28" s="2">
        <f>Raw_schedule!V26</f>
        <v>75.02</v>
      </c>
      <c r="X28" s="2">
        <f>Raw_schedule!W26</f>
        <v>75.02</v>
      </c>
      <c r="Y28" s="2">
        <f>Raw_schedule!X26</f>
        <v>75.02</v>
      </c>
      <c r="Z28" s="2">
        <f>Raw_schedule!Y26</f>
        <v>75.02</v>
      </c>
      <c r="AA28" s="2">
        <f>Raw_schedule!Z26</f>
        <v>75.02</v>
      </c>
      <c r="AB28" s="2">
        <f>Raw_schedule!AA26</f>
        <v>75.02</v>
      </c>
    </row>
    <row r="29" spans="1:28" x14ac:dyDescent="0.25">
      <c r="A29" s="39" t="str">
        <f>Raw_schedule!B27</f>
        <v>Cooling Setpoint Schedule</v>
      </c>
      <c r="B29" s="39" t="str">
        <f>Raw_schedule!A27</f>
        <v>Kitchen</v>
      </c>
      <c r="C29" s="2" t="str">
        <f>Raw_schedule!C27</f>
        <v>Saturdays</v>
      </c>
      <c r="D29" s="2"/>
      <c r="E29" s="2">
        <f>Raw_schedule!D27</f>
        <v>75.02</v>
      </c>
      <c r="F29" s="2">
        <f>Raw_schedule!E27</f>
        <v>75.02</v>
      </c>
      <c r="G29" s="2">
        <f>Raw_schedule!F27</f>
        <v>75.02</v>
      </c>
      <c r="H29" s="2">
        <f>Raw_schedule!G27</f>
        <v>84.92</v>
      </c>
      <c r="I29" s="2">
        <f>Raw_schedule!H27</f>
        <v>84.92</v>
      </c>
      <c r="J29" s="2">
        <f>Raw_schedule!I27</f>
        <v>84.92</v>
      </c>
      <c r="K29" s="2">
        <f>Raw_schedule!J27</f>
        <v>84.92</v>
      </c>
      <c r="L29" s="2">
        <f>Raw_schedule!K27</f>
        <v>84.92</v>
      </c>
      <c r="M29" s="2">
        <f>Raw_schedule!L27</f>
        <v>75.02</v>
      </c>
      <c r="N29" s="2">
        <f>Raw_schedule!M27</f>
        <v>75.02</v>
      </c>
      <c r="O29" s="2">
        <f>Raw_schedule!N27</f>
        <v>75.02</v>
      </c>
      <c r="P29" s="2">
        <f>Raw_schedule!O27</f>
        <v>75.02</v>
      </c>
      <c r="Q29" s="2">
        <f>Raw_schedule!P27</f>
        <v>75.02</v>
      </c>
      <c r="R29" s="2">
        <f>Raw_schedule!Q27</f>
        <v>75.02</v>
      </c>
      <c r="S29" s="2">
        <f>Raw_schedule!R27</f>
        <v>75.02</v>
      </c>
      <c r="T29" s="2">
        <f>Raw_schedule!S27</f>
        <v>75.02</v>
      </c>
      <c r="U29" s="2">
        <f>Raw_schedule!T27</f>
        <v>75.02</v>
      </c>
      <c r="V29" s="2">
        <f>Raw_schedule!U27</f>
        <v>75.02</v>
      </c>
      <c r="W29" s="2">
        <f>Raw_schedule!V27</f>
        <v>75.02</v>
      </c>
      <c r="X29" s="2">
        <f>Raw_schedule!W27</f>
        <v>75.02</v>
      </c>
      <c r="Y29" s="2">
        <f>Raw_schedule!X27</f>
        <v>75.02</v>
      </c>
      <c r="Z29" s="2">
        <f>Raw_schedule!Y27</f>
        <v>75.02</v>
      </c>
      <c r="AA29" s="2">
        <f>Raw_schedule!Z27</f>
        <v>75.02</v>
      </c>
      <c r="AB29" s="2">
        <f>Raw_schedule!AA27</f>
        <v>75.02</v>
      </c>
    </row>
    <row r="30" spans="1:28" x14ac:dyDescent="0.25">
      <c r="A30" s="39" t="str">
        <f>Raw_schedule!B28</f>
        <v>Cooling Setpoint Schedule</v>
      </c>
      <c r="B30" s="39" t="str">
        <f>Raw_schedule!A28</f>
        <v>Kitchen</v>
      </c>
      <c r="C30" s="2" t="str">
        <f>Raw_schedule!C28</f>
        <v>Weekdays</v>
      </c>
      <c r="D30" s="2"/>
      <c r="E30" s="2">
        <f>Raw_schedule!D28</f>
        <v>75.02</v>
      </c>
      <c r="F30" s="2">
        <f>Raw_schedule!E28</f>
        <v>75.02</v>
      </c>
      <c r="G30" s="2">
        <f>Raw_schedule!F28</f>
        <v>75.02</v>
      </c>
      <c r="H30" s="2">
        <f>Raw_schedule!G28</f>
        <v>84.92</v>
      </c>
      <c r="I30" s="2">
        <f>Raw_schedule!H28</f>
        <v>84.92</v>
      </c>
      <c r="J30" s="2">
        <f>Raw_schedule!I28</f>
        <v>84.92</v>
      </c>
      <c r="K30" s="2">
        <f>Raw_schedule!J28</f>
        <v>75.02</v>
      </c>
      <c r="L30" s="2">
        <f>Raw_schedule!K28</f>
        <v>75.02</v>
      </c>
      <c r="M30" s="2">
        <f>Raw_schedule!L28</f>
        <v>75.02</v>
      </c>
      <c r="N30" s="2">
        <f>Raw_schedule!M28</f>
        <v>75.02</v>
      </c>
      <c r="O30" s="2">
        <f>Raw_schedule!N28</f>
        <v>75.02</v>
      </c>
      <c r="P30" s="2">
        <f>Raw_schedule!O28</f>
        <v>75.02</v>
      </c>
      <c r="Q30" s="2">
        <f>Raw_schedule!P28</f>
        <v>75.02</v>
      </c>
      <c r="R30" s="2">
        <f>Raw_schedule!Q28</f>
        <v>75.02</v>
      </c>
      <c r="S30" s="2">
        <f>Raw_schedule!R28</f>
        <v>75.02</v>
      </c>
      <c r="T30" s="2">
        <f>Raw_schedule!S28</f>
        <v>75.02</v>
      </c>
      <c r="U30" s="2">
        <f>Raw_schedule!T28</f>
        <v>75.02</v>
      </c>
      <c r="V30" s="2">
        <f>Raw_schedule!U28</f>
        <v>75.02</v>
      </c>
      <c r="W30" s="2">
        <f>Raw_schedule!V28</f>
        <v>75.02</v>
      </c>
      <c r="X30" s="2">
        <f>Raw_schedule!W28</f>
        <v>75.02</v>
      </c>
      <c r="Y30" s="2">
        <f>Raw_schedule!X28</f>
        <v>75.02</v>
      </c>
      <c r="Z30" s="2">
        <f>Raw_schedule!Y28</f>
        <v>75.02</v>
      </c>
      <c r="AA30" s="2">
        <f>Raw_schedule!Z28</f>
        <v>75.02</v>
      </c>
      <c r="AB30" s="2">
        <f>Raw_schedule!AA28</f>
        <v>75.02</v>
      </c>
    </row>
    <row r="31" spans="1:28" x14ac:dyDescent="0.25">
      <c r="A31" s="39" t="str">
        <f>Raw_schedule!B29</f>
        <v>DHW Sch</v>
      </c>
      <c r="B31" s="39" t="str">
        <f>Raw_schedule!A29</f>
        <v>Kitchen</v>
      </c>
      <c r="C31" s="2" t="str">
        <f>Raw_schedule!C29</f>
        <v>AllOtherDays</v>
      </c>
      <c r="D31" s="2"/>
      <c r="E31" s="2">
        <f>Raw_schedule!D29</f>
        <v>0.25</v>
      </c>
      <c r="F31" s="2">
        <f>Raw_schedule!E29</f>
        <v>0.2</v>
      </c>
      <c r="G31" s="2">
        <f>Raw_schedule!F29</f>
        <v>0.2</v>
      </c>
      <c r="H31" s="2">
        <f>Raw_schedule!G29</f>
        <v>0</v>
      </c>
      <c r="I31" s="2">
        <f>Raw_schedule!H29</f>
        <v>0</v>
      </c>
      <c r="J31" s="2">
        <f>Raw_schedule!I29</f>
        <v>0</v>
      </c>
      <c r="K31" s="2">
        <f>Raw_schedule!J29</f>
        <v>0</v>
      </c>
      <c r="L31" s="2">
        <f>Raw_schedule!K29</f>
        <v>0</v>
      </c>
      <c r="M31" s="2">
        <f>Raw_schedule!L29</f>
        <v>0</v>
      </c>
      <c r="N31" s="2">
        <f>Raw_schedule!M29</f>
        <v>0</v>
      </c>
      <c r="O31" s="2">
        <f>Raw_schedule!N29</f>
        <v>0.5</v>
      </c>
      <c r="P31" s="2">
        <f>Raw_schedule!O29</f>
        <v>0.5</v>
      </c>
      <c r="Q31" s="2">
        <f>Raw_schedule!P29</f>
        <v>0.4</v>
      </c>
      <c r="R31" s="2">
        <f>Raw_schedule!Q29</f>
        <v>0.4</v>
      </c>
      <c r="S31" s="2">
        <f>Raw_schedule!R29</f>
        <v>0.3</v>
      </c>
      <c r="T31" s="2">
        <f>Raw_schedule!S29</f>
        <v>0.3</v>
      </c>
      <c r="U31" s="2">
        <f>Raw_schedule!T29</f>
        <v>0.3</v>
      </c>
      <c r="V31" s="2">
        <f>Raw_schedule!U29</f>
        <v>0.4</v>
      </c>
      <c r="W31" s="2">
        <f>Raw_schedule!V29</f>
        <v>0.5</v>
      </c>
      <c r="X31" s="2">
        <f>Raw_schedule!W29</f>
        <v>0.5</v>
      </c>
      <c r="Y31" s="2">
        <f>Raw_schedule!X29</f>
        <v>0.4</v>
      </c>
      <c r="Z31" s="2">
        <f>Raw_schedule!Y29</f>
        <v>0.5</v>
      </c>
      <c r="AA31" s="2">
        <f>Raw_schedule!Z29</f>
        <v>0.4</v>
      </c>
      <c r="AB31" s="2">
        <f>Raw_schedule!AA29</f>
        <v>0.2</v>
      </c>
    </row>
    <row r="32" spans="1:28" x14ac:dyDescent="0.25">
      <c r="A32" s="39" t="str">
        <f>Raw_schedule!B30</f>
        <v>DHW Sch</v>
      </c>
      <c r="B32" s="39" t="str">
        <f>Raw_schedule!A30</f>
        <v>Kitchen</v>
      </c>
      <c r="C32" s="2" t="str">
        <f>Raw_schedule!C30</f>
        <v>Saturdays</v>
      </c>
      <c r="D32" s="2"/>
      <c r="E32" s="2">
        <f>Raw_schedule!D30</f>
        <v>0.2</v>
      </c>
      <c r="F32" s="2">
        <f>Raw_schedule!E30</f>
        <v>0.15</v>
      </c>
      <c r="G32" s="2">
        <f>Raw_schedule!F30</f>
        <v>0.15</v>
      </c>
      <c r="H32" s="2">
        <f>Raw_schedule!G30</f>
        <v>0</v>
      </c>
      <c r="I32" s="2">
        <f>Raw_schedule!H30</f>
        <v>0</v>
      </c>
      <c r="J32" s="2">
        <f>Raw_schedule!I30</f>
        <v>0</v>
      </c>
      <c r="K32" s="2">
        <f>Raw_schedule!J30</f>
        <v>0</v>
      </c>
      <c r="L32" s="2">
        <f>Raw_schedule!K30</f>
        <v>0</v>
      </c>
      <c r="M32" s="2">
        <f>Raw_schedule!L30</f>
        <v>0</v>
      </c>
      <c r="N32" s="2">
        <f>Raw_schedule!M30</f>
        <v>0.5</v>
      </c>
      <c r="O32" s="2">
        <f>Raw_schedule!N30</f>
        <v>0.45</v>
      </c>
      <c r="P32" s="2">
        <f>Raw_schedule!O30</f>
        <v>0.5</v>
      </c>
      <c r="Q32" s="2">
        <f>Raw_schedule!P30</f>
        <v>0.5</v>
      </c>
      <c r="R32" s="2">
        <f>Raw_schedule!Q30</f>
        <v>0.45</v>
      </c>
      <c r="S32" s="2">
        <f>Raw_schedule!R30</f>
        <v>0.4</v>
      </c>
      <c r="T32" s="2">
        <f>Raw_schedule!S30</f>
        <v>0.4</v>
      </c>
      <c r="U32" s="2">
        <f>Raw_schedule!T30</f>
        <v>0.35</v>
      </c>
      <c r="V32" s="2">
        <f>Raw_schedule!U30</f>
        <v>0.4</v>
      </c>
      <c r="W32" s="2">
        <f>Raw_schedule!V30</f>
        <v>0.55000000000000004</v>
      </c>
      <c r="X32" s="2">
        <f>Raw_schedule!W30</f>
        <v>0.55000000000000004</v>
      </c>
      <c r="Y32" s="2">
        <f>Raw_schedule!X30</f>
        <v>0.5</v>
      </c>
      <c r="Z32" s="2">
        <f>Raw_schedule!Y30</f>
        <v>0.55000000000000004</v>
      </c>
      <c r="AA32" s="2">
        <f>Raw_schedule!Z30</f>
        <v>0.4</v>
      </c>
      <c r="AB32" s="2">
        <f>Raw_schedule!AA30</f>
        <v>0.3</v>
      </c>
    </row>
    <row r="33" spans="1:28" x14ac:dyDescent="0.25">
      <c r="A33" s="39" t="str">
        <f>Raw_schedule!B31</f>
        <v>DHW Sch</v>
      </c>
      <c r="B33" s="39" t="str">
        <f>Raw_schedule!A31</f>
        <v>Kitchen</v>
      </c>
      <c r="C33" s="2" t="str">
        <f>Raw_schedule!C31</f>
        <v>Weekdays</v>
      </c>
      <c r="D33" s="2"/>
      <c r="E33" s="2">
        <f>Raw_schedule!D31</f>
        <v>0.2</v>
      </c>
      <c r="F33" s="2">
        <f>Raw_schedule!E31</f>
        <v>0.15</v>
      </c>
      <c r="G33" s="2">
        <f>Raw_schedule!F31</f>
        <v>0.15</v>
      </c>
      <c r="H33" s="2">
        <f>Raw_schedule!G31</f>
        <v>0</v>
      </c>
      <c r="I33" s="2">
        <f>Raw_schedule!H31</f>
        <v>0</v>
      </c>
      <c r="J33" s="2">
        <f>Raw_schedule!I31</f>
        <v>0</v>
      </c>
      <c r="K33" s="2">
        <f>Raw_schedule!J31</f>
        <v>0</v>
      </c>
      <c r="L33" s="2">
        <f>Raw_schedule!K31</f>
        <v>0.6</v>
      </c>
      <c r="M33" s="2">
        <f>Raw_schedule!L31</f>
        <v>0.55000000000000004</v>
      </c>
      <c r="N33" s="2">
        <f>Raw_schedule!M31</f>
        <v>0.45</v>
      </c>
      <c r="O33" s="2">
        <f>Raw_schedule!N31</f>
        <v>0.4</v>
      </c>
      <c r="P33" s="2">
        <f>Raw_schedule!O31</f>
        <v>0.45</v>
      </c>
      <c r="Q33" s="2">
        <f>Raw_schedule!P31</f>
        <v>0.4</v>
      </c>
      <c r="R33" s="2">
        <f>Raw_schedule!Q31</f>
        <v>0.35</v>
      </c>
      <c r="S33" s="2">
        <f>Raw_schedule!R31</f>
        <v>0.3</v>
      </c>
      <c r="T33" s="2">
        <f>Raw_schedule!S31</f>
        <v>0.3</v>
      </c>
      <c r="U33" s="2">
        <f>Raw_schedule!T31</f>
        <v>0.3</v>
      </c>
      <c r="V33" s="2">
        <f>Raw_schedule!U31</f>
        <v>0.4</v>
      </c>
      <c r="W33" s="2">
        <f>Raw_schedule!V31</f>
        <v>0.55000000000000004</v>
      </c>
      <c r="X33" s="2">
        <f>Raw_schedule!W31</f>
        <v>0.6</v>
      </c>
      <c r="Y33" s="2">
        <f>Raw_schedule!X31</f>
        <v>0.5</v>
      </c>
      <c r="Z33" s="2">
        <f>Raw_schedule!Y31</f>
        <v>0.55000000000000004</v>
      </c>
      <c r="AA33" s="2">
        <f>Raw_schedule!Z31</f>
        <v>0.45</v>
      </c>
      <c r="AB33" s="2">
        <f>Raw_schedule!AA31</f>
        <v>0.25</v>
      </c>
    </row>
    <row r="34" spans="1:28" x14ac:dyDescent="0.25">
      <c r="A34" s="39" t="str">
        <f>Raw_schedule!B32</f>
        <v>Elec Equip Sch</v>
      </c>
      <c r="B34" s="39" t="str">
        <f>Raw_schedule!A32</f>
        <v>Kitchen</v>
      </c>
      <c r="C34" s="2" t="str">
        <f>Raw_schedule!C32</f>
        <v>AllDays</v>
      </c>
      <c r="D34" s="2"/>
      <c r="E34" s="2">
        <f>Raw_schedule!D32</f>
        <v>1</v>
      </c>
      <c r="F34" s="2">
        <f>Raw_schedule!E32</f>
        <v>1</v>
      </c>
      <c r="G34" s="2">
        <f>Raw_schedule!F32</f>
        <v>1</v>
      </c>
      <c r="H34" s="2">
        <f>Raw_schedule!G32</f>
        <v>1</v>
      </c>
      <c r="I34" s="2">
        <f>Raw_schedule!H32</f>
        <v>1</v>
      </c>
      <c r="J34" s="2">
        <f>Raw_schedule!I32</f>
        <v>1</v>
      </c>
      <c r="K34" s="2">
        <f>Raw_schedule!J32</f>
        <v>1</v>
      </c>
      <c r="L34" s="2">
        <f>Raw_schedule!K32</f>
        <v>1</v>
      </c>
      <c r="M34" s="2">
        <f>Raw_schedule!L32</f>
        <v>1</v>
      </c>
      <c r="N34" s="2">
        <f>Raw_schedule!M32</f>
        <v>1</v>
      </c>
      <c r="O34" s="2">
        <f>Raw_schedule!N32</f>
        <v>1</v>
      </c>
      <c r="P34" s="2">
        <f>Raw_schedule!O32</f>
        <v>1</v>
      </c>
      <c r="Q34" s="2">
        <f>Raw_schedule!P32</f>
        <v>1</v>
      </c>
      <c r="R34" s="2">
        <f>Raw_schedule!Q32</f>
        <v>1</v>
      </c>
      <c r="S34" s="2">
        <f>Raw_schedule!R32</f>
        <v>1</v>
      </c>
      <c r="T34" s="2">
        <f>Raw_schedule!S32</f>
        <v>1</v>
      </c>
      <c r="U34" s="2">
        <f>Raw_schedule!T32</f>
        <v>1</v>
      </c>
      <c r="V34" s="2">
        <f>Raw_schedule!U32</f>
        <v>1</v>
      </c>
      <c r="W34" s="2">
        <f>Raw_schedule!V32</f>
        <v>1</v>
      </c>
      <c r="X34" s="2">
        <f>Raw_schedule!W32</f>
        <v>1</v>
      </c>
      <c r="Y34" s="2">
        <f>Raw_schedule!X32</f>
        <v>1</v>
      </c>
      <c r="Z34" s="2">
        <f>Raw_schedule!Y32</f>
        <v>1</v>
      </c>
      <c r="AA34" s="2">
        <f>Raw_schedule!Z32</f>
        <v>1</v>
      </c>
      <c r="AB34" s="2">
        <f>Raw_schedule!AA32</f>
        <v>1</v>
      </c>
    </row>
    <row r="35" spans="1:28" x14ac:dyDescent="0.25">
      <c r="A35" s="39" t="str">
        <f>Raw_schedule!B33</f>
        <v>Elec Equip Sch</v>
      </c>
      <c r="B35" s="39" t="str">
        <f>Raw_schedule!A33</f>
        <v>Kitchen</v>
      </c>
      <c r="C35" s="2" t="str">
        <f>Raw_schedule!C33</f>
        <v>AllOtherDays</v>
      </c>
      <c r="D35" s="2"/>
      <c r="E35" s="2">
        <f>Raw_schedule!D33</f>
        <v>0.2</v>
      </c>
      <c r="F35" s="2">
        <f>Raw_schedule!E33</f>
        <v>0.15</v>
      </c>
      <c r="G35" s="2">
        <f>Raw_schedule!F33</f>
        <v>0.15</v>
      </c>
      <c r="H35" s="2">
        <f>Raw_schedule!G33</f>
        <v>0.15</v>
      </c>
      <c r="I35" s="2">
        <f>Raw_schedule!H33</f>
        <v>0.15</v>
      </c>
      <c r="J35" s="2">
        <f>Raw_schedule!I33</f>
        <v>0.15</v>
      </c>
      <c r="K35" s="2">
        <f>Raw_schedule!J33</f>
        <v>0.3</v>
      </c>
      <c r="L35" s="2">
        <f>Raw_schedule!K33</f>
        <v>0.3</v>
      </c>
      <c r="M35" s="2">
        <f>Raw_schedule!L33</f>
        <v>0.5</v>
      </c>
      <c r="N35" s="2">
        <f>Raw_schedule!M33</f>
        <v>0.5</v>
      </c>
      <c r="O35" s="2">
        <f>Raw_schedule!N33</f>
        <v>0.7</v>
      </c>
      <c r="P35" s="2">
        <f>Raw_schedule!O33</f>
        <v>0.7</v>
      </c>
      <c r="Q35" s="2">
        <f>Raw_schedule!P33</f>
        <v>0.7</v>
      </c>
      <c r="R35" s="2">
        <f>Raw_schedule!Q33</f>
        <v>0.7</v>
      </c>
      <c r="S35" s="2">
        <f>Raw_schedule!R33</f>
        <v>0.7</v>
      </c>
      <c r="T35" s="2">
        <f>Raw_schedule!S33</f>
        <v>0.7</v>
      </c>
      <c r="U35" s="2">
        <f>Raw_schedule!T33</f>
        <v>0.6</v>
      </c>
      <c r="V35" s="2">
        <f>Raw_schedule!U33</f>
        <v>0.6</v>
      </c>
      <c r="W35" s="2">
        <f>Raw_schedule!V33</f>
        <v>0.6</v>
      </c>
      <c r="X35" s="2">
        <f>Raw_schedule!W33</f>
        <v>0.6</v>
      </c>
      <c r="Y35" s="2">
        <f>Raw_schedule!X33</f>
        <v>0.6</v>
      </c>
      <c r="Z35" s="2">
        <f>Raw_schedule!Y33</f>
        <v>0.6</v>
      </c>
      <c r="AA35" s="2">
        <f>Raw_schedule!Z33</f>
        <v>0.5</v>
      </c>
      <c r="AB35" s="2">
        <f>Raw_schedule!AA33</f>
        <v>0.3</v>
      </c>
    </row>
    <row r="36" spans="1:28" x14ac:dyDescent="0.25">
      <c r="A36" s="39" t="str">
        <f>Raw_schedule!B34</f>
        <v>Elec Equip Sch</v>
      </c>
      <c r="B36" s="39" t="str">
        <f>Raw_schedule!A34</f>
        <v>Kitchen</v>
      </c>
      <c r="C36" s="2" t="str">
        <f>Raw_schedule!C34</f>
        <v>Saturdays</v>
      </c>
      <c r="D36" s="2"/>
      <c r="E36" s="2">
        <f>Raw_schedule!D34</f>
        <v>0.2</v>
      </c>
      <c r="F36" s="2">
        <f>Raw_schedule!E34</f>
        <v>0.15</v>
      </c>
      <c r="G36" s="2">
        <f>Raw_schedule!F34</f>
        <v>0.15</v>
      </c>
      <c r="H36" s="2">
        <f>Raw_schedule!G34</f>
        <v>0.15</v>
      </c>
      <c r="I36" s="2">
        <f>Raw_schedule!H34</f>
        <v>0.15</v>
      </c>
      <c r="J36" s="2">
        <f>Raw_schedule!I34</f>
        <v>0.15</v>
      </c>
      <c r="K36" s="2">
        <f>Raw_schedule!J34</f>
        <v>0.3</v>
      </c>
      <c r="L36" s="2">
        <f>Raw_schedule!K34</f>
        <v>0.3</v>
      </c>
      <c r="M36" s="2">
        <f>Raw_schedule!L34</f>
        <v>0.6</v>
      </c>
      <c r="N36" s="2">
        <f>Raw_schedule!M34</f>
        <v>0.6</v>
      </c>
      <c r="O36" s="2">
        <f>Raw_schedule!N34</f>
        <v>0.8</v>
      </c>
      <c r="P36" s="2">
        <f>Raw_schedule!O34</f>
        <v>0.8</v>
      </c>
      <c r="Q36" s="2">
        <f>Raw_schedule!P34</f>
        <v>0.8</v>
      </c>
      <c r="R36" s="2">
        <f>Raw_schedule!Q34</f>
        <v>0.8</v>
      </c>
      <c r="S36" s="2">
        <f>Raw_schedule!R34</f>
        <v>0.8</v>
      </c>
      <c r="T36" s="2">
        <f>Raw_schedule!S34</f>
        <v>0.8</v>
      </c>
      <c r="U36" s="2">
        <f>Raw_schedule!T34</f>
        <v>0.8</v>
      </c>
      <c r="V36" s="2">
        <f>Raw_schedule!U34</f>
        <v>0.9</v>
      </c>
      <c r="W36" s="2">
        <f>Raw_schedule!V34</f>
        <v>0.9</v>
      </c>
      <c r="X36" s="2">
        <f>Raw_schedule!W34</f>
        <v>0.9</v>
      </c>
      <c r="Y36" s="2">
        <f>Raw_schedule!X34</f>
        <v>0.9</v>
      </c>
      <c r="Z36" s="2">
        <f>Raw_schedule!Y34</f>
        <v>0.9</v>
      </c>
      <c r="AA36" s="2">
        <f>Raw_schedule!Z34</f>
        <v>0.5</v>
      </c>
      <c r="AB36" s="2">
        <f>Raw_schedule!AA34</f>
        <v>0.3</v>
      </c>
    </row>
    <row r="37" spans="1:28" x14ac:dyDescent="0.25">
      <c r="A37" s="39" t="str">
        <f>Raw_schedule!B35</f>
        <v>Elec Equip Sch</v>
      </c>
      <c r="B37" s="39" t="str">
        <f>Raw_schedule!A35</f>
        <v>Kitchen</v>
      </c>
      <c r="C37" s="2" t="str">
        <f>Raw_schedule!C35</f>
        <v>Weekdays</v>
      </c>
      <c r="D37" s="2"/>
      <c r="E37" s="2">
        <f>Raw_schedule!D35</f>
        <v>0.15</v>
      </c>
      <c r="F37" s="2">
        <f>Raw_schedule!E35</f>
        <v>0.15</v>
      </c>
      <c r="G37" s="2">
        <f>Raw_schedule!F35</f>
        <v>0.15</v>
      </c>
      <c r="H37" s="2">
        <f>Raw_schedule!G35</f>
        <v>0.15</v>
      </c>
      <c r="I37" s="2">
        <f>Raw_schedule!H35</f>
        <v>0.15</v>
      </c>
      <c r="J37" s="2">
        <f>Raw_schedule!I35</f>
        <v>0.2</v>
      </c>
      <c r="K37" s="2">
        <f>Raw_schedule!J35</f>
        <v>0.4</v>
      </c>
      <c r="L37" s="2">
        <f>Raw_schedule!K35</f>
        <v>0.4</v>
      </c>
      <c r="M37" s="2">
        <f>Raw_schedule!L35</f>
        <v>0.6</v>
      </c>
      <c r="N37" s="2">
        <f>Raw_schedule!M35</f>
        <v>0.6</v>
      </c>
      <c r="O37" s="2">
        <f>Raw_schedule!N35</f>
        <v>0.9</v>
      </c>
      <c r="P37" s="2">
        <f>Raw_schedule!O35</f>
        <v>0.9</v>
      </c>
      <c r="Q37" s="2">
        <f>Raw_schedule!P35</f>
        <v>0.9</v>
      </c>
      <c r="R37" s="2">
        <f>Raw_schedule!Q35</f>
        <v>0.9</v>
      </c>
      <c r="S37" s="2">
        <f>Raw_schedule!R35</f>
        <v>0.9</v>
      </c>
      <c r="T37" s="2">
        <f>Raw_schedule!S35</f>
        <v>0.9</v>
      </c>
      <c r="U37" s="2">
        <f>Raw_schedule!T35</f>
        <v>0.9</v>
      </c>
      <c r="V37" s="2">
        <f>Raw_schedule!U35</f>
        <v>0.9</v>
      </c>
      <c r="W37" s="2">
        <f>Raw_schedule!V35</f>
        <v>0.9</v>
      </c>
      <c r="X37" s="2">
        <f>Raw_schedule!W35</f>
        <v>0.9</v>
      </c>
      <c r="Y37" s="2">
        <f>Raw_schedule!X35</f>
        <v>0.9</v>
      </c>
      <c r="Z37" s="2">
        <f>Raw_schedule!Y35</f>
        <v>0.9</v>
      </c>
      <c r="AA37" s="2">
        <f>Raw_schedule!Z35</f>
        <v>0.5</v>
      </c>
      <c r="AB37" s="2">
        <f>Raw_schedule!AA35</f>
        <v>0.3</v>
      </c>
    </row>
    <row r="38" spans="1:28" x14ac:dyDescent="0.25">
      <c r="A38" s="39" t="str">
        <f>Raw_schedule!B36</f>
        <v>Heating Setpoint Schedule</v>
      </c>
      <c r="B38" s="39" t="str">
        <f>Raw_schedule!A36</f>
        <v>Kitchen</v>
      </c>
      <c r="C38" s="2" t="str">
        <f>Raw_schedule!C36</f>
        <v>AllOtherDays</v>
      </c>
      <c r="D38" s="2"/>
      <c r="E38" s="2">
        <f>Raw_schedule!D36</f>
        <v>69.98</v>
      </c>
      <c r="F38" s="2">
        <f>Raw_schedule!E36</f>
        <v>69.98</v>
      </c>
      <c r="G38" s="2">
        <f>Raw_schedule!F36</f>
        <v>69.98</v>
      </c>
      <c r="H38" s="2">
        <f>Raw_schedule!G36</f>
        <v>60.08</v>
      </c>
      <c r="I38" s="2">
        <f>Raw_schedule!H36</f>
        <v>60.08</v>
      </c>
      <c r="J38" s="2">
        <f>Raw_schedule!I36</f>
        <v>60.08</v>
      </c>
      <c r="K38" s="2">
        <f>Raw_schedule!J36</f>
        <v>60.08</v>
      </c>
      <c r="L38" s="2">
        <f>Raw_schedule!K36</f>
        <v>60.08</v>
      </c>
      <c r="M38" s="2">
        <f>Raw_schedule!L36</f>
        <v>60.08</v>
      </c>
      <c r="N38" s="2">
        <f>Raw_schedule!M36</f>
        <v>69.98</v>
      </c>
      <c r="O38" s="2">
        <f>Raw_schedule!N36</f>
        <v>69.98</v>
      </c>
      <c r="P38" s="2">
        <f>Raw_schedule!O36</f>
        <v>69.98</v>
      </c>
      <c r="Q38" s="2">
        <f>Raw_schedule!P36</f>
        <v>69.98</v>
      </c>
      <c r="R38" s="2">
        <f>Raw_schedule!Q36</f>
        <v>69.98</v>
      </c>
      <c r="S38" s="2">
        <f>Raw_schedule!R36</f>
        <v>69.98</v>
      </c>
      <c r="T38" s="2">
        <f>Raw_schedule!S36</f>
        <v>69.98</v>
      </c>
      <c r="U38" s="2">
        <f>Raw_schedule!T36</f>
        <v>69.98</v>
      </c>
      <c r="V38" s="2">
        <f>Raw_schedule!U36</f>
        <v>69.98</v>
      </c>
      <c r="W38" s="2">
        <f>Raw_schedule!V36</f>
        <v>69.98</v>
      </c>
      <c r="X38" s="2">
        <f>Raw_schedule!W36</f>
        <v>69.98</v>
      </c>
      <c r="Y38" s="2">
        <f>Raw_schedule!X36</f>
        <v>69.98</v>
      </c>
      <c r="Z38" s="2">
        <f>Raw_schedule!Y36</f>
        <v>69.98</v>
      </c>
      <c r="AA38" s="2">
        <f>Raw_schedule!Z36</f>
        <v>69.98</v>
      </c>
      <c r="AB38" s="2">
        <f>Raw_schedule!AA36</f>
        <v>69.98</v>
      </c>
    </row>
    <row r="39" spans="1:28" x14ac:dyDescent="0.25">
      <c r="A39" s="39" t="str">
        <f>Raw_schedule!B37</f>
        <v>Heating Setpoint Schedule</v>
      </c>
      <c r="B39" s="39" t="str">
        <f>Raw_schedule!A37</f>
        <v>Kitchen</v>
      </c>
      <c r="C39" s="2" t="str">
        <f>Raw_schedule!C37</f>
        <v>Saturdays</v>
      </c>
      <c r="D39" s="2"/>
      <c r="E39" s="2">
        <f>Raw_schedule!D37</f>
        <v>69.98</v>
      </c>
      <c r="F39" s="2">
        <f>Raw_schedule!E37</f>
        <v>69.98</v>
      </c>
      <c r="G39" s="2">
        <f>Raw_schedule!F37</f>
        <v>69.98</v>
      </c>
      <c r="H39" s="2">
        <f>Raw_schedule!G37</f>
        <v>60.08</v>
      </c>
      <c r="I39" s="2">
        <f>Raw_schedule!H37</f>
        <v>60.08</v>
      </c>
      <c r="J39" s="2">
        <f>Raw_schedule!I37</f>
        <v>60.08</v>
      </c>
      <c r="K39" s="2">
        <f>Raw_schedule!J37</f>
        <v>60.08</v>
      </c>
      <c r="L39" s="2">
        <f>Raw_schedule!K37</f>
        <v>60.08</v>
      </c>
      <c r="M39" s="2">
        <f>Raw_schedule!L37</f>
        <v>69.98</v>
      </c>
      <c r="N39" s="2">
        <f>Raw_schedule!M37</f>
        <v>69.98</v>
      </c>
      <c r="O39" s="2">
        <f>Raw_schedule!N37</f>
        <v>69.98</v>
      </c>
      <c r="P39" s="2">
        <f>Raw_schedule!O37</f>
        <v>69.98</v>
      </c>
      <c r="Q39" s="2">
        <f>Raw_schedule!P37</f>
        <v>69.98</v>
      </c>
      <c r="R39" s="2">
        <f>Raw_schedule!Q37</f>
        <v>69.98</v>
      </c>
      <c r="S39" s="2">
        <f>Raw_schedule!R37</f>
        <v>69.98</v>
      </c>
      <c r="T39" s="2">
        <f>Raw_schedule!S37</f>
        <v>69.98</v>
      </c>
      <c r="U39" s="2">
        <f>Raw_schedule!T37</f>
        <v>69.98</v>
      </c>
      <c r="V39" s="2">
        <f>Raw_schedule!U37</f>
        <v>69.98</v>
      </c>
      <c r="W39" s="2">
        <f>Raw_schedule!V37</f>
        <v>69.98</v>
      </c>
      <c r="X39" s="2">
        <f>Raw_schedule!W37</f>
        <v>69.98</v>
      </c>
      <c r="Y39" s="2">
        <f>Raw_schedule!X37</f>
        <v>69.98</v>
      </c>
      <c r="Z39" s="2">
        <f>Raw_schedule!Y37</f>
        <v>69.98</v>
      </c>
      <c r="AA39" s="2">
        <f>Raw_schedule!Z37</f>
        <v>69.98</v>
      </c>
      <c r="AB39" s="2">
        <f>Raw_schedule!AA37</f>
        <v>69.98</v>
      </c>
    </row>
    <row r="40" spans="1:28" x14ac:dyDescent="0.25">
      <c r="A40" s="39" t="str">
        <f>Raw_schedule!B38</f>
        <v>Heating Setpoint Schedule</v>
      </c>
      <c r="B40" s="39" t="str">
        <f>Raw_schedule!A38</f>
        <v>Kitchen</v>
      </c>
      <c r="C40" s="2" t="str">
        <f>Raw_schedule!C38</f>
        <v>Weekdays</v>
      </c>
      <c r="D40" s="2"/>
      <c r="E40" s="2">
        <f>Raw_schedule!D38</f>
        <v>69.98</v>
      </c>
      <c r="F40" s="2">
        <f>Raw_schedule!E38</f>
        <v>69.98</v>
      </c>
      <c r="G40" s="2">
        <f>Raw_schedule!F38</f>
        <v>69.98</v>
      </c>
      <c r="H40" s="2">
        <f>Raw_schedule!G38</f>
        <v>60.08</v>
      </c>
      <c r="I40" s="2">
        <f>Raw_schedule!H38</f>
        <v>60.08</v>
      </c>
      <c r="J40" s="2">
        <f>Raw_schedule!I38</f>
        <v>60.08</v>
      </c>
      <c r="K40" s="2">
        <f>Raw_schedule!J38</f>
        <v>69.98</v>
      </c>
      <c r="L40" s="2">
        <f>Raw_schedule!K38</f>
        <v>69.98</v>
      </c>
      <c r="M40" s="2">
        <f>Raw_schedule!L38</f>
        <v>69.98</v>
      </c>
      <c r="N40" s="2">
        <f>Raw_schedule!M38</f>
        <v>69.98</v>
      </c>
      <c r="O40" s="2">
        <f>Raw_schedule!N38</f>
        <v>69.98</v>
      </c>
      <c r="P40" s="2">
        <f>Raw_schedule!O38</f>
        <v>69.98</v>
      </c>
      <c r="Q40" s="2">
        <f>Raw_schedule!P38</f>
        <v>69.98</v>
      </c>
      <c r="R40" s="2">
        <f>Raw_schedule!Q38</f>
        <v>69.98</v>
      </c>
      <c r="S40" s="2">
        <f>Raw_schedule!R38</f>
        <v>69.98</v>
      </c>
      <c r="T40" s="2">
        <f>Raw_schedule!S38</f>
        <v>69.98</v>
      </c>
      <c r="U40" s="2">
        <f>Raw_schedule!T38</f>
        <v>69.98</v>
      </c>
      <c r="V40" s="2">
        <f>Raw_schedule!U38</f>
        <v>69.98</v>
      </c>
      <c r="W40" s="2">
        <f>Raw_schedule!V38</f>
        <v>69.98</v>
      </c>
      <c r="X40" s="2">
        <f>Raw_schedule!W38</f>
        <v>69.98</v>
      </c>
      <c r="Y40" s="2">
        <f>Raw_schedule!X38</f>
        <v>69.98</v>
      </c>
      <c r="Z40" s="2">
        <f>Raw_schedule!Y38</f>
        <v>69.98</v>
      </c>
      <c r="AA40" s="2">
        <f>Raw_schedule!Z38</f>
        <v>69.98</v>
      </c>
      <c r="AB40" s="2">
        <f>Raw_schedule!AA38</f>
        <v>69.98</v>
      </c>
    </row>
    <row r="41" spans="1:28" x14ac:dyDescent="0.25">
      <c r="A41" s="39" t="str">
        <f>Raw_schedule!B39</f>
        <v>Infiltration Schedule</v>
      </c>
      <c r="B41" s="39" t="str">
        <f>Raw_schedule!A39</f>
        <v>Kitchen</v>
      </c>
      <c r="C41" s="2" t="str">
        <f>Raw_schedule!C39</f>
        <v>AllDays</v>
      </c>
      <c r="D41" s="2"/>
      <c r="E41" s="2">
        <f>Raw_schedule!D39</f>
        <v>1</v>
      </c>
      <c r="F41" s="2">
        <f>Raw_schedule!E39</f>
        <v>1</v>
      </c>
      <c r="G41" s="2">
        <f>Raw_schedule!F39</f>
        <v>1</v>
      </c>
      <c r="H41" s="2">
        <f>Raw_schedule!G39</f>
        <v>1</v>
      </c>
      <c r="I41" s="2">
        <f>Raw_schedule!H39</f>
        <v>1</v>
      </c>
      <c r="J41" s="2">
        <f>Raw_schedule!I39</f>
        <v>1</v>
      </c>
      <c r="K41" s="2">
        <f>Raw_schedule!J39</f>
        <v>1</v>
      </c>
      <c r="L41" s="2">
        <f>Raw_schedule!K39</f>
        <v>1</v>
      </c>
      <c r="M41" s="2">
        <f>Raw_schedule!L39</f>
        <v>1</v>
      </c>
      <c r="N41" s="2">
        <f>Raw_schedule!M39</f>
        <v>1</v>
      </c>
      <c r="O41" s="2">
        <f>Raw_schedule!N39</f>
        <v>1</v>
      </c>
      <c r="P41" s="2">
        <f>Raw_schedule!O39</f>
        <v>1</v>
      </c>
      <c r="Q41" s="2">
        <f>Raw_schedule!P39</f>
        <v>1</v>
      </c>
      <c r="R41" s="2">
        <f>Raw_schedule!Q39</f>
        <v>1</v>
      </c>
      <c r="S41" s="2">
        <f>Raw_schedule!R39</f>
        <v>1</v>
      </c>
      <c r="T41" s="2">
        <f>Raw_schedule!S39</f>
        <v>1</v>
      </c>
      <c r="U41" s="2">
        <f>Raw_schedule!T39</f>
        <v>1</v>
      </c>
      <c r="V41" s="2">
        <f>Raw_schedule!U39</f>
        <v>1</v>
      </c>
      <c r="W41" s="2">
        <f>Raw_schedule!V39</f>
        <v>1</v>
      </c>
      <c r="X41" s="2">
        <f>Raw_schedule!W39</f>
        <v>1</v>
      </c>
      <c r="Y41" s="2">
        <f>Raw_schedule!X39</f>
        <v>1</v>
      </c>
      <c r="Z41" s="2">
        <f>Raw_schedule!Y39</f>
        <v>1</v>
      </c>
      <c r="AA41" s="2">
        <f>Raw_schedule!Z39</f>
        <v>1</v>
      </c>
      <c r="AB41" s="2">
        <f>Raw_schedule!AA39</f>
        <v>1</v>
      </c>
    </row>
    <row r="42" spans="1:28" x14ac:dyDescent="0.25">
      <c r="A42" s="39" t="str">
        <f>Raw_schedule!B40</f>
        <v>Lighting Schedule</v>
      </c>
      <c r="B42" s="39" t="str">
        <f>Raw_schedule!A40</f>
        <v>Kitchen</v>
      </c>
      <c r="C42" s="2" t="str">
        <f>Raw_schedule!C40</f>
        <v>AllOtherDays</v>
      </c>
      <c r="D42" s="2"/>
      <c r="E42" s="2">
        <f>Raw_schedule!D40</f>
        <v>0.2</v>
      </c>
      <c r="F42" s="2">
        <f>Raw_schedule!E40</f>
        <v>0.15</v>
      </c>
      <c r="G42" s="2">
        <f>Raw_schedule!F40</f>
        <v>0.15</v>
      </c>
      <c r="H42" s="2">
        <f>Raw_schedule!G40</f>
        <v>0.15</v>
      </c>
      <c r="I42" s="2">
        <f>Raw_schedule!H40</f>
        <v>0.15</v>
      </c>
      <c r="J42" s="2">
        <f>Raw_schedule!I40</f>
        <v>0.15</v>
      </c>
      <c r="K42" s="2">
        <f>Raw_schedule!J40</f>
        <v>0.3</v>
      </c>
      <c r="L42" s="2">
        <f>Raw_schedule!K40</f>
        <v>0.3</v>
      </c>
      <c r="M42" s="2">
        <f>Raw_schedule!L40</f>
        <v>0.45</v>
      </c>
      <c r="N42" s="2">
        <f>Raw_schedule!M40</f>
        <v>0.45</v>
      </c>
      <c r="O42" s="2">
        <f>Raw_schedule!N40</f>
        <v>0.65</v>
      </c>
      <c r="P42" s="2">
        <f>Raw_schedule!O40</f>
        <v>0.65</v>
      </c>
      <c r="Q42" s="2">
        <f>Raw_schedule!P40</f>
        <v>0.65</v>
      </c>
      <c r="R42" s="2">
        <f>Raw_schedule!Q40</f>
        <v>0.65</v>
      </c>
      <c r="S42" s="2">
        <f>Raw_schedule!R40</f>
        <v>0.65</v>
      </c>
      <c r="T42" s="2">
        <f>Raw_schedule!S40</f>
        <v>0.65</v>
      </c>
      <c r="U42" s="2">
        <f>Raw_schedule!T40</f>
        <v>0.55000000000000004</v>
      </c>
      <c r="V42" s="2">
        <f>Raw_schedule!U40</f>
        <v>0.55000000000000004</v>
      </c>
      <c r="W42" s="2">
        <f>Raw_schedule!V40</f>
        <v>0.55000000000000004</v>
      </c>
      <c r="X42" s="2">
        <f>Raw_schedule!W40</f>
        <v>0.55000000000000004</v>
      </c>
      <c r="Y42" s="2">
        <f>Raw_schedule!X40</f>
        <v>0.55000000000000004</v>
      </c>
      <c r="Z42" s="2">
        <f>Raw_schedule!Y40</f>
        <v>0.55000000000000004</v>
      </c>
      <c r="AA42" s="2">
        <f>Raw_schedule!Z40</f>
        <v>0.45</v>
      </c>
      <c r="AB42" s="2">
        <f>Raw_schedule!AA40</f>
        <v>0.3</v>
      </c>
    </row>
    <row r="43" spans="1:28" x14ac:dyDescent="0.25">
      <c r="A43" s="39" t="str">
        <f>Raw_schedule!B41</f>
        <v>Lighting Schedule</v>
      </c>
      <c r="B43" s="39" t="str">
        <f>Raw_schedule!A41</f>
        <v>Kitchen</v>
      </c>
      <c r="C43" s="2" t="str">
        <f>Raw_schedule!C41</f>
        <v>Saturdays</v>
      </c>
      <c r="D43" s="2"/>
      <c r="E43" s="2">
        <f>Raw_schedule!D41</f>
        <v>0.2</v>
      </c>
      <c r="F43" s="2">
        <f>Raw_schedule!E41</f>
        <v>0.15</v>
      </c>
      <c r="G43" s="2">
        <f>Raw_schedule!F41</f>
        <v>0.15</v>
      </c>
      <c r="H43" s="2">
        <f>Raw_schedule!G41</f>
        <v>0.15</v>
      </c>
      <c r="I43" s="2">
        <f>Raw_schedule!H41</f>
        <v>0.15</v>
      </c>
      <c r="J43" s="2">
        <f>Raw_schedule!I41</f>
        <v>0.15</v>
      </c>
      <c r="K43" s="2">
        <f>Raw_schedule!J41</f>
        <v>0.3</v>
      </c>
      <c r="L43" s="2">
        <f>Raw_schedule!K41</f>
        <v>0.3</v>
      </c>
      <c r="M43" s="2">
        <f>Raw_schedule!L41</f>
        <v>0.55000000000000004</v>
      </c>
      <c r="N43" s="2">
        <f>Raw_schedule!M41</f>
        <v>0.55000000000000004</v>
      </c>
      <c r="O43" s="2">
        <f>Raw_schedule!N41</f>
        <v>0.75</v>
      </c>
      <c r="P43" s="2">
        <f>Raw_schedule!O41</f>
        <v>0.75</v>
      </c>
      <c r="Q43" s="2">
        <f>Raw_schedule!P41</f>
        <v>0.75</v>
      </c>
      <c r="R43" s="2">
        <f>Raw_schedule!Q41</f>
        <v>0.75</v>
      </c>
      <c r="S43" s="2">
        <f>Raw_schedule!R41</f>
        <v>0.75</v>
      </c>
      <c r="T43" s="2">
        <f>Raw_schedule!S41</f>
        <v>0.75</v>
      </c>
      <c r="U43" s="2">
        <f>Raw_schedule!T41</f>
        <v>0.75</v>
      </c>
      <c r="V43" s="2">
        <f>Raw_schedule!U41</f>
        <v>0.85</v>
      </c>
      <c r="W43" s="2">
        <f>Raw_schedule!V41</f>
        <v>0.85</v>
      </c>
      <c r="X43" s="2">
        <f>Raw_schedule!W41</f>
        <v>0.85</v>
      </c>
      <c r="Y43" s="2">
        <f>Raw_schedule!X41</f>
        <v>0.85</v>
      </c>
      <c r="Z43" s="2">
        <f>Raw_schedule!Y41</f>
        <v>0.85</v>
      </c>
      <c r="AA43" s="2">
        <f>Raw_schedule!Z41</f>
        <v>0.45</v>
      </c>
      <c r="AB43" s="2">
        <f>Raw_schedule!AA41</f>
        <v>0.3</v>
      </c>
    </row>
    <row r="44" spans="1:28" x14ac:dyDescent="0.25">
      <c r="A44" s="39" t="str">
        <f>Raw_schedule!B42</f>
        <v>Lighting Schedule</v>
      </c>
      <c r="B44" s="39" t="str">
        <f>Raw_schedule!A42</f>
        <v>Kitchen</v>
      </c>
      <c r="C44" s="2" t="str">
        <f>Raw_schedule!C42</f>
        <v>Weekdays</v>
      </c>
      <c r="D44" s="2"/>
      <c r="E44" s="2">
        <f>Raw_schedule!D42</f>
        <v>0.15</v>
      </c>
      <c r="F44" s="2">
        <f>Raw_schedule!E42</f>
        <v>0.15</v>
      </c>
      <c r="G44" s="2">
        <f>Raw_schedule!F42</f>
        <v>0.15</v>
      </c>
      <c r="H44" s="2">
        <f>Raw_schedule!G42</f>
        <v>0.15</v>
      </c>
      <c r="I44" s="2">
        <f>Raw_schedule!H42</f>
        <v>0.15</v>
      </c>
      <c r="J44" s="2">
        <f>Raw_schedule!I42</f>
        <v>0.2</v>
      </c>
      <c r="K44" s="2">
        <f>Raw_schedule!J42</f>
        <v>0.35</v>
      </c>
      <c r="L44" s="2">
        <f>Raw_schedule!K42</f>
        <v>0.35</v>
      </c>
      <c r="M44" s="2">
        <f>Raw_schedule!L42</f>
        <v>0.55000000000000004</v>
      </c>
      <c r="N44" s="2">
        <f>Raw_schedule!M42</f>
        <v>0.55000000000000004</v>
      </c>
      <c r="O44" s="2">
        <f>Raw_schedule!N42</f>
        <v>0.85</v>
      </c>
      <c r="P44" s="2">
        <f>Raw_schedule!O42</f>
        <v>0.85</v>
      </c>
      <c r="Q44" s="2">
        <f>Raw_schedule!P42</f>
        <v>0.85</v>
      </c>
      <c r="R44" s="2">
        <f>Raw_schedule!Q42</f>
        <v>0.85</v>
      </c>
      <c r="S44" s="2">
        <f>Raw_schedule!R42</f>
        <v>0.85</v>
      </c>
      <c r="T44" s="2">
        <f>Raw_schedule!S42</f>
        <v>0.85</v>
      </c>
      <c r="U44" s="2">
        <f>Raw_schedule!T42</f>
        <v>0.85</v>
      </c>
      <c r="V44" s="2">
        <f>Raw_schedule!U42</f>
        <v>0.85</v>
      </c>
      <c r="W44" s="2">
        <f>Raw_schedule!V42</f>
        <v>0.85</v>
      </c>
      <c r="X44" s="2">
        <f>Raw_schedule!W42</f>
        <v>0.85</v>
      </c>
      <c r="Y44" s="2">
        <f>Raw_schedule!X42</f>
        <v>0.85</v>
      </c>
      <c r="Z44" s="2">
        <f>Raw_schedule!Y42</f>
        <v>0.85</v>
      </c>
      <c r="AA44" s="2">
        <f>Raw_schedule!Z42</f>
        <v>0.45</v>
      </c>
      <c r="AB44" s="2">
        <f>Raw_schedule!AA42</f>
        <v>0.3</v>
      </c>
    </row>
    <row r="45" spans="1:28" x14ac:dyDescent="0.25">
      <c r="A45" s="39" t="str">
        <f>Raw_schedule!B43</f>
        <v>OA Schedule</v>
      </c>
      <c r="B45" s="39" t="str">
        <f>Raw_schedule!A43</f>
        <v>Kitchen</v>
      </c>
      <c r="C45" s="2" t="str">
        <f>Raw_schedule!C43</f>
        <v>AllOtherDays</v>
      </c>
      <c r="D45" s="2"/>
      <c r="E45" s="2">
        <f>Raw_schedule!D43</f>
        <v>1</v>
      </c>
      <c r="F45" s="2">
        <f>Raw_schedule!E43</f>
        <v>1</v>
      </c>
      <c r="G45" s="2">
        <f>Raw_schedule!F43</f>
        <v>1</v>
      </c>
      <c r="H45" s="2">
        <f>Raw_schedule!G43</f>
        <v>0</v>
      </c>
      <c r="I45" s="2">
        <f>Raw_schedule!H43</f>
        <v>0</v>
      </c>
      <c r="J45" s="2">
        <f>Raw_schedule!I43</f>
        <v>0</v>
      </c>
      <c r="K45" s="2">
        <f>Raw_schedule!J43</f>
        <v>0</v>
      </c>
      <c r="L45" s="2">
        <f>Raw_schedule!K43</f>
        <v>0</v>
      </c>
      <c r="M45" s="2">
        <f>Raw_schedule!L43</f>
        <v>0</v>
      </c>
      <c r="N45" s="2">
        <f>Raw_schedule!M43</f>
        <v>1</v>
      </c>
      <c r="O45" s="2">
        <f>Raw_schedule!N43</f>
        <v>1</v>
      </c>
      <c r="P45" s="2">
        <f>Raw_schedule!O43</f>
        <v>1</v>
      </c>
      <c r="Q45" s="2">
        <f>Raw_schedule!P43</f>
        <v>1</v>
      </c>
      <c r="R45" s="2">
        <f>Raw_schedule!Q43</f>
        <v>1</v>
      </c>
      <c r="S45" s="2">
        <f>Raw_schedule!R43</f>
        <v>1</v>
      </c>
      <c r="T45" s="2">
        <f>Raw_schedule!S43</f>
        <v>1</v>
      </c>
      <c r="U45" s="2">
        <f>Raw_schedule!T43</f>
        <v>1</v>
      </c>
      <c r="V45" s="2">
        <f>Raw_schedule!U43</f>
        <v>1</v>
      </c>
      <c r="W45" s="2">
        <f>Raw_schedule!V43</f>
        <v>1</v>
      </c>
      <c r="X45" s="2">
        <f>Raw_schedule!W43</f>
        <v>1</v>
      </c>
      <c r="Y45" s="2">
        <f>Raw_schedule!X43</f>
        <v>1</v>
      </c>
      <c r="Z45" s="2">
        <f>Raw_schedule!Y43</f>
        <v>1</v>
      </c>
      <c r="AA45" s="2">
        <f>Raw_schedule!Z43</f>
        <v>1</v>
      </c>
      <c r="AB45" s="2">
        <f>Raw_schedule!AA43</f>
        <v>1</v>
      </c>
    </row>
    <row r="46" spans="1:28" x14ac:dyDescent="0.25">
      <c r="A46" s="39" t="str">
        <f>Raw_schedule!B44</f>
        <v>OA Schedule</v>
      </c>
      <c r="B46" s="39" t="str">
        <f>Raw_schedule!A44</f>
        <v>Kitchen</v>
      </c>
      <c r="C46" s="2" t="str">
        <f>Raw_schedule!C44</f>
        <v>Saturdays</v>
      </c>
      <c r="D46" s="2"/>
      <c r="E46" s="2">
        <f>Raw_schedule!D44</f>
        <v>1</v>
      </c>
      <c r="F46" s="2">
        <f>Raw_schedule!E44</f>
        <v>1</v>
      </c>
      <c r="G46" s="2">
        <f>Raw_schedule!F44</f>
        <v>1</v>
      </c>
      <c r="H46" s="2">
        <f>Raw_schedule!G44</f>
        <v>0</v>
      </c>
      <c r="I46" s="2">
        <f>Raw_schedule!H44</f>
        <v>0</v>
      </c>
      <c r="J46" s="2">
        <f>Raw_schedule!I44</f>
        <v>0</v>
      </c>
      <c r="K46" s="2">
        <f>Raw_schedule!J44</f>
        <v>0</v>
      </c>
      <c r="L46" s="2">
        <f>Raw_schedule!K44</f>
        <v>0</v>
      </c>
      <c r="M46" s="2">
        <f>Raw_schedule!L44</f>
        <v>1</v>
      </c>
      <c r="N46" s="2">
        <f>Raw_schedule!M44</f>
        <v>1</v>
      </c>
      <c r="O46" s="2">
        <f>Raw_schedule!N44</f>
        <v>1</v>
      </c>
      <c r="P46" s="2">
        <f>Raw_schedule!O44</f>
        <v>1</v>
      </c>
      <c r="Q46" s="2">
        <f>Raw_schedule!P44</f>
        <v>1</v>
      </c>
      <c r="R46" s="2">
        <f>Raw_schedule!Q44</f>
        <v>1</v>
      </c>
      <c r="S46" s="2">
        <f>Raw_schedule!R44</f>
        <v>1</v>
      </c>
      <c r="T46" s="2">
        <f>Raw_schedule!S44</f>
        <v>1</v>
      </c>
      <c r="U46" s="2">
        <f>Raw_schedule!T44</f>
        <v>1</v>
      </c>
      <c r="V46" s="2">
        <f>Raw_schedule!U44</f>
        <v>1</v>
      </c>
      <c r="W46" s="2">
        <f>Raw_schedule!V44</f>
        <v>1</v>
      </c>
      <c r="X46" s="2">
        <f>Raw_schedule!W44</f>
        <v>1</v>
      </c>
      <c r="Y46" s="2">
        <f>Raw_schedule!X44</f>
        <v>1</v>
      </c>
      <c r="Z46" s="2">
        <f>Raw_schedule!Y44</f>
        <v>1</v>
      </c>
      <c r="AA46" s="2">
        <f>Raw_schedule!Z44</f>
        <v>1</v>
      </c>
      <c r="AB46" s="2">
        <f>Raw_schedule!AA44</f>
        <v>1</v>
      </c>
    </row>
    <row r="47" spans="1:28" x14ac:dyDescent="0.25">
      <c r="A47" s="39" t="str">
        <f>Raw_schedule!B45</f>
        <v>OA Schedule</v>
      </c>
      <c r="B47" s="39" t="str">
        <f>Raw_schedule!A45</f>
        <v>Kitchen</v>
      </c>
      <c r="C47" s="2" t="str">
        <f>Raw_schedule!C45</f>
        <v>Weekdays</v>
      </c>
      <c r="D47" s="2"/>
      <c r="E47" s="2">
        <f>Raw_schedule!D45</f>
        <v>1</v>
      </c>
      <c r="F47" s="2">
        <f>Raw_schedule!E45</f>
        <v>1</v>
      </c>
      <c r="G47" s="2">
        <f>Raw_schedule!F45</f>
        <v>1</v>
      </c>
      <c r="H47" s="2">
        <f>Raw_schedule!G45</f>
        <v>0</v>
      </c>
      <c r="I47" s="2">
        <f>Raw_schedule!H45</f>
        <v>0</v>
      </c>
      <c r="J47" s="2">
        <f>Raw_schedule!I45</f>
        <v>0</v>
      </c>
      <c r="K47" s="2">
        <f>Raw_schedule!J45</f>
        <v>1</v>
      </c>
      <c r="L47" s="2">
        <f>Raw_schedule!K45</f>
        <v>1</v>
      </c>
      <c r="M47" s="2">
        <f>Raw_schedule!L45</f>
        <v>1</v>
      </c>
      <c r="N47" s="2">
        <f>Raw_schedule!M45</f>
        <v>1</v>
      </c>
      <c r="O47" s="2">
        <f>Raw_schedule!N45</f>
        <v>1</v>
      </c>
      <c r="P47" s="2">
        <f>Raw_schedule!O45</f>
        <v>1</v>
      </c>
      <c r="Q47" s="2">
        <f>Raw_schedule!P45</f>
        <v>1</v>
      </c>
      <c r="R47" s="2">
        <f>Raw_schedule!Q45</f>
        <v>1</v>
      </c>
      <c r="S47" s="2">
        <f>Raw_schedule!R45</f>
        <v>1</v>
      </c>
      <c r="T47" s="2">
        <f>Raw_schedule!S45</f>
        <v>1</v>
      </c>
      <c r="U47" s="2">
        <f>Raw_schedule!T45</f>
        <v>1</v>
      </c>
      <c r="V47" s="2">
        <f>Raw_schedule!U45</f>
        <v>1</v>
      </c>
      <c r="W47" s="2">
        <f>Raw_schedule!V45</f>
        <v>1</v>
      </c>
      <c r="X47" s="2">
        <f>Raw_schedule!W45</f>
        <v>1</v>
      </c>
      <c r="Y47" s="2">
        <f>Raw_schedule!X45</f>
        <v>1</v>
      </c>
      <c r="Z47" s="2">
        <f>Raw_schedule!Y45</f>
        <v>1</v>
      </c>
      <c r="AA47" s="2">
        <f>Raw_schedule!Z45</f>
        <v>1</v>
      </c>
      <c r="AB47" s="2">
        <f>Raw_schedule!AA45</f>
        <v>1</v>
      </c>
    </row>
    <row r="48" spans="1:28" x14ac:dyDescent="0.25">
      <c r="A48" s="39" t="str">
        <f>Raw_schedule!B46</f>
        <v>Occupant Sch</v>
      </c>
      <c r="B48" s="39" t="str">
        <f>Raw_schedule!A46</f>
        <v>Kitchen</v>
      </c>
      <c r="C48" s="2" t="str">
        <f>Raw_schedule!C46</f>
        <v>AllOtherDays</v>
      </c>
      <c r="D48" s="2"/>
      <c r="E48" s="2">
        <f>Raw_schedule!D46</f>
        <v>0.2</v>
      </c>
      <c r="F48" s="2">
        <f>Raw_schedule!E46</f>
        <v>0.2</v>
      </c>
      <c r="G48" s="2">
        <f>Raw_schedule!F46</f>
        <v>0.05</v>
      </c>
      <c r="H48" s="2">
        <f>Raw_schedule!G46</f>
        <v>0</v>
      </c>
      <c r="I48" s="2">
        <f>Raw_schedule!H46</f>
        <v>0</v>
      </c>
      <c r="J48" s="2">
        <f>Raw_schedule!I46</f>
        <v>0</v>
      </c>
      <c r="K48" s="2">
        <f>Raw_schedule!J46</f>
        <v>0</v>
      </c>
      <c r="L48" s="2">
        <f>Raw_schedule!K46</f>
        <v>0</v>
      </c>
      <c r="M48" s="2">
        <f>Raw_schedule!L46</f>
        <v>0</v>
      </c>
      <c r="N48" s="2">
        <f>Raw_schedule!M46</f>
        <v>0</v>
      </c>
      <c r="O48" s="2">
        <f>Raw_schedule!N46</f>
        <v>0.1</v>
      </c>
      <c r="P48" s="2">
        <f>Raw_schedule!O46</f>
        <v>0.2</v>
      </c>
      <c r="Q48" s="2">
        <f>Raw_schedule!P46</f>
        <v>0.25</v>
      </c>
      <c r="R48" s="2">
        <f>Raw_schedule!Q46</f>
        <v>0.25</v>
      </c>
      <c r="S48" s="2">
        <f>Raw_schedule!R46</f>
        <v>0.15</v>
      </c>
      <c r="T48" s="2">
        <f>Raw_schedule!S46</f>
        <v>0.2</v>
      </c>
      <c r="U48" s="2">
        <f>Raw_schedule!T46</f>
        <v>0.25</v>
      </c>
      <c r="V48" s="2">
        <f>Raw_schedule!U46</f>
        <v>0.35</v>
      </c>
      <c r="W48" s="2">
        <f>Raw_schedule!V46</f>
        <v>0.55000000000000004</v>
      </c>
      <c r="X48" s="2">
        <f>Raw_schedule!W46</f>
        <v>0.65</v>
      </c>
      <c r="Y48" s="2">
        <f>Raw_schedule!X46</f>
        <v>0.7</v>
      </c>
      <c r="Z48" s="2">
        <f>Raw_schedule!Y46</f>
        <v>0.35</v>
      </c>
      <c r="AA48" s="2">
        <f>Raw_schedule!Z46</f>
        <v>0.2</v>
      </c>
      <c r="AB48" s="2">
        <f>Raw_schedule!AA46</f>
        <v>0.2</v>
      </c>
    </row>
    <row r="49" spans="1:28" x14ac:dyDescent="0.25">
      <c r="A49" s="39" t="str">
        <f>Raw_schedule!B47</f>
        <v>Occupant Sch</v>
      </c>
      <c r="B49" s="39" t="str">
        <f>Raw_schedule!A47</f>
        <v>Kitchen</v>
      </c>
      <c r="C49" s="2" t="str">
        <f>Raw_schedule!C47</f>
        <v>Saturdays</v>
      </c>
      <c r="D49" s="2"/>
      <c r="E49" s="2">
        <f>Raw_schedule!D47</f>
        <v>0.3</v>
      </c>
      <c r="F49" s="2">
        <f>Raw_schedule!E47</f>
        <v>0.25</v>
      </c>
      <c r="G49" s="2">
        <f>Raw_schedule!F47</f>
        <v>0.05</v>
      </c>
      <c r="H49" s="2">
        <f>Raw_schedule!G47</f>
        <v>0</v>
      </c>
      <c r="I49" s="2">
        <f>Raw_schedule!H47</f>
        <v>0</v>
      </c>
      <c r="J49" s="2">
        <f>Raw_schedule!I47</f>
        <v>0</v>
      </c>
      <c r="K49" s="2">
        <f>Raw_schedule!J47</f>
        <v>0</v>
      </c>
      <c r="L49" s="2">
        <f>Raw_schedule!K47</f>
        <v>0</v>
      </c>
      <c r="M49" s="2">
        <f>Raw_schedule!L47</f>
        <v>0</v>
      </c>
      <c r="N49" s="2">
        <f>Raw_schedule!M47</f>
        <v>0.05</v>
      </c>
      <c r="O49" s="2">
        <f>Raw_schedule!N47</f>
        <v>0.2</v>
      </c>
      <c r="P49" s="2">
        <f>Raw_schedule!O47</f>
        <v>0.45</v>
      </c>
      <c r="Q49" s="2">
        <f>Raw_schedule!P47</f>
        <v>0.5</v>
      </c>
      <c r="R49" s="2">
        <f>Raw_schedule!Q47</f>
        <v>0.5</v>
      </c>
      <c r="S49" s="2">
        <f>Raw_schedule!R47</f>
        <v>0.35</v>
      </c>
      <c r="T49" s="2">
        <f>Raw_schedule!S47</f>
        <v>0.3</v>
      </c>
      <c r="U49" s="2">
        <f>Raw_schedule!T47</f>
        <v>0.3</v>
      </c>
      <c r="V49" s="2">
        <f>Raw_schedule!U47</f>
        <v>0.3</v>
      </c>
      <c r="W49" s="2">
        <f>Raw_schedule!V47</f>
        <v>0.7</v>
      </c>
      <c r="X49" s="2">
        <f>Raw_schedule!W47</f>
        <v>0.9</v>
      </c>
      <c r="Y49" s="2">
        <f>Raw_schedule!X47</f>
        <v>0.7</v>
      </c>
      <c r="Z49" s="2">
        <f>Raw_schedule!Y47</f>
        <v>0.65</v>
      </c>
      <c r="AA49" s="2">
        <f>Raw_schedule!Z47</f>
        <v>0.55000000000000004</v>
      </c>
      <c r="AB49" s="2">
        <f>Raw_schedule!AA47</f>
        <v>0.35</v>
      </c>
    </row>
    <row r="50" spans="1:28" x14ac:dyDescent="0.25">
      <c r="A50" s="39" t="str">
        <f>Raw_schedule!B48</f>
        <v>Occupant Sch</v>
      </c>
      <c r="B50" s="39" t="str">
        <f>Raw_schedule!A48</f>
        <v>Kitchen</v>
      </c>
      <c r="C50" s="2" t="str">
        <f>Raw_schedule!C48</f>
        <v>Weekdays</v>
      </c>
      <c r="D50" s="2"/>
      <c r="E50" s="2">
        <f>Raw_schedule!D48</f>
        <v>0.15</v>
      </c>
      <c r="F50" s="2">
        <f>Raw_schedule!E48</f>
        <v>0.15</v>
      </c>
      <c r="G50" s="2">
        <f>Raw_schedule!F48</f>
        <v>0.05</v>
      </c>
      <c r="H50" s="2">
        <f>Raw_schedule!G48</f>
        <v>0</v>
      </c>
      <c r="I50" s="2">
        <f>Raw_schedule!H48</f>
        <v>0</v>
      </c>
      <c r="J50" s="2">
        <f>Raw_schedule!I48</f>
        <v>0</v>
      </c>
      <c r="K50" s="2">
        <f>Raw_schedule!J48</f>
        <v>0</v>
      </c>
      <c r="L50" s="2">
        <f>Raw_schedule!K48</f>
        <v>0.05</v>
      </c>
      <c r="M50" s="2">
        <f>Raw_schedule!L48</f>
        <v>0.05</v>
      </c>
      <c r="N50" s="2">
        <f>Raw_schedule!M48</f>
        <v>0.05</v>
      </c>
      <c r="O50" s="2">
        <f>Raw_schedule!N48</f>
        <v>0.2</v>
      </c>
      <c r="P50" s="2">
        <f>Raw_schedule!O48</f>
        <v>0.5</v>
      </c>
      <c r="Q50" s="2">
        <f>Raw_schedule!P48</f>
        <v>0.8</v>
      </c>
      <c r="R50" s="2">
        <f>Raw_schedule!Q48</f>
        <v>0.7</v>
      </c>
      <c r="S50" s="2">
        <f>Raw_schedule!R48</f>
        <v>0.4</v>
      </c>
      <c r="T50" s="2">
        <f>Raw_schedule!S48</f>
        <v>0.2</v>
      </c>
      <c r="U50" s="2">
        <f>Raw_schedule!T48</f>
        <v>0.25</v>
      </c>
      <c r="V50" s="2">
        <f>Raw_schedule!U48</f>
        <v>0.5</v>
      </c>
      <c r="W50" s="2">
        <f>Raw_schedule!V48</f>
        <v>0.8</v>
      </c>
      <c r="X50" s="2">
        <f>Raw_schedule!W48</f>
        <v>0.8</v>
      </c>
      <c r="Y50" s="2">
        <f>Raw_schedule!X48</f>
        <v>0.8</v>
      </c>
      <c r="Z50" s="2">
        <f>Raw_schedule!Y48</f>
        <v>0.5</v>
      </c>
      <c r="AA50" s="2">
        <f>Raw_schedule!Z48</f>
        <v>0.35</v>
      </c>
      <c r="AB50" s="2">
        <f>Raw_schedule!AA48</f>
        <v>0.2</v>
      </c>
    </row>
    <row r="51" spans="1:28" x14ac:dyDescent="0.25">
      <c r="A51" s="39" t="str">
        <f>Raw_schedule!B49</f>
        <v>Infiltration Schedule</v>
      </c>
      <c r="B51" s="39" t="str">
        <f>Raw_schedule!A49</f>
        <v>Plenum</v>
      </c>
      <c r="C51" s="2" t="str">
        <f>Raw_schedule!C49</f>
        <v>AllDays</v>
      </c>
      <c r="D51" s="2"/>
      <c r="E51" s="2">
        <f>Raw_schedule!D49</f>
        <v>1</v>
      </c>
      <c r="F51" s="2">
        <f>Raw_schedule!E49</f>
        <v>1</v>
      </c>
      <c r="G51" s="2">
        <f>Raw_schedule!F49</f>
        <v>1</v>
      </c>
      <c r="H51" s="2">
        <f>Raw_schedule!G49</f>
        <v>1</v>
      </c>
      <c r="I51" s="2">
        <f>Raw_schedule!H49</f>
        <v>1</v>
      </c>
      <c r="J51" s="2">
        <f>Raw_schedule!I49</f>
        <v>1</v>
      </c>
      <c r="K51" s="2">
        <f>Raw_schedule!J49</f>
        <v>1</v>
      </c>
      <c r="L51" s="2">
        <f>Raw_schedule!K49</f>
        <v>1</v>
      </c>
      <c r="M51" s="2">
        <f>Raw_schedule!L49</f>
        <v>1</v>
      </c>
      <c r="N51" s="2">
        <f>Raw_schedule!M49</f>
        <v>1</v>
      </c>
      <c r="O51" s="2">
        <f>Raw_schedule!N49</f>
        <v>1</v>
      </c>
      <c r="P51" s="2">
        <f>Raw_schedule!O49</f>
        <v>1</v>
      </c>
      <c r="Q51" s="2">
        <f>Raw_schedule!P49</f>
        <v>1</v>
      </c>
      <c r="R51" s="2">
        <f>Raw_schedule!Q49</f>
        <v>1</v>
      </c>
      <c r="S51" s="2">
        <f>Raw_schedule!R49</f>
        <v>1</v>
      </c>
      <c r="T51" s="2">
        <f>Raw_schedule!S49</f>
        <v>1</v>
      </c>
      <c r="U51" s="2">
        <f>Raw_schedule!T49</f>
        <v>1</v>
      </c>
      <c r="V51" s="2">
        <f>Raw_schedule!U49</f>
        <v>1</v>
      </c>
      <c r="W51" s="2">
        <f>Raw_schedule!V49</f>
        <v>1</v>
      </c>
      <c r="X51" s="2">
        <f>Raw_schedule!W49</f>
        <v>1</v>
      </c>
      <c r="Y51" s="2">
        <f>Raw_schedule!X49</f>
        <v>1</v>
      </c>
      <c r="Z51" s="2">
        <f>Raw_schedule!Y49</f>
        <v>1</v>
      </c>
      <c r="AA51" s="2">
        <f>Raw_schedule!Z49</f>
        <v>1</v>
      </c>
      <c r="AB51" s="2">
        <f>Raw_schedule!AA49</f>
        <v>1</v>
      </c>
    </row>
    <row r="52" spans="1:28" x14ac:dyDescent="0.25">
      <c r="A52" s="39" t="str">
        <f>Raw_schedule!B50</f>
        <v>Cooling Setpoint Schedule</v>
      </c>
      <c r="B52" s="39" t="str">
        <f>Raw_schedule!A50</f>
        <v>School</v>
      </c>
      <c r="C52" s="2" t="str">
        <f>Raw_schedule!C50</f>
        <v>AllOtherDays (Through 1/11)</v>
      </c>
      <c r="D52" s="2"/>
      <c r="E52" s="2">
        <f>Raw_schedule!D50</f>
        <v>84.92</v>
      </c>
      <c r="F52" s="2">
        <f>Raw_schedule!E50</f>
        <v>84.92</v>
      </c>
      <c r="G52" s="2">
        <f>Raw_schedule!F50</f>
        <v>84.92</v>
      </c>
      <c r="H52" s="2">
        <f>Raw_schedule!G50</f>
        <v>84.92</v>
      </c>
      <c r="I52" s="2">
        <f>Raw_schedule!H50</f>
        <v>84.92</v>
      </c>
      <c r="J52" s="2">
        <f>Raw_schedule!I50</f>
        <v>84.92</v>
      </c>
      <c r="K52" s="2">
        <f>Raw_schedule!J50</f>
        <v>84.92</v>
      </c>
      <c r="L52" s="2">
        <f>Raw_schedule!K50</f>
        <v>84.92</v>
      </c>
      <c r="M52" s="2">
        <f>Raw_schedule!L50</f>
        <v>84.92</v>
      </c>
      <c r="N52" s="2">
        <f>Raw_schedule!M50</f>
        <v>84.92</v>
      </c>
      <c r="O52" s="2">
        <f>Raw_schedule!N50</f>
        <v>84.92</v>
      </c>
      <c r="P52" s="2">
        <f>Raw_schedule!O50</f>
        <v>84.92</v>
      </c>
      <c r="Q52" s="2">
        <f>Raw_schedule!P50</f>
        <v>84.92</v>
      </c>
      <c r="R52" s="2">
        <f>Raw_schedule!Q50</f>
        <v>84.92</v>
      </c>
      <c r="S52" s="2">
        <f>Raw_schedule!R50</f>
        <v>84.92</v>
      </c>
      <c r="T52" s="2">
        <f>Raw_schedule!S50</f>
        <v>84.92</v>
      </c>
      <c r="U52" s="2">
        <f>Raw_schedule!T50</f>
        <v>84.92</v>
      </c>
      <c r="V52" s="2">
        <f>Raw_schedule!U50</f>
        <v>84.92</v>
      </c>
      <c r="W52" s="2">
        <f>Raw_schedule!V50</f>
        <v>84.92</v>
      </c>
      <c r="X52" s="2">
        <f>Raw_schedule!W50</f>
        <v>84.92</v>
      </c>
      <c r="Y52" s="2">
        <f>Raw_schedule!X50</f>
        <v>84.92</v>
      </c>
      <c r="Z52" s="2">
        <f>Raw_schedule!Y50</f>
        <v>84.92</v>
      </c>
      <c r="AA52" s="2">
        <f>Raw_schedule!Z50</f>
        <v>84.92</v>
      </c>
      <c r="AB52" s="2">
        <f>Raw_schedule!AA50</f>
        <v>84.92</v>
      </c>
    </row>
    <row r="53" spans="1:28" x14ac:dyDescent="0.25">
      <c r="A53" s="39" t="str">
        <f>Raw_schedule!B51</f>
        <v>Cooling Setpoint Schedule</v>
      </c>
      <c r="B53" s="39" t="str">
        <f>Raw_schedule!A51</f>
        <v>School</v>
      </c>
      <c r="C53" s="2" t="str">
        <f>Raw_schedule!C51</f>
        <v>AllOtherDays (Through 4/3)</v>
      </c>
      <c r="D53" s="2"/>
      <c r="E53" s="2">
        <f>Raw_schedule!D51</f>
        <v>84.92</v>
      </c>
      <c r="F53" s="2">
        <f>Raw_schedule!E51</f>
        <v>84.92</v>
      </c>
      <c r="G53" s="2">
        <f>Raw_schedule!F51</f>
        <v>84.92</v>
      </c>
      <c r="H53" s="2">
        <f>Raw_schedule!G51</f>
        <v>84.92</v>
      </c>
      <c r="I53" s="2">
        <f>Raw_schedule!H51</f>
        <v>84.92</v>
      </c>
      <c r="J53" s="2">
        <f>Raw_schedule!I51</f>
        <v>84.92</v>
      </c>
      <c r="K53" s="2">
        <f>Raw_schedule!J51</f>
        <v>84.92</v>
      </c>
      <c r="L53" s="2">
        <f>Raw_schedule!K51</f>
        <v>84.92</v>
      </c>
      <c r="M53" s="2">
        <f>Raw_schedule!L51</f>
        <v>84.92</v>
      </c>
      <c r="N53" s="2">
        <f>Raw_schedule!M51</f>
        <v>84.92</v>
      </c>
      <c r="O53" s="2">
        <f>Raw_schedule!N51</f>
        <v>84.92</v>
      </c>
      <c r="P53" s="2">
        <f>Raw_schedule!O51</f>
        <v>84.92</v>
      </c>
      <c r="Q53" s="2">
        <f>Raw_schedule!P51</f>
        <v>84.92</v>
      </c>
      <c r="R53" s="2">
        <f>Raw_schedule!Q51</f>
        <v>84.92</v>
      </c>
      <c r="S53" s="2">
        <f>Raw_schedule!R51</f>
        <v>84.92</v>
      </c>
      <c r="T53" s="2">
        <f>Raw_schedule!S51</f>
        <v>84.92</v>
      </c>
      <c r="U53" s="2">
        <f>Raw_schedule!T51</f>
        <v>84.92</v>
      </c>
      <c r="V53" s="2">
        <f>Raw_schedule!U51</f>
        <v>84.92</v>
      </c>
      <c r="W53" s="2">
        <f>Raw_schedule!V51</f>
        <v>84.92</v>
      </c>
      <c r="X53" s="2">
        <f>Raw_schedule!W51</f>
        <v>84.92</v>
      </c>
      <c r="Y53" s="2">
        <f>Raw_schedule!X51</f>
        <v>84.92</v>
      </c>
      <c r="Z53" s="2">
        <f>Raw_schedule!Y51</f>
        <v>84.92</v>
      </c>
      <c r="AA53" s="2">
        <f>Raw_schedule!Z51</f>
        <v>84.92</v>
      </c>
      <c r="AB53" s="2">
        <f>Raw_schedule!AA51</f>
        <v>84.92</v>
      </c>
    </row>
    <row r="54" spans="1:28" x14ac:dyDescent="0.25">
      <c r="A54" s="39" t="str">
        <f>Raw_schedule!B52</f>
        <v>Cooling Setpoint Schedule</v>
      </c>
      <c r="B54" s="39" t="str">
        <f>Raw_schedule!A52</f>
        <v>School</v>
      </c>
      <c r="C54" s="2" t="str">
        <f>Raw_schedule!C52</f>
        <v>AllOtherDays (Through 4/12)</v>
      </c>
      <c r="D54" s="2"/>
      <c r="E54" s="2">
        <f>Raw_schedule!D52</f>
        <v>84.92</v>
      </c>
      <c r="F54" s="2">
        <f>Raw_schedule!E52</f>
        <v>84.92</v>
      </c>
      <c r="G54" s="2">
        <f>Raw_schedule!F52</f>
        <v>84.92</v>
      </c>
      <c r="H54" s="2">
        <f>Raw_schedule!G52</f>
        <v>84.92</v>
      </c>
      <c r="I54" s="2">
        <f>Raw_schedule!H52</f>
        <v>84.92</v>
      </c>
      <c r="J54" s="2">
        <f>Raw_schedule!I52</f>
        <v>84.92</v>
      </c>
      <c r="K54" s="2">
        <f>Raw_schedule!J52</f>
        <v>84.92</v>
      </c>
      <c r="L54" s="2">
        <f>Raw_schedule!K52</f>
        <v>84.92</v>
      </c>
      <c r="M54" s="2">
        <f>Raw_schedule!L52</f>
        <v>84.92</v>
      </c>
      <c r="N54" s="2">
        <f>Raw_schedule!M52</f>
        <v>84.92</v>
      </c>
      <c r="O54" s="2">
        <f>Raw_schedule!N52</f>
        <v>84.92</v>
      </c>
      <c r="P54" s="2">
        <f>Raw_schedule!O52</f>
        <v>84.92</v>
      </c>
      <c r="Q54" s="2">
        <f>Raw_schedule!P52</f>
        <v>84.92</v>
      </c>
      <c r="R54" s="2">
        <f>Raw_schedule!Q52</f>
        <v>84.92</v>
      </c>
      <c r="S54" s="2">
        <f>Raw_schedule!R52</f>
        <v>84.92</v>
      </c>
      <c r="T54" s="2">
        <f>Raw_schedule!S52</f>
        <v>84.92</v>
      </c>
      <c r="U54" s="2">
        <f>Raw_schedule!T52</f>
        <v>84.92</v>
      </c>
      <c r="V54" s="2">
        <f>Raw_schedule!U52</f>
        <v>84.92</v>
      </c>
      <c r="W54" s="2">
        <f>Raw_schedule!V52</f>
        <v>84.92</v>
      </c>
      <c r="X54" s="2">
        <f>Raw_schedule!W52</f>
        <v>84.92</v>
      </c>
      <c r="Y54" s="2">
        <f>Raw_schedule!X52</f>
        <v>84.92</v>
      </c>
      <c r="Z54" s="2">
        <f>Raw_schedule!Y52</f>
        <v>84.92</v>
      </c>
      <c r="AA54" s="2">
        <f>Raw_schedule!Z52</f>
        <v>84.92</v>
      </c>
      <c r="AB54" s="2">
        <f>Raw_schedule!AA52</f>
        <v>84.92</v>
      </c>
    </row>
    <row r="55" spans="1:28" x14ac:dyDescent="0.25">
      <c r="A55" s="39" t="str">
        <f>Raw_schedule!B53</f>
        <v>Cooling Setpoint Schedule</v>
      </c>
      <c r="B55" s="39" t="str">
        <f>Raw_schedule!A53</f>
        <v>School</v>
      </c>
      <c r="C55" s="2" t="str">
        <f>Raw_schedule!C53</f>
        <v>AllOtherDays (Through 5/22)</v>
      </c>
      <c r="D55" s="2"/>
      <c r="E55" s="2">
        <f>Raw_schedule!D53</f>
        <v>84.92</v>
      </c>
      <c r="F55" s="2">
        <f>Raw_schedule!E53</f>
        <v>84.92</v>
      </c>
      <c r="G55" s="2">
        <f>Raw_schedule!F53</f>
        <v>84.92</v>
      </c>
      <c r="H55" s="2">
        <f>Raw_schedule!G53</f>
        <v>84.92</v>
      </c>
      <c r="I55" s="2">
        <f>Raw_schedule!H53</f>
        <v>84.92</v>
      </c>
      <c r="J55" s="2">
        <f>Raw_schedule!I53</f>
        <v>84.92</v>
      </c>
      <c r="K55" s="2">
        <f>Raw_schedule!J53</f>
        <v>84.92</v>
      </c>
      <c r="L55" s="2">
        <f>Raw_schedule!K53</f>
        <v>84.92</v>
      </c>
      <c r="M55" s="2">
        <f>Raw_schedule!L53</f>
        <v>84.92</v>
      </c>
      <c r="N55" s="2">
        <f>Raw_schedule!M53</f>
        <v>84.92</v>
      </c>
      <c r="O55" s="2">
        <f>Raw_schedule!N53</f>
        <v>84.92</v>
      </c>
      <c r="P55" s="2">
        <f>Raw_schedule!O53</f>
        <v>84.92</v>
      </c>
      <c r="Q55" s="2">
        <f>Raw_schedule!P53</f>
        <v>84.92</v>
      </c>
      <c r="R55" s="2">
        <f>Raw_schedule!Q53</f>
        <v>84.92</v>
      </c>
      <c r="S55" s="2">
        <f>Raw_schedule!R53</f>
        <v>84.92</v>
      </c>
      <c r="T55" s="2">
        <f>Raw_schedule!S53</f>
        <v>84.92</v>
      </c>
      <c r="U55" s="2">
        <f>Raw_schedule!T53</f>
        <v>84.92</v>
      </c>
      <c r="V55" s="2">
        <f>Raw_schedule!U53</f>
        <v>84.92</v>
      </c>
      <c r="W55" s="2">
        <f>Raw_schedule!V53</f>
        <v>84.92</v>
      </c>
      <c r="X55" s="2">
        <f>Raw_schedule!W53</f>
        <v>84.92</v>
      </c>
      <c r="Y55" s="2">
        <f>Raw_schedule!X53</f>
        <v>84.92</v>
      </c>
      <c r="Z55" s="2">
        <f>Raw_schedule!Y53</f>
        <v>84.92</v>
      </c>
      <c r="AA55" s="2">
        <f>Raw_schedule!Z53</f>
        <v>84.92</v>
      </c>
      <c r="AB55" s="2">
        <f>Raw_schedule!AA53</f>
        <v>84.92</v>
      </c>
    </row>
    <row r="56" spans="1:28" x14ac:dyDescent="0.25">
      <c r="A56" s="39" t="str">
        <f>Raw_schedule!B54</f>
        <v>Cooling Setpoint Schedule</v>
      </c>
      <c r="B56" s="39" t="str">
        <f>Raw_schedule!A54</f>
        <v>School</v>
      </c>
      <c r="C56" s="2" t="str">
        <f>Raw_schedule!C54</f>
        <v>AllOtherDays (Through 5/31)</v>
      </c>
      <c r="D56" s="2"/>
      <c r="E56" s="2">
        <f>Raw_schedule!D54</f>
        <v>84.92</v>
      </c>
      <c r="F56" s="2">
        <f>Raw_schedule!E54</f>
        <v>84.92</v>
      </c>
      <c r="G56" s="2">
        <f>Raw_schedule!F54</f>
        <v>84.92</v>
      </c>
      <c r="H56" s="2">
        <f>Raw_schedule!G54</f>
        <v>84.92</v>
      </c>
      <c r="I56" s="2">
        <f>Raw_schedule!H54</f>
        <v>84.92</v>
      </c>
      <c r="J56" s="2">
        <f>Raw_schedule!I54</f>
        <v>84.92</v>
      </c>
      <c r="K56" s="2">
        <f>Raw_schedule!J54</f>
        <v>84.92</v>
      </c>
      <c r="L56" s="2">
        <f>Raw_schedule!K54</f>
        <v>84.92</v>
      </c>
      <c r="M56" s="2">
        <f>Raw_schedule!L54</f>
        <v>84.92</v>
      </c>
      <c r="N56" s="2">
        <f>Raw_schedule!M54</f>
        <v>84.92</v>
      </c>
      <c r="O56" s="2">
        <f>Raw_schedule!N54</f>
        <v>84.92</v>
      </c>
      <c r="P56" s="2">
        <f>Raw_schedule!O54</f>
        <v>84.92</v>
      </c>
      <c r="Q56" s="2">
        <f>Raw_schedule!P54</f>
        <v>84.92</v>
      </c>
      <c r="R56" s="2">
        <f>Raw_schedule!Q54</f>
        <v>84.92</v>
      </c>
      <c r="S56" s="2">
        <f>Raw_schedule!R54</f>
        <v>84.92</v>
      </c>
      <c r="T56" s="2">
        <f>Raw_schedule!S54</f>
        <v>84.92</v>
      </c>
      <c r="U56" s="2">
        <f>Raw_schedule!T54</f>
        <v>84.92</v>
      </c>
      <c r="V56" s="2">
        <f>Raw_schedule!U54</f>
        <v>84.92</v>
      </c>
      <c r="W56" s="2">
        <f>Raw_schedule!V54</f>
        <v>84.92</v>
      </c>
      <c r="X56" s="2">
        <f>Raw_schedule!W54</f>
        <v>84.92</v>
      </c>
      <c r="Y56" s="2">
        <f>Raw_schedule!X54</f>
        <v>84.92</v>
      </c>
      <c r="Z56" s="2">
        <f>Raw_schedule!Y54</f>
        <v>84.92</v>
      </c>
      <c r="AA56" s="2">
        <f>Raw_schedule!Z54</f>
        <v>84.92</v>
      </c>
      <c r="AB56" s="2">
        <f>Raw_schedule!AA54</f>
        <v>84.92</v>
      </c>
    </row>
    <row r="57" spans="1:28" x14ac:dyDescent="0.25">
      <c r="A57" s="39" t="str">
        <f>Raw_schedule!B55</f>
        <v>Cooling Setpoint Schedule</v>
      </c>
      <c r="B57" s="39" t="str">
        <f>Raw_schedule!A55</f>
        <v>School</v>
      </c>
      <c r="C57" s="2" t="str">
        <f>Raw_schedule!C55</f>
        <v>AllOtherDays (Through 8/7)</v>
      </c>
      <c r="D57" s="2"/>
      <c r="E57" s="2">
        <f>Raw_schedule!D55</f>
        <v>84.92</v>
      </c>
      <c r="F57" s="2">
        <f>Raw_schedule!E55</f>
        <v>84.92</v>
      </c>
      <c r="G57" s="2">
        <f>Raw_schedule!F55</f>
        <v>84.92</v>
      </c>
      <c r="H57" s="2">
        <f>Raw_schedule!G55</f>
        <v>84.92</v>
      </c>
      <c r="I57" s="2">
        <f>Raw_schedule!H55</f>
        <v>84.92</v>
      </c>
      <c r="J57" s="2">
        <f>Raw_schedule!I55</f>
        <v>84.92</v>
      </c>
      <c r="K57" s="2">
        <f>Raw_schedule!J55</f>
        <v>84.92</v>
      </c>
      <c r="L57" s="2">
        <f>Raw_schedule!K55</f>
        <v>84.92</v>
      </c>
      <c r="M57" s="2">
        <f>Raw_schedule!L55</f>
        <v>84.92</v>
      </c>
      <c r="N57" s="2">
        <f>Raw_schedule!M55</f>
        <v>84.92</v>
      </c>
      <c r="O57" s="2">
        <f>Raw_schedule!N55</f>
        <v>84.92</v>
      </c>
      <c r="P57" s="2">
        <f>Raw_schedule!O55</f>
        <v>84.92</v>
      </c>
      <c r="Q57" s="2">
        <f>Raw_schedule!P55</f>
        <v>84.92</v>
      </c>
      <c r="R57" s="2">
        <f>Raw_schedule!Q55</f>
        <v>84.92</v>
      </c>
      <c r="S57" s="2">
        <f>Raw_schedule!R55</f>
        <v>84.92</v>
      </c>
      <c r="T57" s="2">
        <f>Raw_schedule!S55</f>
        <v>84.92</v>
      </c>
      <c r="U57" s="2">
        <f>Raw_schedule!T55</f>
        <v>84.92</v>
      </c>
      <c r="V57" s="2">
        <f>Raw_schedule!U55</f>
        <v>84.92</v>
      </c>
      <c r="W57" s="2">
        <f>Raw_schedule!V55</f>
        <v>84.92</v>
      </c>
      <c r="X57" s="2">
        <f>Raw_schedule!W55</f>
        <v>84.92</v>
      </c>
      <c r="Y57" s="2">
        <f>Raw_schedule!X55</f>
        <v>84.92</v>
      </c>
      <c r="Z57" s="2">
        <f>Raw_schedule!Y55</f>
        <v>84.92</v>
      </c>
      <c r="AA57" s="2">
        <f>Raw_schedule!Z55</f>
        <v>84.92</v>
      </c>
      <c r="AB57" s="2">
        <f>Raw_schedule!AA55</f>
        <v>84.92</v>
      </c>
    </row>
    <row r="58" spans="1:28" x14ac:dyDescent="0.25">
      <c r="A58" s="39" t="str">
        <f>Raw_schedule!B56</f>
        <v>Cooling Setpoint Schedule</v>
      </c>
      <c r="B58" s="39" t="str">
        <f>Raw_schedule!A56</f>
        <v>School</v>
      </c>
      <c r="C58" s="2" t="str">
        <f>Raw_schedule!C56</f>
        <v>AllOtherDays (Through 8/16)</v>
      </c>
      <c r="D58" s="2"/>
      <c r="E58" s="2">
        <f>Raw_schedule!D56</f>
        <v>84.92</v>
      </c>
      <c r="F58" s="2">
        <f>Raw_schedule!E56</f>
        <v>84.92</v>
      </c>
      <c r="G58" s="2">
        <f>Raw_schedule!F56</f>
        <v>84.92</v>
      </c>
      <c r="H58" s="2">
        <f>Raw_schedule!G56</f>
        <v>84.92</v>
      </c>
      <c r="I58" s="2">
        <f>Raw_schedule!H56</f>
        <v>84.92</v>
      </c>
      <c r="J58" s="2">
        <f>Raw_schedule!I56</f>
        <v>84.92</v>
      </c>
      <c r="K58" s="2">
        <f>Raw_schedule!J56</f>
        <v>84.92</v>
      </c>
      <c r="L58" s="2">
        <f>Raw_schedule!K56</f>
        <v>84.92</v>
      </c>
      <c r="M58" s="2">
        <f>Raw_schedule!L56</f>
        <v>84.92</v>
      </c>
      <c r="N58" s="2">
        <f>Raw_schedule!M56</f>
        <v>84.92</v>
      </c>
      <c r="O58" s="2">
        <f>Raw_schedule!N56</f>
        <v>84.92</v>
      </c>
      <c r="P58" s="2">
        <f>Raw_schedule!O56</f>
        <v>84.92</v>
      </c>
      <c r="Q58" s="2">
        <f>Raw_schedule!P56</f>
        <v>84.92</v>
      </c>
      <c r="R58" s="2">
        <f>Raw_schedule!Q56</f>
        <v>84.92</v>
      </c>
      <c r="S58" s="2">
        <f>Raw_schedule!R56</f>
        <v>84.92</v>
      </c>
      <c r="T58" s="2">
        <f>Raw_schedule!S56</f>
        <v>84.92</v>
      </c>
      <c r="U58" s="2">
        <f>Raw_schedule!T56</f>
        <v>84.92</v>
      </c>
      <c r="V58" s="2">
        <f>Raw_schedule!U56</f>
        <v>84.92</v>
      </c>
      <c r="W58" s="2">
        <f>Raw_schedule!V56</f>
        <v>84.92</v>
      </c>
      <c r="X58" s="2">
        <f>Raw_schedule!W56</f>
        <v>84.92</v>
      </c>
      <c r="Y58" s="2">
        <f>Raw_schedule!X56</f>
        <v>84.92</v>
      </c>
      <c r="Z58" s="2">
        <f>Raw_schedule!Y56</f>
        <v>84.92</v>
      </c>
      <c r="AA58" s="2">
        <f>Raw_schedule!Z56</f>
        <v>84.92</v>
      </c>
      <c r="AB58" s="2">
        <f>Raw_schedule!AA56</f>
        <v>84.92</v>
      </c>
    </row>
    <row r="59" spans="1:28" x14ac:dyDescent="0.25">
      <c r="A59" s="39" t="str">
        <f>Raw_schedule!B57</f>
        <v>Cooling Setpoint Schedule</v>
      </c>
      <c r="B59" s="39" t="str">
        <f>Raw_schedule!A57</f>
        <v>School</v>
      </c>
      <c r="C59" s="2" t="str">
        <f>Raw_schedule!C57</f>
        <v>AllOtherDays (Through 12/11)</v>
      </c>
      <c r="D59" s="2"/>
      <c r="E59" s="2">
        <f>Raw_schedule!D57</f>
        <v>84.92</v>
      </c>
      <c r="F59" s="2">
        <f>Raw_schedule!E57</f>
        <v>84.92</v>
      </c>
      <c r="G59" s="2">
        <f>Raw_schedule!F57</f>
        <v>84.92</v>
      </c>
      <c r="H59" s="2">
        <f>Raw_schedule!G57</f>
        <v>84.92</v>
      </c>
      <c r="I59" s="2">
        <f>Raw_schedule!H57</f>
        <v>84.92</v>
      </c>
      <c r="J59" s="2">
        <f>Raw_schedule!I57</f>
        <v>84.92</v>
      </c>
      <c r="K59" s="2">
        <f>Raw_schedule!J57</f>
        <v>84.92</v>
      </c>
      <c r="L59" s="2">
        <f>Raw_schedule!K57</f>
        <v>84.92</v>
      </c>
      <c r="M59" s="2">
        <f>Raw_schedule!L57</f>
        <v>84.92</v>
      </c>
      <c r="N59" s="2">
        <f>Raw_schedule!M57</f>
        <v>84.92</v>
      </c>
      <c r="O59" s="2">
        <f>Raw_schedule!N57</f>
        <v>84.92</v>
      </c>
      <c r="P59" s="2">
        <f>Raw_schedule!O57</f>
        <v>84.92</v>
      </c>
      <c r="Q59" s="2">
        <f>Raw_schedule!P57</f>
        <v>84.92</v>
      </c>
      <c r="R59" s="2">
        <f>Raw_schedule!Q57</f>
        <v>84.92</v>
      </c>
      <c r="S59" s="2">
        <f>Raw_schedule!R57</f>
        <v>84.92</v>
      </c>
      <c r="T59" s="2">
        <f>Raw_schedule!S57</f>
        <v>84.92</v>
      </c>
      <c r="U59" s="2">
        <f>Raw_schedule!T57</f>
        <v>84.92</v>
      </c>
      <c r="V59" s="2">
        <f>Raw_schedule!U57</f>
        <v>84.92</v>
      </c>
      <c r="W59" s="2">
        <f>Raw_schedule!V57</f>
        <v>84.92</v>
      </c>
      <c r="X59" s="2">
        <f>Raw_schedule!W57</f>
        <v>84.92</v>
      </c>
      <c r="Y59" s="2">
        <f>Raw_schedule!X57</f>
        <v>84.92</v>
      </c>
      <c r="Z59" s="2">
        <f>Raw_schedule!Y57</f>
        <v>84.92</v>
      </c>
      <c r="AA59" s="2">
        <f>Raw_schedule!Z57</f>
        <v>84.92</v>
      </c>
      <c r="AB59" s="2">
        <f>Raw_schedule!AA57</f>
        <v>84.92</v>
      </c>
    </row>
    <row r="60" spans="1:28" x14ac:dyDescent="0.25">
      <c r="A60" s="39" t="str">
        <f>Raw_schedule!B58</f>
        <v>Cooling Setpoint Schedule</v>
      </c>
      <c r="B60" s="39" t="str">
        <f>Raw_schedule!A58</f>
        <v>School</v>
      </c>
      <c r="C60" s="2" t="str">
        <f>Raw_schedule!C58</f>
        <v>AllOtherDays (Through 12/31)</v>
      </c>
      <c r="D60" s="2"/>
      <c r="E60" s="2">
        <f>Raw_schedule!D58</f>
        <v>84.92</v>
      </c>
      <c r="F60" s="2">
        <f>Raw_schedule!E58</f>
        <v>84.92</v>
      </c>
      <c r="G60" s="2">
        <f>Raw_schedule!F58</f>
        <v>84.92</v>
      </c>
      <c r="H60" s="2">
        <f>Raw_schedule!G58</f>
        <v>84.92</v>
      </c>
      <c r="I60" s="2">
        <f>Raw_schedule!H58</f>
        <v>84.92</v>
      </c>
      <c r="J60" s="2">
        <f>Raw_schedule!I58</f>
        <v>84.92</v>
      </c>
      <c r="K60" s="2">
        <f>Raw_schedule!J58</f>
        <v>84.92</v>
      </c>
      <c r="L60" s="2">
        <f>Raw_schedule!K58</f>
        <v>84.92</v>
      </c>
      <c r="M60" s="2">
        <f>Raw_schedule!L58</f>
        <v>84.92</v>
      </c>
      <c r="N60" s="2">
        <f>Raw_schedule!M58</f>
        <v>84.92</v>
      </c>
      <c r="O60" s="2">
        <f>Raw_schedule!N58</f>
        <v>84.92</v>
      </c>
      <c r="P60" s="2">
        <f>Raw_schedule!O58</f>
        <v>84.92</v>
      </c>
      <c r="Q60" s="2">
        <f>Raw_schedule!P58</f>
        <v>84.92</v>
      </c>
      <c r="R60" s="2">
        <f>Raw_schedule!Q58</f>
        <v>84.92</v>
      </c>
      <c r="S60" s="2">
        <f>Raw_schedule!R58</f>
        <v>84.92</v>
      </c>
      <c r="T60" s="2">
        <f>Raw_schedule!S58</f>
        <v>84.92</v>
      </c>
      <c r="U60" s="2">
        <f>Raw_schedule!T58</f>
        <v>84.92</v>
      </c>
      <c r="V60" s="2">
        <f>Raw_schedule!U58</f>
        <v>84.92</v>
      </c>
      <c r="W60" s="2">
        <f>Raw_schedule!V58</f>
        <v>84.92</v>
      </c>
      <c r="X60" s="2">
        <f>Raw_schedule!W58</f>
        <v>84.92</v>
      </c>
      <c r="Y60" s="2">
        <f>Raw_schedule!X58</f>
        <v>84.92</v>
      </c>
      <c r="Z60" s="2">
        <f>Raw_schedule!Y58</f>
        <v>84.92</v>
      </c>
      <c r="AA60" s="2">
        <f>Raw_schedule!Z58</f>
        <v>84.92</v>
      </c>
      <c r="AB60" s="2">
        <f>Raw_schedule!AA58</f>
        <v>84.92</v>
      </c>
    </row>
    <row r="61" spans="1:28" x14ac:dyDescent="0.25">
      <c r="A61" s="39" t="str">
        <f>Raw_schedule!B59</f>
        <v>Cooling Setpoint Schedule</v>
      </c>
      <c r="B61" s="39" t="str">
        <f>Raw_schedule!A59</f>
        <v>School</v>
      </c>
      <c r="C61" s="2" t="str">
        <f>Raw_schedule!C59</f>
        <v>Saturdays (Through 4/3)</v>
      </c>
      <c r="D61" s="2"/>
      <c r="E61" s="2">
        <f>Raw_schedule!D59</f>
        <v>84.92</v>
      </c>
      <c r="F61" s="2">
        <f>Raw_schedule!E59</f>
        <v>84.92</v>
      </c>
      <c r="G61" s="2">
        <f>Raw_schedule!F59</f>
        <v>84.92</v>
      </c>
      <c r="H61" s="2">
        <f>Raw_schedule!G59</f>
        <v>84.92</v>
      </c>
      <c r="I61" s="2">
        <f>Raw_schedule!H59</f>
        <v>84.92</v>
      </c>
      <c r="J61" s="2">
        <f>Raw_schedule!I59</f>
        <v>84.92</v>
      </c>
      <c r="K61" s="2">
        <f>Raw_schedule!J59</f>
        <v>84.92</v>
      </c>
      <c r="L61" s="2">
        <f>Raw_schedule!K59</f>
        <v>75.02</v>
      </c>
      <c r="M61" s="2">
        <f>Raw_schedule!L59</f>
        <v>75.02</v>
      </c>
      <c r="N61" s="2">
        <f>Raw_schedule!M59</f>
        <v>75.02</v>
      </c>
      <c r="O61" s="2">
        <f>Raw_schedule!N59</f>
        <v>75.02</v>
      </c>
      <c r="P61" s="2">
        <f>Raw_schedule!O59</f>
        <v>75.02</v>
      </c>
      <c r="Q61" s="2">
        <f>Raw_schedule!P59</f>
        <v>75.02</v>
      </c>
      <c r="R61" s="2">
        <f>Raw_schedule!Q59</f>
        <v>84.92</v>
      </c>
      <c r="S61" s="2">
        <f>Raw_schedule!R59</f>
        <v>84.92</v>
      </c>
      <c r="T61" s="2">
        <f>Raw_schedule!S59</f>
        <v>84.92</v>
      </c>
      <c r="U61" s="2">
        <f>Raw_schedule!T59</f>
        <v>84.92</v>
      </c>
      <c r="V61" s="2">
        <f>Raw_schedule!U59</f>
        <v>84.92</v>
      </c>
      <c r="W61" s="2">
        <f>Raw_schedule!V59</f>
        <v>84.92</v>
      </c>
      <c r="X61" s="2">
        <f>Raw_schedule!W59</f>
        <v>84.92</v>
      </c>
      <c r="Y61" s="2">
        <f>Raw_schedule!X59</f>
        <v>84.92</v>
      </c>
      <c r="Z61" s="2">
        <f>Raw_schedule!Y59</f>
        <v>84.92</v>
      </c>
      <c r="AA61" s="2">
        <f>Raw_schedule!Z59</f>
        <v>84.92</v>
      </c>
      <c r="AB61" s="2">
        <f>Raw_schedule!AA59</f>
        <v>84.92</v>
      </c>
    </row>
    <row r="62" spans="1:28" x14ac:dyDescent="0.25">
      <c r="A62" s="39" t="str">
        <f>Raw_schedule!B60</f>
        <v>Cooling Setpoint Schedule</v>
      </c>
      <c r="B62" s="39" t="str">
        <f>Raw_schedule!A60</f>
        <v>School</v>
      </c>
      <c r="C62" s="2" t="str">
        <f>Raw_schedule!C60</f>
        <v>Saturdays (Through 5/22)</v>
      </c>
      <c r="D62" s="2"/>
      <c r="E62" s="2">
        <f>Raw_schedule!D60</f>
        <v>84.92</v>
      </c>
      <c r="F62" s="2">
        <f>Raw_schedule!E60</f>
        <v>84.92</v>
      </c>
      <c r="G62" s="2">
        <f>Raw_schedule!F60</f>
        <v>84.92</v>
      </c>
      <c r="H62" s="2">
        <f>Raw_schedule!G60</f>
        <v>84.92</v>
      </c>
      <c r="I62" s="2">
        <f>Raw_schedule!H60</f>
        <v>84.92</v>
      </c>
      <c r="J62" s="2">
        <f>Raw_schedule!I60</f>
        <v>84.92</v>
      </c>
      <c r="K62" s="2">
        <f>Raw_schedule!J60</f>
        <v>84.92</v>
      </c>
      <c r="L62" s="2">
        <f>Raw_schedule!K60</f>
        <v>75.02</v>
      </c>
      <c r="M62" s="2">
        <f>Raw_schedule!L60</f>
        <v>75.02</v>
      </c>
      <c r="N62" s="2">
        <f>Raw_schedule!M60</f>
        <v>75.02</v>
      </c>
      <c r="O62" s="2">
        <f>Raw_schedule!N60</f>
        <v>75.02</v>
      </c>
      <c r="P62" s="2">
        <f>Raw_schedule!O60</f>
        <v>75.02</v>
      </c>
      <c r="Q62" s="2">
        <f>Raw_schedule!P60</f>
        <v>75.02</v>
      </c>
      <c r="R62" s="2">
        <f>Raw_schedule!Q60</f>
        <v>84.92</v>
      </c>
      <c r="S62" s="2">
        <f>Raw_schedule!R60</f>
        <v>84.92</v>
      </c>
      <c r="T62" s="2">
        <f>Raw_schedule!S60</f>
        <v>84.92</v>
      </c>
      <c r="U62" s="2">
        <f>Raw_schedule!T60</f>
        <v>84.92</v>
      </c>
      <c r="V62" s="2">
        <f>Raw_schedule!U60</f>
        <v>84.92</v>
      </c>
      <c r="W62" s="2">
        <f>Raw_schedule!V60</f>
        <v>84.92</v>
      </c>
      <c r="X62" s="2">
        <f>Raw_schedule!W60</f>
        <v>84.92</v>
      </c>
      <c r="Y62" s="2">
        <f>Raw_schedule!X60</f>
        <v>84.92</v>
      </c>
      <c r="Z62" s="2">
        <f>Raw_schedule!Y60</f>
        <v>84.92</v>
      </c>
      <c r="AA62" s="2">
        <f>Raw_schedule!Z60</f>
        <v>84.92</v>
      </c>
      <c r="AB62" s="2">
        <f>Raw_schedule!AA60</f>
        <v>84.92</v>
      </c>
    </row>
    <row r="63" spans="1:28" x14ac:dyDescent="0.25">
      <c r="A63" s="39" t="str">
        <f>Raw_schedule!B61</f>
        <v>Cooling Setpoint Schedule</v>
      </c>
      <c r="B63" s="39" t="str">
        <f>Raw_schedule!A61</f>
        <v>School</v>
      </c>
      <c r="C63" s="2" t="str">
        <f>Raw_schedule!C61</f>
        <v>Saturdays (Through 8/7)</v>
      </c>
      <c r="D63" s="2"/>
      <c r="E63" s="2">
        <f>Raw_schedule!D61</f>
        <v>84.92</v>
      </c>
      <c r="F63" s="2">
        <f>Raw_schedule!E61</f>
        <v>84.92</v>
      </c>
      <c r="G63" s="2">
        <f>Raw_schedule!F61</f>
        <v>84.92</v>
      </c>
      <c r="H63" s="2">
        <f>Raw_schedule!G61</f>
        <v>84.92</v>
      </c>
      <c r="I63" s="2">
        <f>Raw_schedule!H61</f>
        <v>84.92</v>
      </c>
      <c r="J63" s="2">
        <f>Raw_schedule!I61</f>
        <v>84.92</v>
      </c>
      <c r="K63" s="2">
        <f>Raw_schedule!J61</f>
        <v>84.92</v>
      </c>
      <c r="L63" s="2">
        <f>Raw_schedule!K61</f>
        <v>75.02</v>
      </c>
      <c r="M63" s="2">
        <f>Raw_schedule!L61</f>
        <v>75.02</v>
      </c>
      <c r="N63" s="2">
        <f>Raw_schedule!M61</f>
        <v>75.02</v>
      </c>
      <c r="O63" s="2">
        <f>Raw_schedule!N61</f>
        <v>75.02</v>
      </c>
      <c r="P63" s="2">
        <f>Raw_schedule!O61</f>
        <v>75.02</v>
      </c>
      <c r="Q63" s="2">
        <f>Raw_schedule!P61</f>
        <v>75.02</v>
      </c>
      <c r="R63" s="2">
        <f>Raw_schedule!Q61</f>
        <v>84.92</v>
      </c>
      <c r="S63" s="2">
        <f>Raw_schedule!R61</f>
        <v>84.92</v>
      </c>
      <c r="T63" s="2">
        <f>Raw_schedule!S61</f>
        <v>84.92</v>
      </c>
      <c r="U63" s="2">
        <f>Raw_schedule!T61</f>
        <v>84.92</v>
      </c>
      <c r="V63" s="2">
        <f>Raw_schedule!U61</f>
        <v>84.92</v>
      </c>
      <c r="W63" s="2">
        <f>Raw_schedule!V61</f>
        <v>84.92</v>
      </c>
      <c r="X63" s="2">
        <f>Raw_schedule!W61</f>
        <v>84.92</v>
      </c>
      <c r="Y63" s="2">
        <f>Raw_schedule!X61</f>
        <v>84.92</v>
      </c>
      <c r="Z63" s="2">
        <f>Raw_schedule!Y61</f>
        <v>84.92</v>
      </c>
      <c r="AA63" s="2">
        <f>Raw_schedule!Z61</f>
        <v>84.92</v>
      </c>
      <c r="AB63" s="2">
        <f>Raw_schedule!AA61</f>
        <v>84.92</v>
      </c>
    </row>
    <row r="64" spans="1:28" x14ac:dyDescent="0.25">
      <c r="A64" s="39" t="str">
        <f>Raw_schedule!B62</f>
        <v>Cooling Setpoint Schedule</v>
      </c>
      <c r="B64" s="39" t="str">
        <f>Raw_schedule!A62</f>
        <v>School</v>
      </c>
      <c r="C64" s="2" t="str">
        <f>Raw_schedule!C62</f>
        <v>Saturdays (Through 12/11)</v>
      </c>
      <c r="D64" s="2"/>
      <c r="E64" s="2">
        <f>Raw_schedule!D62</f>
        <v>84.92</v>
      </c>
      <c r="F64" s="2">
        <f>Raw_schedule!E62</f>
        <v>84.92</v>
      </c>
      <c r="G64" s="2">
        <f>Raw_schedule!F62</f>
        <v>84.92</v>
      </c>
      <c r="H64" s="2">
        <f>Raw_schedule!G62</f>
        <v>84.92</v>
      </c>
      <c r="I64" s="2">
        <f>Raw_schedule!H62</f>
        <v>84.92</v>
      </c>
      <c r="J64" s="2">
        <f>Raw_schedule!I62</f>
        <v>84.92</v>
      </c>
      <c r="K64" s="2">
        <f>Raw_schedule!J62</f>
        <v>84.92</v>
      </c>
      <c r="L64" s="2">
        <f>Raw_schedule!K62</f>
        <v>75.02</v>
      </c>
      <c r="M64" s="2">
        <f>Raw_schedule!L62</f>
        <v>75.02</v>
      </c>
      <c r="N64" s="2">
        <f>Raw_schedule!M62</f>
        <v>75.02</v>
      </c>
      <c r="O64" s="2">
        <f>Raw_schedule!N62</f>
        <v>75.02</v>
      </c>
      <c r="P64" s="2">
        <f>Raw_schedule!O62</f>
        <v>75.02</v>
      </c>
      <c r="Q64" s="2">
        <f>Raw_schedule!P62</f>
        <v>75.02</v>
      </c>
      <c r="R64" s="2">
        <f>Raw_schedule!Q62</f>
        <v>84.92</v>
      </c>
      <c r="S64" s="2">
        <f>Raw_schedule!R62</f>
        <v>84.92</v>
      </c>
      <c r="T64" s="2">
        <f>Raw_schedule!S62</f>
        <v>84.92</v>
      </c>
      <c r="U64" s="2">
        <f>Raw_schedule!T62</f>
        <v>84.92</v>
      </c>
      <c r="V64" s="2">
        <f>Raw_schedule!U62</f>
        <v>84.92</v>
      </c>
      <c r="W64" s="2">
        <f>Raw_schedule!V62</f>
        <v>84.92</v>
      </c>
      <c r="X64" s="2">
        <f>Raw_schedule!W62</f>
        <v>84.92</v>
      </c>
      <c r="Y64" s="2">
        <f>Raw_schedule!X62</f>
        <v>84.92</v>
      </c>
      <c r="Z64" s="2">
        <f>Raw_schedule!Y62</f>
        <v>84.92</v>
      </c>
      <c r="AA64" s="2">
        <f>Raw_schedule!Z62</f>
        <v>84.92</v>
      </c>
      <c r="AB64" s="2">
        <f>Raw_schedule!AA62</f>
        <v>84.92</v>
      </c>
    </row>
    <row r="65" spans="1:28" x14ac:dyDescent="0.25">
      <c r="A65" s="39" t="str">
        <f>Raw_schedule!B63</f>
        <v>Cooling Setpoint Schedule</v>
      </c>
      <c r="B65" s="39" t="str">
        <f>Raw_schedule!A63</f>
        <v>School</v>
      </c>
      <c r="C65" s="2" t="str">
        <f>Raw_schedule!C63</f>
        <v>Weekdays (Through 4/3)</v>
      </c>
      <c r="D65" s="2"/>
      <c r="E65" s="2">
        <f>Raw_schedule!D63</f>
        <v>84.92</v>
      </c>
      <c r="F65" s="2">
        <f>Raw_schedule!E63</f>
        <v>84.92</v>
      </c>
      <c r="G65" s="2">
        <f>Raw_schedule!F63</f>
        <v>84.92</v>
      </c>
      <c r="H65" s="2">
        <f>Raw_schedule!G63</f>
        <v>84.92</v>
      </c>
      <c r="I65" s="2">
        <f>Raw_schedule!H63</f>
        <v>84.92</v>
      </c>
      <c r="J65" s="2">
        <f>Raw_schedule!I63</f>
        <v>84.92</v>
      </c>
      <c r="K65" s="2">
        <f>Raw_schedule!J63</f>
        <v>75.02</v>
      </c>
      <c r="L65" s="2">
        <f>Raw_schedule!K63</f>
        <v>75.02</v>
      </c>
      <c r="M65" s="2">
        <f>Raw_schedule!L63</f>
        <v>75.02</v>
      </c>
      <c r="N65" s="2">
        <f>Raw_schedule!M63</f>
        <v>75.02</v>
      </c>
      <c r="O65" s="2">
        <f>Raw_schedule!N63</f>
        <v>75.02</v>
      </c>
      <c r="P65" s="2">
        <f>Raw_schedule!O63</f>
        <v>75.02</v>
      </c>
      <c r="Q65" s="2">
        <f>Raw_schedule!P63</f>
        <v>75.02</v>
      </c>
      <c r="R65" s="2">
        <f>Raw_schedule!Q63</f>
        <v>75.02</v>
      </c>
      <c r="S65" s="2">
        <f>Raw_schedule!R63</f>
        <v>75.02</v>
      </c>
      <c r="T65" s="2">
        <f>Raw_schedule!S63</f>
        <v>75.02</v>
      </c>
      <c r="U65" s="2">
        <f>Raw_schedule!T63</f>
        <v>75.02</v>
      </c>
      <c r="V65" s="2">
        <f>Raw_schedule!U63</f>
        <v>75.02</v>
      </c>
      <c r="W65" s="2">
        <f>Raw_schedule!V63</f>
        <v>75.02</v>
      </c>
      <c r="X65" s="2">
        <f>Raw_schedule!W63</f>
        <v>75.02</v>
      </c>
      <c r="Y65" s="2">
        <f>Raw_schedule!X63</f>
        <v>75.02</v>
      </c>
      <c r="Z65" s="2">
        <f>Raw_schedule!Y63</f>
        <v>75.02</v>
      </c>
      <c r="AA65" s="2">
        <f>Raw_schedule!Z63</f>
        <v>84.92</v>
      </c>
      <c r="AB65" s="2">
        <f>Raw_schedule!AA63</f>
        <v>84.92</v>
      </c>
    </row>
    <row r="66" spans="1:28" x14ac:dyDescent="0.25">
      <c r="A66" s="39" t="str">
        <f>Raw_schedule!B64</f>
        <v>Cooling Setpoint Schedule</v>
      </c>
      <c r="B66" s="39" t="str">
        <f>Raw_schedule!A64</f>
        <v>School</v>
      </c>
      <c r="C66" s="2" t="str">
        <f>Raw_schedule!C64</f>
        <v>Weekdays (Through 5/22)</v>
      </c>
      <c r="D66" s="2"/>
      <c r="E66" s="2">
        <f>Raw_schedule!D64</f>
        <v>84.92</v>
      </c>
      <c r="F66" s="2">
        <f>Raw_schedule!E64</f>
        <v>84.92</v>
      </c>
      <c r="G66" s="2">
        <f>Raw_schedule!F64</f>
        <v>84.92</v>
      </c>
      <c r="H66" s="2">
        <f>Raw_schedule!G64</f>
        <v>84.92</v>
      </c>
      <c r="I66" s="2">
        <f>Raw_schedule!H64</f>
        <v>84.92</v>
      </c>
      <c r="J66" s="2">
        <f>Raw_schedule!I64</f>
        <v>84.92</v>
      </c>
      <c r="K66" s="2">
        <f>Raw_schedule!J64</f>
        <v>75.02</v>
      </c>
      <c r="L66" s="2">
        <f>Raw_schedule!K64</f>
        <v>75.02</v>
      </c>
      <c r="M66" s="2">
        <f>Raw_schedule!L64</f>
        <v>75.02</v>
      </c>
      <c r="N66" s="2">
        <f>Raw_schedule!M64</f>
        <v>75.02</v>
      </c>
      <c r="O66" s="2">
        <f>Raw_schedule!N64</f>
        <v>75.02</v>
      </c>
      <c r="P66" s="2">
        <f>Raw_schedule!O64</f>
        <v>75.02</v>
      </c>
      <c r="Q66" s="2">
        <f>Raw_schedule!P64</f>
        <v>75.02</v>
      </c>
      <c r="R66" s="2">
        <f>Raw_schedule!Q64</f>
        <v>75.02</v>
      </c>
      <c r="S66" s="2">
        <f>Raw_schedule!R64</f>
        <v>75.02</v>
      </c>
      <c r="T66" s="2">
        <f>Raw_schedule!S64</f>
        <v>75.02</v>
      </c>
      <c r="U66" s="2">
        <f>Raw_schedule!T64</f>
        <v>75.02</v>
      </c>
      <c r="V66" s="2">
        <f>Raw_schedule!U64</f>
        <v>75.02</v>
      </c>
      <c r="W66" s="2">
        <f>Raw_schedule!V64</f>
        <v>75.02</v>
      </c>
      <c r="X66" s="2">
        <f>Raw_schedule!W64</f>
        <v>75.02</v>
      </c>
      <c r="Y66" s="2">
        <f>Raw_schedule!X64</f>
        <v>75.02</v>
      </c>
      <c r="Z66" s="2">
        <f>Raw_schedule!Y64</f>
        <v>75.02</v>
      </c>
      <c r="AA66" s="2">
        <f>Raw_schedule!Z64</f>
        <v>84.92</v>
      </c>
      <c r="AB66" s="2">
        <f>Raw_schedule!AA64</f>
        <v>84.92</v>
      </c>
    </row>
    <row r="67" spans="1:28" x14ac:dyDescent="0.25">
      <c r="A67" s="39" t="str">
        <f>Raw_schedule!B65</f>
        <v>Cooling Setpoint Schedule</v>
      </c>
      <c r="B67" s="39" t="str">
        <f>Raw_schedule!A65</f>
        <v>School</v>
      </c>
      <c r="C67" s="2" t="str">
        <f>Raw_schedule!C65</f>
        <v>Weekdays (Through 8/7)</v>
      </c>
      <c r="D67" s="2"/>
      <c r="E67" s="2">
        <f>Raw_schedule!D65</f>
        <v>84.92</v>
      </c>
      <c r="F67" s="2">
        <f>Raw_schedule!E65</f>
        <v>84.92</v>
      </c>
      <c r="G67" s="2">
        <f>Raw_schedule!F65</f>
        <v>84.92</v>
      </c>
      <c r="H67" s="2">
        <f>Raw_schedule!G65</f>
        <v>84.92</v>
      </c>
      <c r="I67" s="2">
        <f>Raw_schedule!H65</f>
        <v>84.92</v>
      </c>
      <c r="J67" s="2">
        <f>Raw_schedule!I65</f>
        <v>84.92</v>
      </c>
      <c r="K67" s="2">
        <f>Raw_schedule!J65</f>
        <v>75.02</v>
      </c>
      <c r="L67" s="2">
        <f>Raw_schedule!K65</f>
        <v>75.02</v>
      </c>
      <c r="M67" s="2">
        <f>Raw_schedule!L65</f>
        <v>75.02</v>
      </c>
      <c r="N67" s="2">
        <f>Raw_schedule!M65</f>
        <v>75.02</v>
      </c>
      <c r="O67" s="2">
        <f>Raw_schedule!N65</f>
        <v>75.02</v>
      </c>
      <c r="P67" s="2">
        <f>Raw_schedule!O65</f>
        <v>75.02</v>
      </c>
      <c r="Q67" s="2">
        <f>Raw_schedule!P65</f>
        <v>75.02</v>
      </c>
      <c r="R67" s="2">
        <f>Raw_schedule!Q65</f>
        <v>75.02</v>
      </c>
      <c r="S67" s="2">
        <f>Raw_schedule!R65</f>
        <v>75.02</v>
      </c>
      <c r="T67" s="2">
        <f>Raw_schedule!S65</f>
        <v>75.02</v>
      </c>
      <c r="U67" s="2">
        <f>Raw_schedule!T65</f>
        <v>75.02</v>
      </c>
      <c r="V67" s="2">
        <f>Raw_schedule!U65</f>
        <v>75.02</v>
      </c>
      <c r="W67" s="2">
        <f>Raw_schedule!V65</f>
        <v>75.02</v>
      </c>
      <c r="X67" s="2">
        <f>Raw_schedule!W65</f>
        <v>75.02</v>
      </c>
      <c r="Y67" s="2">
        <f>Raw_schedule!X65</f>
        <v>75.02</v>
      </c>
      <c r="Z67" s="2">
        <f>Raw_schedule!Y65</f>
        <v>75.02</v>
      </c>
      <c r="AA67" s="2">
        <f>Raw_schedule!Z65</f>
        <v>84.92</v>
      </c>
      <c r="AB67" s="2">
        <f>Raw_schedule!AA65</f>
        <v>84.92</v>
      </c>
    </row>
    <row r="68" spans="1:28" x14ac:dyDescent="0.25">
      <c r="A68" s="39" t="str">
        <f>Raw_schedule!B66</f>
        <v>Cooling Setpoint Schedule</v>
      </c>
      <c r="B68" s="39" t="str">
        <f>Raw_schedule!A66</f>
        <v>School</v>
      </c>
      <c r="C68" s="2" t="str">
        <f>Raw_schedule!C66</f>
        <v>Weekdays (Through 12/11)</v>
      </c>
      <c r="D68" s="2"/>
      <c r="E68" s="2">
        <f>Raw_schedule!D66</f>
        <v>84.92</v>
      </c>
      <c r="F68" s="2">
        <f>Raw_schedule!E66</f>
        <v>84.92</v>
      </c>
      <c r="G68" s="2">
        <f>Raw_schedule!F66</f>
        <v>84.92</v>
      </c>
      <c r="H68" s="2">
        <f>Raw_schedule!G66</f>
        <v>84.92</v>
      </c>
      <c r="I68" s="2">
        <f>Raw_schedule!H66</f>
        <v>84.92</v>
      </c>
      <c r="J68" s="2">
        <f>Raw_schedule!I66</f>
        <v>84.92</v>
      </c>
      <c r="K68" s="2">
        <f>Raw_schedule!J66</f>
        <v>75.02</v>
      </c>
      <c r="L68" s="2">
        <f>Raw_schedule!K66</f>
        <v>75.02</v>
      </c>
      <c r="M68" s="2">
        <f>Raw_schedule!L66</f>
        <v>75.02</v>
      </c>
      <c r="N68" s="2">
        <f>Raw_schedule!M66</f>
        <v>75.02</v>
      </c>
      <c r="O68" s="2">
        <f>Raw_schedule!N66</f>
        <v>75.02</v>
      </c>
      <c r="P68" s="2">
        <f>Raw_schedule!O66</f>
        <v>75.02</v>
      </c>
      <c r="Q68" s="2">
        <f>Raw_schedule!P66</f>
        <v>75.02</v>
      </c>
      <c r="R68" s="2">
        <f>Raw_schedule!Q66</f>
        <v>75.02</v>
      </c>
      <c r="S68" s="2">
        <f>Raw_schedule!R66</f>
        <v>75.02</v>
      </c>
      <c r="T68" s="2">
        <f>Raw_schedule!S66</f>
        <v>75.02</v>
      </c>
      <c r="U68" s="2">
        <f>Raw_schedule!T66</f>
        <v>75.02</v>
      </c>
      <c r="V68" s="2">
        <f>Raw_schedule!U66</f>
        <v>75.02</v>
      </c>
      <c r="W68" s="2">
        <f>Raw_schedule!V66</f>
        <v>75.02</v>
      </c>
      <c r="X68" s="2">
        <f>Raw_schedule!W66</f>
        <v>75.02</v>
      </c>
      <c r="Y68" s="2">
        <f>Raw_schedule!X66</f>
        <v>75.02</v>
      </c>
      <c r="Z68" s="2">
        <f>Raw_schedule!Y66</f>
        <v>75.02</v>
      </c>
      <c r="AA68" s="2">
        <f>Raw_schedule!Z66</f>
        <v>84.92</v>
      </c>
      <c r="AB68" s="2">
        <f>Raw_schedule!AA66</f>
        <v>84.92</v>
      </c>
    </row>
    <row r="69" spans="1:28" x14ac:dyDescent="0.25">
      <c r="A69" s="39" t="str">
        <f>Raw_schedule!B67</f>
        <v>DHW Sch</v>
      </c>
      <c r="B69" s="39" t="str">
        <f>Raw_schedule!A67</f>
        <v>School</v>
      </c>
      <c r="C69" s="2" t="str">
        <f>Raw_schedule!C67</f>
        <v>AllOtherDays (Through 1/11)</v>
      </c>
      <c r="D69" s="2"/>
      <c r="E69" s="2">
        <f>Raw_schedule!D67</f>
        <v>0</v>
      </c>
      <c r="F69" s="2">
        <f>Raw_schedule!E67</f>
        <v>0</v>
      </c>
      <c r="G69" s="2">
        <f>Raw_schedule!F67</f>
        <v>0</v>
      </c>
      <c r="H69" s="2">
        <f>Raw_schedule!G67</f>
        <v>0</v>
      </c>
      <c r="I69" s="2">
        <f>Raw_schedule!H67</f>
        <v>0</v>
      </c>
      <c r="J69" s="2">
        <f>Raw_schedule!I67</f>
        <v>0</v>
      </c>
      <c r="K69" s="2">
        <f>Raw_schedule!J67</f>
        <v>0</v>
      </c>
      <c r="L69" s="2">
        <f>Raw_schedule!K67</f>
        <v>0</v>
      </c>
      <c r="M69" s="2">
        <f>Raw_schedule!L67</f>
        <v>0</v>
      </c>
      <c r="N69" s="2">
        <f>Raw_schedule!M67</f>
        <v>0</v>
      </c>
      <c r="O69" s="2">
        <f>Raw_schedule!N67</f>
        <v>0</v>
      </c>
      <c r="P69" s="2">
        <f>Raw_schedule!O67</f>
        <v>0</v>
      </c>
      <c r="Q69" s="2">
        <f>Raw_schedule!P67</f>
        <v>0</v>
      </c>
      <c r="R69" s="2">
        <f>Raw_schedule!Q67</f>
        <v>0</v>
      </c>
      <c r="S69" s="2">
        <f>Raw_schedule!R67</f>
        <v>0</v>
      </c>
      <c r="T69" s="2">
        <f>Raw_schedule!S67</f>
        <v>0</v>
      </c>
      <c r="U69" s="2">
        <f>Raw_schedule!T67</f>
        <v>0</v>
      </c>
      <c r="V69" s="2">
        <f>Raw_schedule!U67</f>
        <v>0</v>
      </c>
      <c r="W69" s="2">
        <f>Raw_schedule!V67</f>
        <v>0</v>
      </c>
      <c r="X69" s="2">
        <f>Raw_schedule!W67</f>
        <v>0</v>
      </c>
      <c r="Y69" s="2">
        <f>Raw_schedule!X67</f>
        <v>0</v>
      </c>
      <c r="Z69" s="2">
        <f>Raw_schedule!Y67</f>
        <v>0</v>
      </c>
      <c r="AA69" s="2">
        <f>Raw_schedule!Z67</f>
        <v>0</v>
      </c>
      <c r="AB69" s="2">
        <f>Raw_schedule!AA67</f>
        <v>0</v>
      </c>
    </row>
    <row r="70" spans="1:28" x14ac:dyDescent="0.25">
      <c r="A70" s="39" t="str">
        <f>Raw_schedule!B68</f>
        <v>DHW Sch</v>
      </c>
      <c r="B70" s="39" t="str">
        <f>Raw_schedule!A68</f>
        <v>School</v>
      </c>
      <c r="C70" s="2" t="str">
        <f>Raw_schedule!C68</f>
        <v>AllOtherDays (Through 4/3)</v>
      </c>
      <c r="D70" s="2"/>
      <c r="E70" s="2">
        <f>Raw_schedule!D68</f>
        <v>0.03</v>
      </c>
      <c r="F70" s="2">
        <f>Raw_schedule!E68</f>
        <v>0.03</v>
      </c>
      <c r="G70" s="2">
        <f>Raw_schedule!F68</f>
        <v>0.03</v>
      </c>
      <c r="H70" s="2">
        <f>Raw_schedule!G68</f>
        <v>0.03</v>
      </c>
      <c r="I70" s="2">
        <f>Raw_schedule!H68</f>
        <v>0.03</v>
      </c>
      <c r="J70" s="2">
        <f>Raw_schedule!I68</f>
        <v>0.03</v>
      </c>
      <c r="K70" s="2">
        <f>Raw_schedule!J68</f>
        <v>0.03</v>
      </c>
      <c r="L70" s="2">
        <f>Raw_schedule!K68</f>
        <v>0.03</v>
      </c>
      <c r="M70" s="2">
        <f>Raw_schedule!L68</f>
        <v>0.03</v>
      </c>
      <c r="N70" s="2">
        <f>Raw_schedule!M68</f>
        <v>0.05</v>
      </c>
      <c r="O70" s="2">
        <f>Raw_schedule!N68</f>
        <v>0.05</v>
      </c>
      <c r="P70" s="2">
        <f>Raw_schedule!O68</f>
        <v>0.05</v>
      </c>
      <c r="Q70" s="2">
        <f>Raw_schedule!P68</f>
        <v>0.05</v>
      </c>
      <c r="R70" s="2">
        <f>Raw_schedule!Q68</f>
        <v>0.03</v>
      </c>
      <c r="S70" s="2">
        <f>Raw_schedule!R68</f>
        <v>0.03</v>
      </c>
      <c r="T70" s="2">
        <f>Raw_schedule!S68</f>
        <v>0.03</v>
      </c>
      <c r="U70" s="2">
        <f>Raw_schedule!T68</f>
        <v>0.03</v>
      </c>
      <c r="V70" s="2">
        <f>Raw_schedule!U68</f>
        <v>0.03</v>
      </c>
      <c r="W70" s="2">
        <f>Raw_schedule!V68</f>
        <v>0.03</v>
      </c>
      <c r="X70" s="2">
        <f>Raw_schedule!W68</f>
        <v>0.03</v>
      </c>
      <c r="Y70" s="2">
        <f>Raw_schedule!X68</f>
        <v>0.03</v>
      </c>
      <c r="Z70" s="2">
        <f>Raw_schedule!Y68</f>
        <v>0.03</v>
      </c>
      <c r="AA70" s="2">
        <f>Raw_schedule!Z68</f>
        <v>0.03</v>
      </c>
      <c r="AB70" s="2">
        <f>Raw_schedule!AA68</f>
        <v>0.03</v>
      </c>
    </row>
    <row r="71" spans="1:28" x14ac:dyDescent="0.25">
      <c r="A71" s="39" t="str">
        <f>Raw_schedule!B69</f>
        <v>DHW Sch</v>
      </c>
      <c r="B71" s="39" t="str">
        <f>Raw_schedule!A69</f>
        <v>School</v>
      </c>
      <c r="C71" s="2" t="str">
        <f>Raw_schedule!C69</f>
        <v>AllOtherDays (Through 4/12)</v>
      </c>
      <c r="D71" s="2"/>
      <c r="E71" s="2">
        <f>Raw_schedule!D69</f>
        <v>0</v>
      </c>
      <c r="F71" s="2">
        <f>Raw_schedule!E69</f>
        <v>0</v>
      </c>
      <c r="G71" s="2">
        <f>Raw_schedule!F69</f>
        <v>0</v>
      </c>
      <c r="H71" s="2">
        <f>Raw_schedule!G69</f>
        <v>0</v>
      </c>
      <c r="I71" s="2">
        <f>Raw_schedule!H69</f>
        <v>0</v>
      </c>
      <c r="J71" s="2">
        <f>Raw_schedule!I69</f>
        <v>0</v>
      </c>
      <c r="K71" s="2">
        <f>Raw_schedule!J69</f>
        <v>0</v>
      </c>
      <c r="L71" s="2">
        <f>Raw_schedule!K69</f>
        <v>0</v>
      </c>
      <c r="M71" s="2">
        <f>Raw_schedule!L69</f>
        <v>0</v>
      </c>
      <c r="N71" s="2">
        <f>Raw_schedule!M69</f>
        <v>0</v>
      </c>
      <c r="O71" s="2">
        <f>Raw_schedule!N69</f>
        <v>0</v>
      </c>
      <c r="P71" s="2">
        <f>Raw_schedule!O69</f>
        <v>0</v>
      </c>
      <c r="Q71" s="2">
        <f>Raw_schedule!P69</f>
        <v>0</v>
      </c>
      <c r="R71" s="2">
        <f>Raw_schedule!Q69</f>
        <v>0</v>
      </c>
      <c r="S71" s="2">
        <f>Raw_schedule!R69</f>
        <v>0</v>
      </c>
      <c r="T71" s="2">
        <f>Raw_schedule!S69</f>
        <v>0</v>
      </c>
      <c r="U71" s="2">
        <f>Raw_schedule!T69</f>
        <v>0</v>
      </c>
      <c r="V71" s="2">
        <f>Raw_schedule!U69</f>
        <v>0</v>
      </c>
      <c r="W71" s="2">
        <f>Raw_schedule!V69</f>
        <v>0</v>
      </c>
      <c r="X71" s="2">
        <f>Raw_schedule!W69</f>
        <v>0</v>
      </c>
      <c r="Y71" s="2">
        <f>Raw_schedule!X69</f>
        <v>0</v>
      </c>
      <c r="Z71" s="2">
        <f>Raw_schedule!Y69</f>
        <v>0</v>
      </c>
      <c r="AA71" s="2">
        <f>Raw_schedule!Z69</f>
        <v>0</v>
      </c>
      <c r="AB71" s="2">
        <f>Raw_schedule!AA69</f>
        <v>0</v>
      </c>
    </row>
    <row r="72" spans="1:28" x14ac:dyDescent="0.25">
      <c r="A72" s="39" t="str">
        <f>Raw_schedule!B70</f>
        <v>DHW Sch</v>
      </c>
      <c r="B72" s="39" t="str">
        <f>Raw_schedule!A70</f>
        <v>School</v>
      </c>
      <c r="C72" s="2" t="str">
        <f>Raw_schedule!C70</f>
        <v>AllOtherDays (Through 5/22)</v>
      </c>
      <c r="D72" s="2"/>
      <c r="E72" s="2">
        <f>Raw_schedule!D70</f>
        <v>0.03</v>
      </c>
      <c r="F72" s="2">
        <f>Raw_schedule!E70</f>
        <v>0.03</v>
      </c>
      <c r="G72" s="2">
        <f>Raw_schedule!F70</f>
        <v>0.03</v>
      </c>
      <c r="H72" s="2">
        <f>Raw_schedule!G70</f>
        <v>0.03</v>
      </c>
      <c r="I72" s="2">
        <f>Raw_schedule!H70</f>
        <v>0.03</v>
      </c>
      <c r="J72" s="2">
        <f>Raw_schedule!I70</f>
        <v>0.03</v>
      </c>
      <c r="K72" s="2">
        <f>Raw_schedule!J70</f>
        <v>0.03</v>
      </c>
      <c r="L72" s="2">
        <f>Raw_schedule!K70</f>
        <v>0.03</v>
      </c>
      <c r="M72" s="2">
        <f>Raw_schedule!L70</f>
        <v>0.03</v>
      </c>
      <c r="N72" s="2">
        <f>Raw_schedule!M70</f>
        <v>0.05</v>
      </c>
      <c r="O72" s="2">
        <f>Raw_schedule!N70</f>
        <v>0.05</v>
      </c>
      <c r="P72" s="2">
        <f>Raw_schedule!O70</f>
        <v>0.05</v>
      </c>
      <c r="Q72" s="2">
        <f>Raw_schedule!P70</f>
        <v>0.05</v>
      </c>
      <c r="R72" s="2">
        <f>Raw_schedule!Q70</f>
        <v>0.03</v>
      </c>
      <c r="S72" s="2">
        <f>Raw_schedule!R70</f>
        <v>0.03</v>
      </c>
      <c r="T72" s="2">
        <f>Raw_schedule!S70</f>
        <v>0.03</v>
      </c>
      <c r="U72" s="2">
        <f>Raw_schedule!T70</f>
        <v>0.03</v>
      </c>
      <c r="V72" s="2">
        <f>Raw_schedule!U70</f>
        <v>0.03</v>
      </c>
      <c r="W72" s="2">
        <f>Raw_schedule!V70</f>
        <v>0.03</v>
      </c>
      <c r="X72" s="2">
        <f>Raw_schedule!W70</f>
        <v>0.03</v>
      </c>
      <c r="Y72" s="2">
        <f>Raw_schedule!X70</f>
        <v>0.03</v>
      </c>
      <c r="Z72" s="2">
        <f>Raw_schedule!Y70</f>
        <v>0.03</v>
      </c>
      <c r="AA72" s="2">
        <f>Raw_schedule!Z70</f>
        <v>0.03</v>
      </c>
      <c r="AB72" s="2">
        <f>Raw_schedule!AA70</f>
        <v>0.03</v>
      </c>
    </row>
    <row r="73" spans="1:28" x14ac:dyDescent="0.25">
      <c r="A73" s="39" t="str">
        <f>Raw_schedule!B71</f>
        <v>DHW Sch</v>
      </c>
      <c r="B73" s="39" t="str">
        <f>Raw_schedule!A71</f>
        <v>School</v>
      </c>
      <c r="C73" s="2" t="str">
        <f>Raw_schedule!C71</f>
        <v>AllOtherDays (Through 5/31)</v>
      </c>
      <c r="D73" s="2"/>
      <c r="E73" s="2">
        <f>Raw_schedule!D71</f>
        <v>0</v>
      </c>
      <c r="F73" s="2">
        <f>Raw_schedule!E71</f>
        <v>0</v>
      </c>
      <c r="G73" s="2">
        <f>Raw_schedule!F71</f>
        <v>0</v>
      </c>
      <c r="H73" s="2">
        <f>Raw_schedule!G71</f>
        <v>0</v>
      </c>
      <c r="I73" s="2">
        <f>Raw_schedule!H71</f>
        <v>0</v>
      </c>
      <c r="J73" s="2">
        <f>Raw_schedule!I71</f>
        <v>0</v>
      </c>
      <c r="K73" s="2">
        <f>Raw_schedule!J71</f>
        <v>0</v>
      </c>
      <c r="L73" s="2">
        <f>Raw_schedule!K71</f>
        <v>0</v>
      </c>
      <c r="M73" s="2">
        <f>Raw_schedule!L71</f>
        <v>0</v>
      </c>
      <c r="N73" s="2">
        <f>Raw_schedule!M71</f>
        <v>0</v>
      </c>
      <c r="O73" s="2">
        <f>Raw_schedule!N71</f>
        <v>0</v>
      </c>
      <c r="P73" s="2">
        <f>Raw_schedule!O71</f>
        <v>0</v>
      </c>
      <c r="Q73" s="2">
        <f>Raw_schedule!P71</f>
        <v>0</v>
      </c>
      <c r="R73" s="2">
        <f>Raw_schedule!Q71</f>
        <v>0</v>
      </c>
      <c r="S73" s="2">
        <f>Raw_schedule!R71</f>
        <v>0</v>
      </c>
      <c r="T73" s="2">
        <f>Raw_schedule!S71</f>
        <v>0</v>
      </c>
      <c r="U73" s="2">
        <f>Raw_schedule!T71</f>
        <v>0</v>
      </c>
      <c r="V73" s="2">
        <f>Raw_schedule!U71</f>
        <v>0</v>
      </c>
      <c r="W73" s="2">
        <f>Raw_schedule!V71</f>
        <v>0</v>
      </c>
      <c r="X73" s="2">
        <f>Raw_schedule!W71</f>
        <v>0</v>
      </c>
      <c r="Y73" s="2">
        <f>Raw_schedule!X71</f>
        <v>0</v>
      </c>
      <c r="Z73" s="2">
        <f>Raw_schedule!Y71</f>
        <v>0</v>
      </c>
      <c r="AA73" s="2">
        <f>Raw_schedule!Z71</f>
        <v>0</v>
      </c>
      <c r="AB73" s="2">
        <f>Raw_schedule!AA71</f>
        <v>0</v>
      </c>
    </row>
    <row r="74" spans="1:28" x14ac:dyDescent="0.25">
      <c r="A74" s="39" t="str">
        <f>Raw_schedule!B72</f>
        <v>DHW Sch</v>
      </c>
      <c r="B74" s="39" t="str">
        <f>Raw_schedule!A72</f>
        <v>School</v>
      </c>
      <c r="C74" s="2" t="str">
        <f>Raw_schedule!C72</f>
        <v>AllOtherDays (Through 8/7)</v>
      </c>
      <c r="D74" s="2"/>
      <c r="E74" s="2">
        <f>Raw_schedule!D72</f>
        <v>0.03</v>
      </c>
      <c r="F74" s="2">
        <f>Raw_schedule!E72</f>
        <v>0.03</v>
      </c>
      <c r="G74" s="2">
        <f>Raw_schedule!F72</f>
        <v>0.03</v>
      </c>
      <c r="H74" s="2">
        <f>Raw_schedule!G72</f>
        <v>0.03</v>
      </c>
      <c r="I74" s="2">
        <f>Raw_schedule!H72</f>
        <v>0.03</v>
      </c>
      <c r="J74" s="2">
        <f>Raw_schedule!I72</f>
        <v>0.03</v>
      </c>
      <c r="K74" s="2">
        <f>Raw_schedule!J72</f>
        <v>0.03</v>
      </c>
      <c r="L74" s="2">
        <f>Raw_schedule!K72</f>
        <v>0.03</v>
      </c>
      <c r="M74" s="2">
        <f>Raw_schedule!L72</f>
        <v>0.03</v>
      </c>
      <c r="N74" s="2">
        <f>Raw_schedule!M72</f>
        <v>0.05</v>
      </c>
      <c r="O74" s="2">
        <f>Raw_schedule!N72</f>
        <v>0.05</v>
      </c>
      <c r="P74" s="2">
        <f>Raw_schedule!O72</f>
        <v>0.05</v>
      </c>
      <c r="Q74" s="2">
        <f>Raw_schedule!P72</f>
        <v>0.05</v>
      </c>
      <c r="R74" s="2">
        <f>Raw_schedule!Q72</f>
        <v>0.03</v>
      </c>
      <c r="S74" s="2">
        <f>Raw_schedule!R72</f>
        <v>0.03</v>
      </c>
      <c r="T74" s="2">
        <f>Raw_schedule!S72</f>
        <v>0.03</v>
      </c>
      <c r="U74" s="2">
        <f>Raw_schedule!T72</f>
        <v>0.03</v>
      </c>
      <c r="V74" s="2">
        <f>Raw_schedule!U72</f>
        <v>0.03</v>
      </c>
      <c r="W74" s="2">
        <f>Raw_schedule!V72</f>
        <v>0.03</v>
      </c>
      <c r="X74" s="2">
        <f>Raw_schedule!W72</f>
        <v>0.03</v>
      </c>
      <c r="Y74" s="2">
        <f>Raw_schedule!X72</f>
        <v>0.03</v>
      </c>
      <c r="Z74" s="2">
        <f>Raw_schedule!Y72</f>
        <v>0.03</v>
      </c>
      <c r="AA74" s="2">
        <f>Raw_schedule!Z72</f>
        <v>0.03</v>
      </c>
      <c r="AB74" s="2">
        <f>Raw_schedule!AA72</f>
        <v>0.03</v>
      </c>
    </row>
    <row r="75" spans="1:28" x14ac:dyDescent="0.25">
      <c r="A75" s="39" t="str">
        <f>Raw_schedule!B73</f>
        <v>DHW Sch</v>
      </c>
      <c r="B75" s="39" t="str">
        <f>Raw_schedule!A73</f>
        <v>School</v>
      </c>
      <c r="C75" s="2" t="str">
        <f>Raw_schedule!C73</f>
        <v>AllOtherDays (Through 8/16)</v>
      </c>
      <c r="D75" s="2"/>
      <c r="E75" s="2">
        <f>Raw_schedule!D73</f>
        <v>0</v>
      </c>
      <c r="F75" s="2">
        <f>Raw_schedule!E73</f>
        <v>0</v>
      </c>
      <c r="G75" s="2">
        <f>Raw_schedule!F73</f>
        <v>0</v>
      </c>
      <c r="H75" s="2">
        <f>Raw_schedule!G73</f>
        <v>0</v>
      </c>
      <c r="I75" s="2">
        <f>Raw_schedule!H73</f>
        <v>0</v>
      </c>
      <c r="J75" s="2">
        <f>Raw_schedule!I73</f>
        <v>0</v>
      </c>
      <c r="K75" s="2">
        <f>Raw_schedule!J73</f>
        <v>0</v>
      </c>
      <c r="L75" s="2">
        <f>Raw_schedule!K73</f>
        <v>0</v>
      </c>
      <c r="M75" s="2">
        <f>Raw_schedule!L73</f>
        <v>0</v>
      </c>
      <c r="N75" s="2">
        <f>Raw_schedule!M73</f>
        <v>0</v>
      </c>
      <c r="O75" s="2">
        <f>Raw_schedule!N73</f>
        <v>0</v>
      </c>
      <c r="P75" s="2">
        <f>Raw_schedule!O73</f>
        <v>0</v>
      </c>
      <c r="Q75" s="2">
        <f>Raw_schedule!P73</f>
        <v>0</v>
      </c>
      <c r="R75" s="2">
        <f>Raw_schedule!Q73</f>
        <v>0</v>
      </c>
      <c r="S75" s="2">
        <f>Raw_schedule!R73</f>
        <v>0</v>
      </c>
      <c r="T75" s="2">
        <f>Raw_schedule!S73</f>
        <v>0</v>
      </c>
      <c r="U75" s="2">
        <f>Raw_schedule!T73</f>
        <v>0</v>
      </c>
      <c r="V75" s="2">
        <f>Raw_schedule!U73</f>
        <v>0</v>
      </c>
      <c r="W75" s="2">
        <f>Raw_schedule!V73</f>
        <v>0</v>
      </c>
      <c r="X75" s="2">
        <f>Raw_schedule!W73</f>
        <v>0</v>
      </c>
      <c r="Y75" s="2">
        <f>Raw_schedule!X73</f>
        <v>0</v>
      </c>
      <c r="Z75" s="2">
        <f>Raw_schedule!Y73</f>
        <v>0</v>
      </c>
      <c r="AA75" s="2">
        <f>Raw_schedule!Z73</f>
        <v>0</v>
      </c>
      <c r="AB75" s="2">
        <f>Raw_schedule!AA73</f>
        <v>0</v>
      </c>
    </row>
    <row r="76" spans="1:28" x14ac:dyDescent="0.25">
      <c r="A76" s="39" t="str">
        <f>Raw_schedule!B74</f>
        <v>DHW Sch</v>
      </c>
      <c r="B76" s="39" t="str">
        <f>Raw_schedule!A74</f>
        <v>School</v>
      </c>
      <c r="C76" s="2" t="str">
        <f>Raw_schedule!C74</f>
        <v>AllOtherDays (Through 12/11)</v>
      </c>
      <c r="D76" s="2"/>
      <c r="E76" s="2">
        <f>Raw_schedule!D74</f>
        <v>0.03</v>
      </c>
      <c r="F76" s="2">
        <f>Raw_schedule!E74</f>
        <v>0.03</v>
      </c>
      <c r="G76" s="2">
        <f>Raw_schedule!F74</f>
        <v>0.03</v>
      </c>
      <c r="H76" s="2">
        <f>Raw_schedule!G74</f>
        <v>0.03</v>
      </c>
      <c r="I76" s="2">
        <f>Raw_schedule!H74</f>
        <v>0.03</v>
      </c>
      <c r="J76" s="2">
        <f>Raw_schedule!I74</f>
        <v>0.03</v>
      </c>
      <c r="K76" s="2">
        <f>Raw_schedule!J74</f>
        <v>0.03</v>
      </c>
      <c r="L76" s="2">
        <f>Raw_schedule!K74</f>
        <v>0.03</v>
      </c>
      <c r="M76" s="2">
        <f>Raw_schedule!L74</f>
        <v>0.03</v>
      </c>
      <c r="N76" s="2">
        <f>Raw_schedule!M74</f>
        <v>0.05</v>
      </c>
      <c r="O76" s="2">
        <f>Raw_schedule!N74</f>
        <v>0.05</v>
      </c>
      <c r="P76" s="2">
        <f>Raw_schedule!O74</f>
        <v>0.05</v>
      </c>
      <c r="Q76" s="2">
        <f>Raw_schedule!P74</f>
        <v>0.05</v>
      </c>
      <c r="R76" s="2">
        <f>Raw_schedule!Q74</f>
        <v>0.03</v>
      </c>
      <c r="S76" s="2">
        <f>Raw_schedule!R74</f>
        <v>0.03</v>
      </c>
      <c r="T76" s="2">
        <f>Raw_schedule!S74</f>
        <v>0.03</v>
      </c>
      <c r="U76" s="2">
        <f>Raw_schedule!T74</f>
        <v>0.03</v>
      </c>
      <c r="V76" s="2">
        <f>Raw_schedule!U74</f>
        <v>0.03</v>
      </c>
      <c r="W76" s="2">
        <f>Raw_schedule!V74</f>
        <v>0.03</v>
      </c>
      <c r="X76" s="2">
        <f>Raw_schedule!W74</f>
        <v>0.03</v>
      </c>
      <c r="Y76" s="2">
        <f>Raw_schedule!X74</f>
        <v>0.03</v>
      </c>
      <c r="Z76" s="2">
        <f>Raw_schedule!Y74</f>
        <v>0.03</v>
      </c>
      <c r="AA76" s="2">
        <f>Raw_schedule!Z74</f>
        <v>0.03</v>
      </c>
      <c r="AB76" s="2">
        <f>Raw_schedule!AA74</f>
        <v>0.03</v>
      </c>
    </row>
    <row r="77" spans="1:28" x14ac:dyDescent="0.25">
      <c r="A77" s="39" t="str">
        <f>Raw_schedule!B75</f>
        <v>DHW Sch</v>
      </c>
      <c r="B77" s="39" t="str">
        <f>Raw_schedule!A75</f>
        <v>School</v>
      </c>
      <c r="C77" s="2" t="str">
        <f>Raw_schedule!C75</f>
        <v>AllOtherDays (Through 12/31)</v>
      </c>
      <c r="D77" s="2"/>
      <c r="E77" s="2">
        <f>Raw_schedule!D75</f>
        <v>0</v>
      </c>
      <c r="F77" s="2">
        <f>Raw_schedule!E75</f>
        <v>0</v>
      </c>
      <c r="G77" s="2">
        <f>Raw_schedule!F75</f>
        <v>0</v>
      </c>
      <c r="H77" s="2">
        <f>Raw_schedule!G75</f>
        <v>0</v>
      </c>
      <c r="I77" s="2">
        <f>Raw_schedule!H75</f>
        <v>0</v>
      </c>
      <c r="J77" s="2">
        <f>Raw_schedule!I75</f>
        <v>0</v>
      </c>
      <c r="K77" s="2">
        <f>Raw_schedule!J75</f>
        <v>0</v>
      </c>
      <c r="L77" s="2">
        <f>Raw_schedule!K75</f>
        <v>0</v>
      </c>
      <c r="M77" s="2">
        <f>Raw_schedule!L75</f>
        <v>0</v>
      </c>
      <c r="N77" s="2">
        <f>Raw_schedule!M75</f>
        <v>0</v>
      </c>
      <c r="O77" s="2">
        <f>Raw_schedule!N75</f>
        <v>0</v>
      </c>
      <c r="P77" s="2">
        <f>Raw_schedule!O75</f>
        <v>0</v>
      </c>
      <c r="Q77" s="2">
        <f>Raw_schedule!P75</f>
        <v>0</v>
      </c>
      <c r="R77" s="2">
        <f>Raw_schedule!Q75</f>
        <v>0</v>
      </c>
      <c r="S77" s="2">
        <f>Raw_schedule!R75</f>
        <v>0</v>
      </c>
      <c r="T77" s="2">
        <f>Raw_schedule!S75</f>
        <v>0</v>
      </c>
      <c r="U77" s="2">
        <f>Raw_schedule!T75</f>
        <v>0</v>
      </c>
      <c r="V77" s="2">
        <f>Raw_schedule!U75</f>
        <v>0</v>
      </c>
      <c r="W77" s="2">
        <f>Raw_schedule!V75</f>
        <v>0</v>
      </c>
      <c r="X77" s="2">
        <f>Raw_schedule!W75</f>
        <v>0</v>
      </c>
      <c r="Y77" s="2">
        <f>Raw_schedule!X75</f>
        <v>0</v>
      </c>
      <c r="Z77" s="2">
        <f>Raw_schedule!Y75</f>
        <v>0</v>
      </c>
      <c r="AA77" s="2">
        <f>Raw_schedule!Z75</f>
        <v>0</v>
      </c>
      <c r="AB77" s="2">
        <f>Raw_schedule!AA75</f>
        <v>0</v>
      </c>
    </row>
    <row r="78" spans="1:28" x14ac:dyDescent="0.25">
      <c r="A78" s="39" t="str">
        <f>Raw_schedule!B76</f>
        <v>DHW Sch</v>
      </c>
      <c r="B78" s="39" t="str">
        <f>Raw_schedule!A76</f>
        <v>School</v>
      </c>
      <c r="C78" s="2" t="str">
        <f>Raw_schedule!C76</f>
        <v>Saturdays (Through 4/3)</v>
      </c>
      <c r="D78" s="2"/>
      <c r="E78" s="2">
        <f>Raw_schedule!D76</f>
        <v>0.03</v>
      </c>
      <c r="F78" s="2">
        <f>Raw_schedule!E76</f>
        <v>0.03</v>
      </c>
      <c r="G78" s="2">
        <f>Raw_schedule!F76</f>
        <v>0.03</v>
      </c>
      <c r="H78" s="2">
        <f>Raw_schedule!G76</f>
        <v>0.03</v>
      </c>
      <c r="I78" s="2">
        <f>Raw_schedule!H76</f>
        <v>0.03</v>
      </c>
      <c r="J78" s="2">
        <f>Raw_schedule!I76</f>
        <v>0.03</v>
      </c>
      <c r="K78" s="2">
        <f>Raw_schedule!J76</f>
        <v>0.03</v>
      </c>
      <c r="L78" s="2">
        <f>Raw_schedule!K76</f>
        <v>0.03</v>
      </c>
      <c r="M78" s="2">
        <f>Raw_schedule!L76</f>
        <v>0.03</v>
      </c>
      <c r="N78" s="2">
        <f>Raw_schedule!M76</f>
        <v>0.05</v>
      </c>
      <c r="O78" s="2">
        <f>Raw_schedule!N76</f>
        <v>0.05</v>
      </c>
      <c r="P78" s="2">
        <f>Raw_schedule!O76</f>
        <v>0.05</v>
      </c>
      <c r="Q78" s="2">
        <f>Raw_schedule!P76</f>
        <v>0.05</v>
      </c>
      <c r="R78" s="2">
        <f>Raw_schedule!Q76</f>
        <v>0.03</v>
      </c>
      <c r="S78" s="2">
        <f>Raw_schedule!R76</f>
        <v>0.03</v>
      </c>
      <c r="T78" s="2">
        <f>Raw_schedule!S76</f>
        <v>0.03</v>
      </c>
      <c r="U78" s="2">
        <f>Raw_schedule!T76</f>
        <v>0.03</v>
      </c>
      <c r="V78" s="2">
        <f>Raw_schedule!U76</f>
        <v>0.03</v>
      </c>
      <c r="W78" s="2">
        <f>Raw_schedule!V76</f>
        <v>0.03</v>
      </c>
      <c r="X78" s="2">
        <f>Raw_schedule!W76</f>
        <v>0.03</v>
      </c>
      <c r="Y78" s="2">
        <f>Raw_schedule!X76</f>
        <v>0.03</v>
      </c>
      <c r="Z78" s="2">
        <f>Raw_schedule!Y76</f>
        <v>0.03</v>
      </c>
      <c r="AA78" s="2">
        <f>Raw_schedule!Z76</f>
        <v>0.03</v>
      </c>
      <c r="AB78" s="2">
        <f>Raw_schedule!AA76</f>
        <v>0.03</v>
      </c>
    </row>
    <row r="79" spans="1:28" x14ac:dyDescent="0.25">
      <c r="A79" s="39" t="str">
        <f>Raw_schedule!B77</f>
        <v>DHW Sch</v>
      </c>
      <c r="B79" s="39" t="str">
        <f>Raw_schedule!A77</f>
        <v>School</v>
      </c>
      <c r="C79" s="2" t="str">
        <f>Raw_schedule!C77</f>
        <v>Saturdays (Through 5/22)</v>
      </c>
      <c r="D79" s="2"/>
      <c r="E79" s="2">
        <f>Raw_schedule!D77</f>
        <v>0.03</v>
      </c>
      <c r="F79" s="2">
        <f>Raw_schedule!E77</f>
        <v>0.03</v>
      </c>
      <c r="G79" s="2">
        <f>Raw_schedule!F77</f>
        <v>0.03</v>
      </c>
      <c r="H79" s="2">
        <f>Raw_schedule!G77</f>
        <v>0.03</v>
      </c>
      <c r="I79" s="2">
        <f>Raw_schedule!H77</f>
        <v>0.03</v>
      </c>
      <c r="J79" s="2">
        <f>Raw_schedule!I77</f>
        <v>0.03</v>
      </c>
      <c r="K79" s="2">
        <f>Raw_schedule!J77</f>
        <v>0.03</v>
      </c>
      <c r="L79" s="2">
        <f>Raw_schedule!K77</f>
        <v>0.03</v>
      </c>
      <c r="M79" s="2">
        <f>Raw_schedule!L77</f>
        <v>0.03</v>
      </c>
      <c r="N79" s="2">
        <f>Raw_schedule!M77</f>
        <v>0.05</v>
      </c>
      <c r="O79" s="2">
        <f>Raw_schedule!N77</f>
        <v>0.05</v>
      </c>
      <c r="P79" s="2">
        <f>Raw_schedule!O77</f>
        <v>0.05</v>
      </c>
      <c r="Q79" s="2">
        <f>Raw_schedule!P77</f>
        <v>0.05</v>
      </c>
      <c r="R79" s="2">
        <f>Raw_schedule!Q77</f>
        <v>0.03</v>
      </c>
      <c r="S79" s="2">
        <f>Raw_schedule!R77</f>
        <v>0.03</v>
      </c>
      <c r="T79" s="2">
        <f>Raw_schedule!S77</f>
        <v>0.03</v>
      </c>
      <c r="U79" s="2">
        <f>Raw_schedule!T77</f>
        <v>0.03</v>
      </c>
      <c r="V79" s="2">
        <f>Raw_schedule!U77</f>
        <v>0.03</v>
      </c>
      <c r="W79" s="2">
        <f>Raw_schedule!V77</f>
        <v>0.03</v>
      </c>
      <c r="X79" s="2">
        <f>Raw_schedule!W77</f>
        <v>0.03</v>
      </c>
      <c r="Y79" s="2">
        <f>Raw_schedule!X77</f>
        <v>0.03</v>
      </c>
      <c r="Z79" s="2">
        <f>Raw_schedule!Y77</f>
        <v>0.03</v>
      </c>
      <c r="AA79" s="2">
        <f>Raw_schedule!Z77</f>
        <v>0.03</v>
      </c>
      <c r="AB79" s="2">
        <f>Raw_schedule!AA77</f>
        <v>0.03</v>
      </c>
    </row>
    <row r="80" spans="1:28" x14ac:dyDescent="0.25">
      <c r="A80" s="39" t="str">
        <f>Raw_schedule!B78</f>
        <v>DHW Sch</v>
      </c>
      <c r="B80" s="39" t="str">
        <f>Raw_schedule!A78</f>
        <v>School</v>
      </c>
      <c r="C80" s="2" t="str">
        <f>Raw_schedule!C78</f>
        <v>Saturdays (Through 8/7)</v>
      </c>
      <c r="D80" s="2"/>
      <c r="E80" s="2">
        <f>Raw_schedule!D78</f>
        <v>0.03</v>
      </c>
      <c r="F80" s="2">
        <f>Raw_schedule!E78</f>
        <v>0.03</v>
      </c>
      <c r="G80" s="2">
        <f>Raw_schedule!F78</f>
        <v>0.03</v>
      </c>
      <c r="H80" s="2">
        <f>Raw_schedule!G78</f>
        <v>0.03</v>
      </c>
      <c r="I80" s="2">
        <f>Raw_schedule!H78</f>
        <v>0.03</v>
      </c>
      <c r="J80" s="2">
        <f>Raw_schedule!I78</f>
        <v>0.03</v>
      </c>
      <c r="K80" s="2">
        <f>Raw_schedule!J78</f>
        <v>0.03</v>
      </c>
      <c r="L80" s="2">
        <f>Raw_schedule!K78</f>
        <v>0.03</v>
      </c>
      <c r="M80" s="2">
        <f>Raw_schedule!L78</f>
        <v>0.03</v>
      </c>
      <c r="N80" s="2">
        <f>Raw_schedule!M78</f>
        <v>0.05</v>
      </c>
      <c r="O80" s="2">
        <f>Raw_schedule!N78</f>
        <v>0.05</v>
      </c>
      <c r="P80" s="2">
        <f>Raw_schedule!O78</f>
        <v>0.05</v>
      </c>
      <c r="Q80" s="2">
        <f>Raw_schedule!P78</f>
        <v>0.05</v>
      </c>
      <c r="R80" s="2">
        <f>Raw_schedule!Q78</f>
        <v>0.03</v>
      </c>
      <c r="S80" s="2">
        <f>Raw_schedule!R78</f>
        <v>0.03</v>
      </c>
      <c r="T80" s="2">
        <f>Raw_schedule!S78</f>
        <v>0.03</v>
      </c>
      <c r="U80" s="2">
        <f>Raw_schedule!T78</f>
        <v>0.03</v>
      </c>
      <c r="V80" s="2">
        <f>Raw_schedule!U78</f>
        <v>0.03</v>
      </c>
      <c r="W80" s="2">
        <f>Raw_schedule!V78</f>
        <v>0.03</v>
      </c>
      <c r="X80" s="2">
        <f>Raw_schedule!W78</f>
        <v>0.03</v>
      </c>
      <c r="Y80" s="2">
        <f>Raw_schedule!X78</f>
        <v>0.03</v>
      </c>
      <c r="Z80" s="2">
        <f>Raw_schedule!Y78</f>
        <v>0.03</v>
      </c>
      <c r="AA80" s="2">
        <f>Raw_schedule!Z78</f>
        <v>0.03</v>
      </c>
      <c r="AB80" s="2">
        <f>Raw_schedule!AA78</f>
        <v>0.03</v>
      </c>
    </row>
    <row r="81" spans="1:28" x14ac:dyDescent="0.25">
      <c r="A81" s="39" t="str">
        <f>Raw_schedule!B79</f>
        <v>DHW Sch</v>
      </c>
      <c r="B81" s="39" t="str">
        <f>Raw_schedule!A79</f>
        <v>School</v>
      </c>
      <c r="C81" s="2" t="str">
        <f>Raw_schedule!C79</f>
        <v>Saturdays (Through 12/11)</v>
      </c>
      <c r="D81" s="2"/>
      <c r="E81" s="2">
        <f>Raw_schedule!D79</f>
        <v>0.03</v>
      </c>
      <c r="F81" s="2">
        <f>Raw_schedule!E79</f>
        <v>0.03</v>
      </c>
      <c r="G81" s="2">
        <f>Raw_schedule!F79</f>
        <v>0.03</v>
      </c>
      <c r="H81" s="2">
        <f>Raw_schedule!G79</f>
        <v>0.03</v>
      </c>
      <c r="I81" s="2">
        <f>Raw_schedule!H79</f>
        <v>0.03</v>
      </c>
      <c r="J81" s="2">
        <f>Raw_schedule!I79</f>
        <v>0.03</v>
      </c>
      <c r="K81" s="2">
        <f>Raw_schedule!J79</f>
        <v>0.03</v>
      </c>
      <c r="L81" s="2">
        <f>Raw_schedule!K79</f>
        <v>0.03</v>
      </c>
      <c r="M81" s="2">
        <f>Raw_schedule!L79</f>
        <v>0.03</v>
      </c>
      <c r="N81" s="2">
        <f>Raw_schedule!M79</f>
        <v>0.05</v>
      </c>
      <c r="O81" s="2">
        <f>Raw_schedule!N79</f>
        <v>0.05</v>
      </c>
      <c r="P81" s="2">
        <f>Raw_schedule!O79</f>
        <v>0.05</v>
      </c>
      <c r="Q81" s="2">
        <f>Raw_schedule!P79</f>
        <v>0.05</v>
      </c>
      <c r="R81" s="2">
        <f>Raw_schedule!Q79</f>
        <v>0.03</v>
      </c>
      <c r="S81" s="2">
        <f>Raw_schedule!R79</f>
        <v>0.03</v>
      </c>
      <c r="T81" s="2">
        <f>Raw_schedule!S79</f>
        <v>0.03</v>
      </c>
      <c r="U81" s="2">
        <f>Raw_schedule!T79</f>
        <v>0.03</v>
      </c>
      <c r="V81" s="2">
        <f>Raw_schedule!U79</f>
        <v>0.03</v>
      </c>
      <c r="W81" s="2">
        <f>Raw_schedule!V79</f>
        <v>0.03</v>
      </c>
      <c r="X81" s="2">
        <f>Raw_schedule!W79</f>
        <v>0.03</v>
      </c>
      <c r="Y81" s="2">
        <f>Raw_schedule!X79</f>
        <v>0.03</v>
      </c>
      <c r="Z81" s="2">
        <f>Raw_schedule!Y79</f>
        <v>0.03</v>
      </c>
      <c r="AA81" s="2">
        <f>Raw_schedule!Z79</f>
        <v>0.03</v>
      </c>
      <c r="AB81" s="2">
        <f>Raw_schedule!AA79</f>
        <v>0.03</v>
      </c>
    </row>
    <row r="82" spans="1:28" x14ac:dyDescent="0.25">
      <c r="A82" s="39" t="str">
        <f>Raw_schedule!B80</f>
        <v>DHW Sch</v>
      </c>
      <c r="B82" s="39" t="str">
        <f>Raw_schedule!A80</f>
        <v>School</v>
      </c>
      <c r="C82" s="2" t="str">
        <f>Raw_schedule!C80</f>
        <v>Weekdays (Through 4/3)</v>
      </c>
      <c r="D82" s="2"/>
      <c r="E82" s="2">
        <f>Raw_schedule!D80</f>
        <v>0.05</v>
      </c>
      <c r="F82" s="2">
        <f>Raw_schedule!E80</f>
        <v>0.05</v>
      </c>
      <c r="G82" s="2">
        <f>Raw_schedule!F80</f>
        <v>0.05</v>
      </c>
      <c r="H82" s="2">
        <f>Raw_schedule!G80</f>
        <v>0.05</v>
      </c>
      <c r="I82" s="2">
        <f>Raw_schedule!H80</f>
        <v>0.05</v>
      </c>
      <c r="J82" s="2">
        <f>Raw_schedule!I80</f>
        <v>0.05</v>
      </c>
      <c r="K82" s="2">
        <f>Raw_schedule!J80</f>
        <v>0.05</v>
      </c>
      <c r="L82" s="2">
        <f>Raw_schedule!K80</f>
        <v>0.1</v>
      </c>
      <c r="M82" s="2">
        <f>Raw_schedule!L80</f>
        <v>0.34</v>
      </c>
      <c r="N82" s="2">
        <f>Raw_schedule!M80</f>
        <v>0.6</v>
      </c>
      <c r="O82" s="2">
        <f>Raw_schedule!N80</f>
        <v>0.63</v>
      </c>
      <c r="P82" s="2">
        <f>Raw_schedule!O80</f>
        <v>0.72</v>
      </c>
      <c r="Q82" s="2">
        <f>Raw_schedule!P80</f>
        <v>0.79</v>
      </c>
      <c r="R82" s="2">
        <f>Raw_schedule!Q80</f>
        <v>0.83</v>
      </c>
      <c r="S82" s="2">
        <f>Raw_schedule!R80</f>
        <v>0.61</v>
      </c>
      <c r="T82" s="2">
        <f>Raw_schedule!S80</f>
        <v>0.65</v>
      </c>
      <c r="U82" s="2">
        <f>Raw_schedule!T80</f>
        <v>0.1</v>
      </c>
      <c r="V82" s="2">
        <f>Raw_schedule!U80</f>
        <v>0.1</v>
      </c>
      <c r="W82" s="2">
        <f>Raw_schedule!V80</f>
        <v>0.19</v>
      </c>
      <c r="X82" s="2">
        <f>Raw_schedule!W80</f>
        <v>0.25</v>
      </c>
      <c r="Y82" s="2">
        <f>Raw_schedule!X80</f>
        <v>0.22</v>
      </c>
      <c r="Z82" s="2">
        <f>Raw_schedule!Y80</f>
        <v>0.22</v>
      </c>
      <c r="AA82" s="2">
        <f>Raw_schedule!Z80</f>
        <v>0.12</v>
      </c>
      <c r="AB82" s="2">
        <f>Raw_schedule!AA80</f>
        <v>0.09</v>
      </c>
    </row>
    <row r="83" spans="1:28" x14ac:dyDescent="0.25">
      <c r="A83" s="39" t="str">
        <f>Raw_schedule!B81</f>
        <v>DHW Sch</v>
      </c>
      <c r="B83" s="39" t="str">
        <f>Raw_schedule!A81</f>
        <v>School</v>
      </c>
      <c r="C83" s="2" t="str">
        <f>Raw_schedule!C81</f>
        <v>Weekdays (Through 5/22)</v>
      </c>
      <c r="D83" s="2"/>
      <c r="E83" s="2">
        <f>Raw_schedule!D81</f>
        <v>0.05</v>
      </c>
      <c r="F83" s="2">
        <f>Raw_schedule!E81</f>
        <v>0.05</v>
      </c>
      <c r="G83" s="2">
        <f>Raw_schedule!F81</f>
        <v>0.05</v>
      </c>
      <c r="H83" s="2">
        <f>Raw_schedule!G81</f>
        <v>0.05</v>
      </c>
      <c r="I83" s="2">
        <f>Raw_schedule!H81</f>
        <v>0.05</v>
      </c>
      <c r="J83" s="2">
        <f>Raw_schedule!I81</f>
        <v>0.05</v>
      </c>
      <c r="K83" s="2">
        <f>Raw_schedule!J81</f>
        <v>0.05</v>
      </c>
      <c r="L83" s="2">
        <f>Raw_schedule!K81</f>
        <v>0.1</v>
      </c>
      <c r="M83" s="2">
        <f>Raw_schedule!L81</f>
        <v>0.34</v>
      </c>
      <c r="N83" s="2">
        <f>Raw_schedule!M81</f>
        <v>0.6</v>
      </c>
      <c r="O83" s="2">
        <f>Raw_schedule!N81</f>
        <v>0.63</v>
      </c>
      <c r="P83" s="2">
        <f>Raw_schedule!O81</f>
        <v>0.72</v>
      </c>
      <c r="Q83" s="2">
        <f>Raw_schedule!P81</f>
        <v>0.79</v>
      </c>
      <c r="R83" s="2">
        <f>Raw_schedule!Q81</f>
        <v>0.83</v>
      </c>
      <c r="S83" s="2">
        <f>Raw_schedule!R81</f>
        <v>0.61</v>
      </c>
      <c r="T83" s="2">
        <f>Raw_schedule!S81</f>
        <v>0.65</v>
      </c>
      <c r="U83" s="2">
        <f>Raw_schedule!T81</f>
        <v>0.1</v>
      </c>
      <c r="V83" s="2">
        <f>Raw_schedule!U81</f>
        <v>0.1</v>
      </c>
      <c r="W83" s="2">
        <f>Raw_schedule!V81</f>
        <v>0.19</v>
      </c>
      <c r="X83" s="2">
        <f>Raw_schedule!W81</f>
        <v>0.25</v>
      </c>
      <c r="Y83" s="2">
        <f>Raw_schedule!X81</f>
        <v>0.22</v>
      </c>
      <c r="Z83" s="2">
        <f>Raw_schedule!Y81</f>
        <v>0.22</v>
      </c>
      <c r="AA83" s="2">
        <f>Raw_schedule!Z81</f>
        <v>0.12</v>
      </c>
      <c r="AB83" s="2">
        <f>Raw_schedule!AA81</f>
        <v>0.09</v>
      </c>
    </row>
    <row r="84" spans="1:28" x14ac:dyDescent="0.25">
      <c r="A84" s="39" t="str">
        <f>Raw_schedule!B82</f>
        <v>DHW Sch</v>
      </c>
      <c r="B84" s="39" t="str">
        <f>Raw_schedule!A82</f>
        <v>School</v>
      </c>
      <c r="C84" s="2" t="str">
        <f>Raw_schedule!C82</f>
        <v>Weekdays (Through 8/7)</v>
      </c>
      <c r="D84" s="2"/>
      <c r="E84" s="2">
        <f>Raw_schedule!D82</f>
        <v>0.05</v>
      </c>
      <c r="F84" s="2">
        <f>Raw_schedule!E82</f>
        <v>0.05</v>
      </c>
      <c r="G84" s="2">
        <f>Raw_schedule!F82</f>
        <v>0.05</v>
      </c>
      <c r="H84" s="2">
        <f>Raw_schedule!G82</f>
        <v>0.05</v>
      </c>
      <c r="I84" s="2">
        <f>Raw_schedule!H82</f>
        <v>0.05</v>
      </c>
      <c r="J84" s="2">
        <f>Raw_schedule!I82</f>
        <v>0.05</v>
      </c>
      <c r="K84" s="2">
        <f>Raw_schedule!J82</f>
        <v>0.05</v>
      </c>
      <c r="L84" s="2">
        <f>Raw_schedule!K82</f>
        <v>0.1</v>
      </c>
      <c r="M84" s="2">
        <f>Raw_schedule!L82</f>
        <v>0.34</v>
      </c>
      <c r="N84" s="2">
        <f>Raw_schedule!M82</f>
        <v>0.6</v>
      </c>
      <c r="O84" s="2">
        <f>Raw_schedule!N82</f>
        <v>0.63</v>
      </c>
      <c r="P84" s="2">
        <f>Raw_schedule!O82</f>
        <v>0.72</v>
      </c>
      <c r="Q84" s="2">
        <f>Raw_schedule!P82</f>
        <v>0.79</v>
      </c>
      <c r="R84" s="2">
        <f>Raw_schedule!Q82</f>
        <v>0.83</v>
      </c>
      <c r="S84" s="2">
        <f>Raw_schedule!R82</f>
        <v>0.61</v>
      </c>
      <c r="T84" s="2">
        <f>Raw_schedule!S82</f>
        <v>0.65</v>
      </c>
      <c r="U84" s="2">
        <f>Raw_schedule!T82</f>
        <v>0.1</v>
      </c>
      <c r="V84" s="2">
        <f>Raw_schedule!U82</f>
        <v>0.1</v>
      </c>
      <c r="W84" s="2">
        <f>Raw_schedule!V82</f>
        <v>0.19</v>
      </c>
      <c r="X84" s="2">
        <f>Raw_schedule!W82</f>
        <v>0.25</v>
      </c>
      <c r="Y84" s="2">
        <f>Raw_schedule!X82</f>
        <v>0.22</v>
      </c>
      <c r="Z84" s="2">
        <f>Raw_schedule!Y82</f>
        <v>0.22</v>
      </c>
      <c r="AA84" s="2">
        <f>Raw_schedule!Z82</f>
        <v>0.12</v>
      </c>
      <c r="AB84" s="2">
        <f>Raw_schedule!AA82</f>
        <v>0.09</v>
      </c>
    </row>
    <row r="85" spans="1:28" x14ac:dyDescent="0.25">
      <c r="A85" s="39" t="str">
        <f>Raw_schedule!B83</f>
        <v>DHW Sch</v>
      </c>
      <c r="B85" s="39" t="str">
        <f>Raw_schedule!A83</f>
        <v>School</v>
      </c>
      <c r="C85" s="2" t="str">
        <f>Raw_schedule!C83</f>
        <v>Weekdays (Through 12/11)</v>
      </c>
      <c r="D85" s="2"/>
      <c r="E85" s="2">
        <f>Raw_schedule!D83</f>
        <v>0.05</v>
      </c>
      <c r="F85" s="2">
        <f>Raw_schedule!E83</f>
        <v>0.05</v>
      </c>
      <c r="G85" s="2">
        <f>Raw_schedule!F83</f>
        <v>0.05</v>
      </c>
      <c r="H85" s="2">
        <f>Raw_schedule!G83</f>
        <v>0.05</v>
      </c>
      <c r="I85" s="2">
        <f>Raw_schedule!H83</f>
        <v>0.05</v>
      </c>
      <c r="J85" s="2">
        <f>Raw_schedule!I83</f>
        <v>0.05</v>
      </c>
      <c r="K85" s="2">
        <f>Raw_schedule!J83</f>
        <v>0.05</v>
      </c>
      <c r="L85" s="2">
        <f>Raw_schedule!K83</f>
        <v>0.1</v>
      </c>
      <c r="M85" s="2">
        <f>Raw_schedule!L83</f>
        <v>0.34</v>
      </c>
      <c r="N85" s="2">
        <f>Raw_schedule!M83</f>
        <v>0.6</v>
      </c>
      <c r="O85" s="2">
        <f>Raw_schedule!N83</f>
        <v>0.63</v>
      </c>
      <c r="P85" s="2">
        <f>Raw_schedule!O83</f>
        <v>0.72</v>
      </c>
      <c r="Q85" s="2">
        <f>Raw_schedule!P83</f>
        <v>0.79</v>
      </c>
      <c r="R85" s="2">
        <f>Raw_schedule!Q83</f>
        <v>0.83</v>
      </c>
      <c r="S85" s="2">
        <f>Raw_schedule!R83</f>
        <v>0.61</v>
      </c>
      <c r="T85" s="2">
        <f>Raw_schedule!S83</f>
        <v>0.65</v>
      </c>
      <c r="U85" s="2">
        <f>Raw_schedule!T83</f>
        <v>0.1</v>
      </c>
      <c r="V85" s="2">
        <f>Raw_schedule!U83</f>
        <v>0.1</v>
      </c>
      <c r="W85" s="2">
        <f>Raw_schedule!V83</f>
        <v>0.19</v>
      </c>
      <c r="X85" s="2">
        <f>Raw_schedule!W83</f>
        <v>0.25</v>
      </c>
      <c r="Y85" s="2">
        <f>Raw_schedule!X83</f>
        <v>0.22</v>
      </c>
      <c r="Z85" s="2">
        <f>Raw_schedule!Y83</f>
        <v>0.22</v>
      </c>
      <c r="AA85" s="2">
        <f>Raw_schedule!Z83</f>
        <v>0.12</v>
      </c>
      <c r="AB85" s="2">
        <f>Raw_schedule!AA83</f>
        <v>0.09</v>
      </c>
    </row>
    <row r="86" spans="1:28" x14ac:dyDescent="0.25">
      <c r="A86" s="39" t="str">
        <f>Raw_schedule!B84</f>
        <v>Elec Equip Sch</v>
      </c>
      <c r="B86" s="39" t="str">
        <f>Raw_schedule!A84</f>
        <v>School</v>
      </c>
      <c r="C86" s="2" t="str">
        <f>Raw_schedule!C84</f>
        <v>AllDays</v>
      </c>
      <c r="D86" s="2"/>
      <c r="E86" s="2">
        <f>Raw_schedule!D84</f>
        <v>1</v>
      </c>
      <c r="F86" s="2">
        <f>Raw_schedule!E84</f>
        <v>1</v>
      </c>
      <c r="G86" s="2">
        <f>Raw_schedule!F84</f>
        <v>1</v>
      </c>
      <c r="H86" s="2">
        <f>Raw_schedule!G84</f>
        <v>1</v>
      </c>
      <c r="I86" s="2">
        <f>Raw_schedule!H84</f>
        <v>1</v>
      </c>
      <c r="J86" s="2">
        <f>Raw_schedule!I84</f>
        <v>1</v>
      </c>
      <c r="K86" s="2">
        <f>Raw_schedule!J84</f>
        <v>1</v>
      </c>
      <c r="L86" s="2">
        <f>Raw_schedule!K84</f>
        <v>1</v>
      </c>
      <c r="M86" s="2">
        <f>Raw_schedule!L84</f>
        <v>1</v>
      </c>
      <c r="N86" s="2">
        <f>Raw_schedule!M84</f>
        <v>1</v>
      </c>
      <c r="O86" s="2">
        <f>Raw_schedule!N84</f>
        <v>1</v>
      </c>
      <c r="P86" s="2">
        <f>Raw_schedule!O84</f>
        <v>1</v>
      </c>
      <c r="Q86" s="2">
        <f>Raw_schedule!P84</f>
        <v>1</v>
      </c>
      <c r="R86" s="2">
        <f>Raw_schedule!Q84</f>
        <v>1</v>
      </c>
      <c r="S86" s="2">
        <f>Raw_schedule!R84</f>
        <v>1</v>
      </c>
      <c r="T86" s="2">
        <f>Raw_schedule!S84</f>
        <v>1</v>
      </c>
      <c r="U86" s="2">
        <f>Raw_schedule!T84</f>
        <v>1</v>
      </c>
      <c r="V86" s="2">
        <f>Raw_schedule!U84</f>
        <v>1</v>
      </c>
      <c r="W86" s="2">
        <f>Raw_schedule!V84</f>
        <v>1</v>
      </c>
      <c r="X86" s="2">
        <f>Raw_schedule!W84</f>
        <v>1</v>
      </c>
      <c r="Y86" s="2">
        <f>Raw_schedule!X84</f>
        <v>1</v>
      </c>
      <c r="Z86" s="2">
        <f>Raw_schedule!Y84</f>
        <v>1</v>
      </c>
      <c r="AA86" s="2">
        <f>Raw_schedule!Z84</f>
        <v>1</v>
      </c>
      <c r="AB86" s="2">
        <f>Raw_schedule!AA84</f>
        <v>1</v>
      </c>
    </row>
    <row r="87" spans="1:28" x14ac:dyDescent="0.25">
      <c r="A87" s="39" t="str">
        <f>Raw_schedule!B85</f>
        <v>Elec Equip Sch</v>
      </c>
      <c r="B87" s="39" t="str">
        <f>Raw_schedule!A85</f>
        <v>School</v>
      </c>
      <c r="C87" s="2" t="str">
        <f>Raw_schedule!C85</f>
        <v>AllOtherDays (Through 1/11)</v>
      </c>
      <c r="D87" s="2"/>
      <c r="E87" s="2">
        <f>Raw_schedule!D85</f>
        <v>0</v>
      </c>
      <c r="F87" s="2">
        <f>Raw_schedule!E85</f>
        <v>0</v>
      </c>
      <c r="G87" s="2">
        <f>Raw_schedule!F85</f>
        <v>0</v>
      </c>
      <c r="H87" s="2">
        <f>Raw_schedule!G85</f>
        <v>0</v>
      </c>
      <c r="I87" s="2">
        <f>Raw_schedule!H85</f>
        <v>0</v>
      </c>
      <c r="J87" s="2">
        <f>Raw_schedule!I85</f>
        <v>0</v>
      </c>
      <c r="K87" s="2">
        <f>Raw_schedule!J85</f>
        <v>0</v>
      </c>
      <c r="L87" s="2">
        <f>Raw_schedule!K85</f>
        <v>0</v>
      </c>
      <c r="M87" s="2">
        <f>Raw_schedule!L85</f>
        <v>0</v>
      </c>
      <c r="N87" s="2">
        <f>Raw_schedule!M85</f>
        <v>0</v>
      </c>
      <c r="O87" s="2">
        <f>Raw_schedule!N85</f>
        <v>0</v>
      </c>
      <c r="P87" s="2">
        <f>Raw_schedule!O85</f>
        <v>0</v>
      </c>
      <c r="Q87" s="2">
        <f>Raw_schedule!P85</f>
        <v>0</v>
      </c>
      <c r="R87" s="2">
        <f>Raw_schedule!Q85</f>
        <v>0</v>
      </c>
      <c r="S87" s="2">
        <f>Raw_schedule!R85</f>
        <v>0</v>
      </c>
      <c r="T87" s="2">
        <f>Raw_schedule!S85</f>
        <v>0</v>
      </c>
      <c r="U87" s="2">
        <f>Raw_schedule!T85</f>
        <v>0</v>
      </c>
      <c r="V87" s="2">
        <f>Raw_schedule!U85</f>
        <v>0</v>
      </c>
      <c r="W87" s="2">
        <f>Raw_schedule!V85</f>
        <v>0</v>
      </c>
      <c r="X87" s="2">
        <f>Raw_schedule!W85</f>
        <v>0</v>
      </c>
      <c r="Y87" s="2">
        <f>Raw_schedule!X85</f>
        <v>0</v>
      </c>
      <c r="Z87" s="2">
        <f>Raw_schedule!Y85</f>
        <v>0</v>
      </c>
      <c r="AA87" s="2">
        <f>Raw_schedule!Z85</f>
        <v>0</v>
      </c>
      <c r="AB87" s="2">
        <f>Raw_schedule!AA85</f>
        <v>0</v>
      </c>
    </row>
    <row r="88" spans="1:28" x14ac:dyDescent="0.25">
      <c r="A88" s="39" t="str">
        <f>Raw_schedule!B86</f>
        <v>Elec Equip Sch</v>
      </c>
      <c r="B88" s="39" t="str">
        <f>Raw_schedule!A86</f>
        <v>School</v>
      </c>
      <c r="C88" s="2" t="str">
        <f>Raw_schedule!C86</f>
        <v>AllOtherDays (Through 4/3)</v>
      </c>
      <c r="D88" s="2"/>
      <c r="E88" s="2">
        <f>Raw_schedule!D86</f>
        <v>0.05</v>
      </c>
      <c r="F88" s="2">
        <f>Raw_schedule!E86</f>
        <v>0.05</v>
      </c>
      <c r="G88" s="2">
        <f>Raw_schedule!F86</f>
        <v>0.05</v>
      </c>
      <c r="H88" s="2">
        <f>Raw_schedule!G86</f>
        <v>0.05</v>
      </c>
      <c r="I88" s="2">
        <f>Raw_schedule!H86</f>
        <v>0.05</v>
      </c>
      <c r="J88" s="2">
        <f>Raw_schedule!I86</f>
        <v>0.05</v>
      </c>
      <c r="K88" s="2">
        <f>Raw_schedule!J86</f>
        <v>0.05</v>
      </c>
      <c r="L88" s="2">
        <f>Raw_schedule!K86</f>
        <v>0.05</v>
      </c>
      <c r="M88" s="2">
        <f>Raw_schedule!L86</f>
        <v>0.05</v>
      </c>
      <c r="N88" s="2">
        <f>Raw_schedule!M86</f>
        <v>0.05</v>
      </c>
      <c r="O88" s="2">
        <f>Raw_schedule!N86</f>
        <v>0.05</v>
      </c>
      <c r="P88" s="2">
        <f>Raw_schedule!O86</f>
        <v>0.05</v>
      </c>
      <c r="Q88" s="2">
        <f>Raw_schedule!P86</f>
        <v>0.05</v>
      </c>
      <c r="R88" s="2">
        <f>Raw_schedule!Q86</f>
        <v>0.05</v>
      </c>
      <c r="S88" s="2">
        <f>Raw_schedule!R86</f>
        <v>0.05</v>
      </c>
      <c r="T88" s="2">
        <f>Raw_schedule!S86</f>
        <v>0.05</v>
      </c>
      <c r="U88" s="2">
        <f>Raw_schedule!T86</f>
        <v>0.05</v>
      </c>
      <c r="V88" s="2">
        <f>Raw_schedule!U86</f>
        <v>0.05</v>
      </c>
      <c r="W88" s="2">
        <f>Raw_schedule!V86</f>
        <v>0.05</v>
      </c>
      <c r="X88" s="2">
        <f>Raw_schedule!W86</f>
        <v>0.05</v>
      </c>
      <c r="Y88" s="2">
        <f>Raw_schedule!X86</f>
        <v>0.05</v>
      </c>
      <c r="Z88" s="2">
        <f>Raw_schedule!Y86</f>
        <v>0.05</v>
      </c>
      <c r="AA88" s="2">
        <f>Raw_schedule!Z86</f>
        <v>0.05</v>
      </c>
      <c r="AB88" s="2">
        <f>Raw_schedule!AA86</f>
        <v>0.05</v>
      </c>
    </row>
    <row r="89" spans="1:28" x14ac:dyDescent="0.25">
      <c r="A89" s="39" t="str">
        <f>Raw_schedule!B87</f>
        <v>Elec Equip Sch</v>
      </c>
      <c r="B89" s="39" t="str">
        <f>Raw_schedule!A87</f>
        <v>School</v>
      </c>
      <c r="C89" s="2" t="str">
        <f>Raw_schedule!C87</f>
        <v>AllOtherDays (Through 4/12)</v>
      </c>
      <c r="D89" s="2"/>
      <c r="E89" s="2">
        <f>Raw_schedule!D87</f>
        <v>0</v>
      </c>
      <c r="F89" s="2">
        <f>Raw_schedule!E87</f>
        <v>0</v>
      </c>
      <c r="G89" s="2">
        <f>Raw_schedule!F87</f>
        <v>0</v>
      </c>
      <c r="H89" s="2">
        <f>Raw_schedule!G87</f>
        <v>0</v>
      </c>
      <c r="I89" s="2">
        <f>Raw_schedule!H87</f>
        <v>0</v>
      </c>
      <c r="J89" s="2">
        <f>Raw_schedule!I87</f>
        <v>0</v>
      </c>
      <c r="K89" s="2">
        <f>Raw_schedule!J87</f>
        <v>0</v>
      </c>
      <c r="L89" s="2">
        <f>Raw_schedule!K87</f>
        <v>0</v>
      </c>
      <c r="M89" s="2">
        <f>Raw_schedule!L87</f>
        <v>0</v>
      </c>
      <c r="N89" s="2">
        <f>Raw_schedule!M87</f>
        <v>0</v>
      </c>
      <c r="O89" s="2">
        <f>Raw_schedule!N87</f>
        <v>0</v>
      </c>
      <c r="P89" s="2">
        <f>Raw_schedule!O87</f>
        <v>0</v>
      </c>
      <c r="Q89" s="2">
        <f>Raw_schedule!P87</f>
        <v>0</v>
      </c>
      <c r="R89" s="2">
        <f>Raw_schedule!Q87</f>
        <v>0</v>
      </c>
      <c r="S89" s="2">
        <f>Raw_schedule!R87</f>
        <v>0</v>
      </c>
      <c r="T89" s="2">
        <f>Raw_schedule!S87</f>
        <v>0</v>
      </c>
      <c r="U89" s="2">
        <f>Raw_schedule!T87</f>
        <v>0</v>
      </c>
      <c r="V89" s="2">
        <f>Raw_schedule!U87</f>
        <v>0</v>
      </c>
      <c r="W89" s="2">
        <f>Raw_schedule!V87</f>
        <v>0</v>
      </c>
      <c r="X89" s="2">
        <f>Raw_schedule!W87</f>
        <v>0</v>
      </c>
      <c r="Y89" s="2">
        <f>Raw_schedule!X87</f>
        <v>0</v>
      </c>
      <c r="Z89" s="2">
        <f>Raw_schedule!Y87</f>
        <v>0</v>
      </c>
      <c r="AA89" s="2">
        <f>Raw_schedule!Z87</f>
        <v>0</v>
      </c>
      <c r="AB89" s="2">
        <f>Raw_schedule!AA87</f>
        <v>0</v>
      </c>
    </row>
    <row r="90" spans="1:28" x14ac:dyDescent="0.25">
      <c r="A90" s="39" t="str">
        <f>Raw_schedule!B88</f>
        <v>Elec Equip Sch</v>
      </c>
      <c r="B90" s="39" t="str">
        <f>Raw_schedule!A88</f>
        <v>School</v>
      </c>
      <c r="C90" s="2" t="str">
        <f>Raw_schedule!C88</f>
        <v>AllOtherDays (Through 5/22)</v>
      </c>
      <c r="D90" s="2"/>
      <c r="E90" s="2">
        <f>Raw_schedule!D88</f>
        <v>0.05</v>
      </c>
      <c r="F90" s="2">
        <f>Raw_schedule!E88</f>
        <v>0.05</v>
      </c>
      <c r="G90" s="2">
        <f>Raw_schedule!F88</f>
        <v>0.05</v>
      </c>
      <c r="H90" s="2">
        <f>Raw_schedule!G88</f>
        <v>0.05</v>
      </c>
      <c r="I90" s="2">
        <f>Raw_schedule!H88</f>
        <v>0.05</v>
      </c>
      <c r="J90" s="2">
        <f>Raw_schedule!I88</f>
        <v>0.05</v>
      </c>
      <c r="K90" s="2">
        <f>Raw_schedule!J88</f>
        <v>0.05</v>
      </c>
      <c r="L90" s="2">
        <f>Raw_schedule!K88</f>
        <v>0.05</v>
      </c>
      <c r="M90" s="2">
        <f>Raw_schedule!L88</f>
        <v>0.05</v>
      </c>
      <c r="N90" s="2">
        <f>Raw_schedule!M88</f>
        <v>0.05</v>
      </c>
      <c r="O90" s="2">
        <f>Raw_schedule!N88</f>
        <v>0.05</v>
      </c>
      <c r="P90" s="2">
        <f>Raw_schedule!O88</f>
        <v>0.05</v>
      </c>
      <c r="Q90" s="2">
        <f>Raw_schedule!P88</f>
        <v>0.05</v>
      </c>
      <c r="R90" s="2">
        <f>Raw_schedule!Q88</f>
        <v>0.05</v>
      </c>
      <c r="S90" s="2">
        <f>Raw_schedule!R88</f>
        <v>0.05</v>
      </c>
      <c r="T90" s="2">
        <f>Raw_schedule!S88</f>
        <v>0.05</v>
      </c>
      <c r="U90" s="2">
        <f>Raw_schedule!T88</f>
        <v>0.05</v>
      </c>
      <c r="V90" s="2">
        <f>Raw_schedule!U88</f>
        <v>0.05</v>
      </c>
      <c r="W90" s="2">
        <f>Raw_schedule!V88</f>
        <v>0.05</v>
      </c>
      <c r="X90" s="2">
        <f>Raw_schedule!W88</f>
        <v>0.05</v>
      </c>
      <c r="Y90" s="2">
        <f>Raw_schedule!X88</f>
        <v>0.05</v>
      </c>
      <c r="Z90" s="2">
        <f>Raw_schedule!Y88</f>
        <v>0.05</v>
      </c>
      <c r="AA90" s="2">
        <f>Raw_schedule!Z88</f>
        <v>0.05</v>
      </c>
      <c r="AB90" s="2">
        <f>Raw_schedule!AA88</f>
        <v>0.05</v>
      </c>
    </row>
    <row r="91" spans="1:28" x14ac:dyDescent="0.25">
      <c r="A91" s="39" t="str">
        <f>Raw_schedule!B89</f>
        <v>Elec Equip Sch</v>
      </c>
      <c r="B91" s="39" t="str">
        <f>Raw_schedule!A89</f>
        <v>School</v>
      </c>
      <c r="C91" s="2" t="str">
        <f>Raw_schedule!C89</f>
        <v>AllOtherDays (Through 5/31)</v>
      </c>
      <c r="D91" s="2"/>
      <c r="E91" s="2">
        <f>Raw_schedule!D89</f>
        <v>0</v>
      </c>
      <c r="F91" s="2">
        <f>Raw_schedule!E89</f>
        <v>0</v>
      </c>
      <c r="G91" s="2">
        <f>Raw_schedule!F89</f>
        <v>0</v>
      </c>
      <c r="H91" s="2">
        <f>Raw_schedule!G89</f>
        <v>0</v>
      </c>
      <c r="I91" s="2">
        <f>Raw_schedule!H89</f>
        <v>0</v>
      </c>
      <c r="J91" s="2">
        <f>Raw_schedule!I89</f>
        <v>0</v>
      </c>
      <c r="K91" s="2">
        <f>Raw_schedule!J89</f>
        <v>0</v>
      </c>
      <c r="L91" s="2">
        <f>Raw_schedule!K89</f>
        <v>0</v>
      </c>
      <c r="M91" s="2">
        <f>Raw_schedule!L89</f>
        <v>0</v>
      </c>
      <c r="N91" s="2">
        <f>Raw_schedule!M89</f>
        <v>0</v>
      </c>
      <c r="O91" s="2">
        <f>Raw_schedule!N89</f>
        <v>0</v>
      </c>
      <c r="P91" s="2">
        <f>Raw_schedule!O89</f>
        <v>0</v>
      </c>
      <c r="Q91" s="2">
        <f>Raw_schedule!P89</f>
        <v>0</v>
      </c>
      <c r="R91" s="2">
        <f>Raw_schedule!Q89</f>
        <v>0</v>
      </c>
      <c r="S91" s="2">
        <f>Raw_schedule!R89</f>
        <v>0</v>
      </c>
      <c r="T91" s="2">
        <f>Raw_schedule!S89</f>
        <v>0</v>
      </c>
      <c r="U91" s="2">
        <f>Raw_schedule!T89</f>
        <v>0</v>
      </c>
      <c r="V91" s="2">
        <f>Raw_schedule!U89</f>
        <v>0</v>
      </c>
      <c r="W91" s="2">
        <f>Raw_schedule!V89</f>
        <v>0</v>
      </c>
      <c r="X91" s="2">
        <f>Raw_schedule!W89</f>
        <v>0</v>
      </c>
      <c r="Y91" s="2">
        <f>Raw_schedule!X89</f>
        <v>0</v>
      </c>
      <c r="Z91" s="2">
        <f>Raw_schedule!Y89</f>
        <v>0</v>
      </c>
      <c r="AA91" s="2">
        <f>Raw_schedule!Z89</f>
        <v>0</v>
      </c>
      <c r="AB91" s="2">
        <f>Raw_schedule!AA89</f>
        <v>0</v>
      </c>
    </row>
    <row r="92" spans="1:28" x14ac:dyDescent="0.25">
      <c r="A92" s="39" t="str">
        <f>Raw_schedule!B90</f>
        <v>Elec Equip Sch</v>
      </c>
      <c r="B92" s="39" t="str">
        <f>Raw_schedule!A90</f>
        <v>School</v>
      </c>
      <c r="C92" s="2" t="str">
        <f>Raw_schedule!C90</f>
        <v>AllOtherDays (Through 8/7)</v>
      </c>
      <c r="D92" s="2"/>
      <c r="E92" s="2">
        <f>Raw_schedule!D90</f>
        <v>0.05</v>
      </c>
      <c r="F92" s="2">
        <f>Raw_schedule!E90</f>
        <v>0.05</v>
      </c>
      <c r="G92" s="2">
        <f>Raw_schedule!F90</f>
        <v>0.05</v>
      </c>
      <c r="H92" s="2">
        <f>Raw_schedule!G90</f>
        <v>0.05</v>
      </c>
      <c r="I92" s="2">
        <f>Raw_schedule!H90</f>
        <v>0.05</v>
      </c>
      <c r="J92" s="2">
        <f>Raw_schedule!I90</f>
        <v>0.05</v>
      </c>
      <c r="K92" s="2">
        <f>Raw_schedule!J90</f>
        <v>0.05</v>
      </c>
      <c r="L92" s="2">
        <f>Raw_schedule!K90</f>
        <v>0.05</v>
      </c>
      <c r="M92" s="2">
        <f>Raw_schedule!L90</f>
        <v>0.05</v>
      </c>
      <c r="N92" s="2">
        <f>Raw_schedule!M90</f>
        <v>0.05</v>
      </c>
      <c r="O92" s="2">
        <f>Raw_schedule!N90</f>
        <v>0.05</v>
      </c>
      <c r="P92" s="2">
        <f>Raw_schedule!O90</f>
        <v>0.05</v>
      </c>
      <c r="Q92" s="2">
        <f>Raw_schedule!P90</f>
        <v>0.05</v>
      </c>
      <c r="R92" s="2">
        <f>Raw_schedule!Q90</f>
        <v>0.05</v>
      </c>
      <c r="S92" s="2">
        <f>Raw_schedule!R90</f>
        <v>0.05</v>
      </c>
      <c r="T92" s="2">
        <f>Raw_schedule!S90</f>
        <v>0.05</v>
      </c>
      <c r="U92" s="2">
        <f>Raw_schedule!T90</f>
        <v>0.05</v>
      </c>
      <c r="V92" s="2">
        <f>Raw_schedule!U90</f>
        <v>0.05</v>
      </c>
      <c r="W92" s="2">
        <f>Raw_schedule!V90</f>
        <v>0.05</v>
      </c>
      <c r="X92" s="2">
        <f>Raw_schedule!W90</f>
        <v>0.05</v>
      </c>
      <c r="Y92" s="2">
        <f>Raw_schedule!X90</f>
        <v>0.05</v>
      </c>
      <c r="Z92" s="2">
        <f>Raw_schedule!Y90</f>
        <v>0.05</v>
      </c>
      <c r="AA92" s="2">
        <f>Raw_schedule!Z90</f>
        <v>0.05</v>
      </c>
      <c r="AB92" s="2">
        <f>Raw_schedule!AA90</f>
        <v>0.05</v>
      </c>
    </row>
    <row r="93" spans="1:28" x14ac:dyDescent="0.25">
      <c r="A93" s="39" t="str">
        <f>Raw_schedule!B91</f>
        <v>Elec Equip Sch</v>
      </c>
      <c r="B93" s="39" t="str">
        <f>Raw_schedule!A91</f>
        <v>School</v>
      </c>
      <c r="C93" s="2" t="str">
        <f>Raw_schedule!C91</f>
        <v>AllOtherDays (Through 8/16)</v>
      </c>
      <c r="D93" s="2"/>
      <c r="E93" s="2">
        <f>Raw_schedule!D91</f>
        <v>0</v>
      </c>
      <c r="F93" s="2">
        <f>Raw_schedule!E91</f>
        <v>0</v>
      </c>
      <c r="G93" s="2">
        <f>Raw_schedule!F91</f>
        <v>0</v>
      </c>
      <c r="H93" s="2">
        <f>Raw_schedule!G91</f>
        <v>0</v>
      </c>
      <c r="I93" s="2">
        <f>Raw_schedule!H91</f>
        <v>0</v>
      </c>
      <c r="J93" s="2">
        <f>Raw_schedule!I91</f>
        <v>0</v>
      </c>
      <c r="K93" s="2">
        <f>Raw_schedule!J91</f>
        <v>0</v>
      </c>
      <c r="L93" s="2">
        <f>Raw_schedule!K91</f>
        <v>0</v>
      </c>
      <c r="M93" s="2">
        <f>Raw_schedule!L91</f>
        <v>0</v>
      </c>
      <c r="N93" s="2">
        <f>Raw_schedule!M91</f>
        <v>0</v>
      </c>
      <c r="O93" s="2">
        <f>Raw_schedule!N91</f>
        <v>0</v>
      </c>
      <c r="P93" s="2">
        <f>Raw_schedule!O91</f>
        <v>0</v>
      </c>
      <c r="Q93" s="2">
        <f>Raw_schedule!P91</f>
        <v>0</v>
      </c>
      <c r="R93" s="2">
        <f>Raw_schedule!Q91</f>
        <v>0</v>
      </c>
      <c r="S93" s="2">
        <f>Raw_schedule!R91</f>
        <v>0</v>
      </c>
      <c r="T93" s="2">
        <f>Raw_schedule!S91</f>
        <v>0</v>
      </c>
      <c r="U93" s="2">
        <f>Raw_schedule!T91</f>
        <v>0</v>
      </c>
      <c r="V93" s="2">
        <f>Raw_schedule!U91</f>
        <v>0</v>
      </c>
      <c r="W93" s="2">
        <f>Raw_schedule!V91</f>
        <v>0</v>
      </c>
      <c r="X93" s="2">
        <f>Raw_schedule!W91</f>
        <v>0</v>
      </c>
      <c r="Y93" s="2">
        <f>Raw_schedule!X91</f>
        <v>0</v>
      </c>
      <c r="Z93" s="2">
        <f>Raw_schedule!Y91</f>
        <v>0</v>
      </c>
      <c r="AA93" s="2">
        <f>Raw_schedule!Z91</f>
        <v>0</v>
      </c>
      <c r="AB93" s="2">
        <f>Raw_schedule!AA91</f>
        <v>0</v>
      </c>
    </row>
    <row r="94" spans="1:28" x14ac:dyDescent="0.25">
      <c r="A94" s="39" t="str">
        <f>Raw_schedule!B92</f>
        <v>Elec Equip Sch</v>
      </c>
      <c r="B94" s="39" t="str">
        <f>Raw_schedule!A92</f>
        <v>School</v>
      </c>
      <c r="C94" s="2" t="str">
        <f>Raw_schedule!C92</f>
        <v>AllOtherDays (Through 12/11)</v>
      </c>
      <c r="D94" s="2"/>
      <c r="E94" s="2">
        <f>Raw_schedule!D92</f>
        <v>0.05</v>
      </c>
      <c r="F94" s="2">
        <f>Raw_schedule!E92</f>
        <v>0.05</v>
      </c>
      <c r="G94" s="2">
        <f>Raw_schedule!F92</f>
        <v>0.05</v>
      </c>
      <c r="H94" s="2">
        <f>Raw_schedule!G92</f>
        <v>0.05</v>
      </c>
      <c r="I94" s="2">
        <f>Raw_schedule!H92</f>
        <v>0.05</v>
      </c>
      <c r="J94" s="2">
        <f>Raw_schedule!I92</f>
        <v>0.05</v>
      </c>
      <c r="K94" s="2">
        <f>Raw_schedule!J92</f>
        <v>0.05</v>
      </c>
      <c r="L94" s="2">
        <f>Raw_schedule!K92</f>
        <v>0.05</v>
      </c>
      <c r="M94" s="2">
        <f>Raw_schedule!L92</f>
        <v>0.05</v>
      </c>
      <c r="N94" s="2">
        <f>Raw_schedule!M92</f>
        <v>0.05</v>
      </c>
      <c r="O94" s="2">
        <f>Raw_schedule!N92</f>
        <v>0.05</v>
      </c>
      <c r="P94" s="2">
        <f>Raw_schedule!O92</f>
        <v>0.05</v>
      </c>
      <c r="Q94" s="2">
        <f>Raw_schedule!P92</f>
        <v>0.05</v>
      </c>
      <c r="R94" s="2">
        <f>Raw_schedule!Q92</f>
        <v>0.05</v>
      </c>
      <c r="S94" s="2">
        <f>Raw_schedule!R92</f>
        <v>0.05</v>
      </c>
      <c r="T94" s="2">
        <f>Raw_schedule!S92</f>
        <v>0.05</v>
      </c>
      <c r="U94" s="2">
        <f>Raw_schedule!T92</f>
        <v>0.05</v>
      </c>
      <c r="V94" s="2">
        <f>Raw_schedule!U92</f>
        <v>0.05</v>
      </c>
      <c r="W94" s="2">
        <f>Raw_schedule!V92</f>
        <v>0.05</v>
      </c>
      <c r="X94" s="2">
        <f>Raw_schedule!W92</f>
        <v>0.05</v>
      </c>
      <c r="Y94" s="2">
        <f>Raw_schedule!X92</f>
        <v>0.05</v>
      </c>
      <c r="Z94" s="2">
        <f>Raw_schedule!Y92</f>
        <v>0.05</v>
      </c>
      <c r="AA94" s="2">
        <f>Raw_schedule!Z92</f>
        <v>0.05</v>
      </c>
      <c r="AB94" s="2">
        <f>Raw_schedule!AA92</f>
        <v>0.05</v>
      </c>
    </row>
    <row r="95" spans="1:28" x14ac:dyDescent="0.25">
      <c r="A95" s="39" t="str">
        <f>Raw_schedule!B93</f>
        <v>Elec Equip Sch</v>
      </c>
      <c r="B95" s="39" t="str">
        <f>Raw_schedule!A93</f>
        <v>School</v>
      </c>
      <c r="C95" s="2" t="str">
        <f>Raw_schedule!C93</f>
        <v>AllOtherDays (Through 12/31)</v>
      </c>
      <c r="D95" s="2"/>
      <c r="E95" s="2">
        <f>Raw_schedule!D93</f>
        <v>0</v>
      </c>
      <c r="F95" s="2">
        <f>Raw_schedule!E93</f>
        <v>0</v>
      </c>
      <c r="G95" s="2">
        <f>Raw_schedule!F93</f>
        <v>0</v>
      </c>
      <c r="H95" s="2">
        <f>Raw_schedule!G93</f>
        <v>0</v>
      </c>
      <c r="I95" s="2">
        <f>Raw_schedule!H93</f>
        <v>0</v>
      </c>
      <c r="J95" s="2">
        <f>Raw_schedule!I93</f>
        <v>0</v>
      </c>
      <c r="K95" s="2">
        <f>Raw_schedule!J93</f>
        <v>0</v>
      </c>
      <c r="L95" s="2">
        <f>Raw_schedule!K93</f>
        <v>0</v>
      </c>
      <c r="M95" s="2">
        <f>Raw_schedule!L93</f>
        <v>0</v>
      </c>
      <c r="N95" s="2">
        <f>Raw_schedule!M93</f>
        <v>0</v>
      </c>
      <c r="O95" s="2">
        <f>Raw_schedule!N93</f>
        <v>0</v>
      </c>
      <c r="P95" s="2">
        <f>Raw_schedule!O93</f>
        <v>0</v>
      </c>
      <c r="Q95" s="2">
        <f>Raw_schedule!P93</f>
        <v>0</v>
      </c>
      <c r="R95" s="2">
        <f>Raw_schedule!Q93</f>
        <v>0</v>
      </c>
      <c r="S95" s="2">
        <f>Raw_schedule!R93</f>
        <v>0</v>
      </c>
      <c r="T95" s="2">
        <f>Raw_schedule!S93</f>
        <v>0</v>
      </c>
      <c r="U95" s="2">
        <f>Raw_schedule!T93</f>
        <v>0</v>
      </c>
      <c r="V95" s="2">
        <f>Raw_schedule!U93</f>
        <v>0</v>
      </c>
      <c r="W95" s="2">
        <f>Raw_schedule!V93</f>
        <v>0</v>
      </c>
      <c r="X95" s="2">
        <f>Raw_schedule!W93</f>
        <v>0</v>
      </c>
      <c r="Y95" s="2">
        <f>Raw_schedule!X93</f>
        <v>0</v>
      </c>
      <c r="Z95" s="2">
        <f>Raw_schedule!Y93</f>
        <v>0</v>
      </c>
      <c r="AA95" s="2">
        <f>Raw_schedule!Z93</f>
        <v>0</v>
      </c>
      <c r="AB95" s="2">
        <f>Raw_schedule!AA93</f>
        <v>0</v>
      </c>
    </row>
    <row r="96" spans="1:28" x14ac:dyDescent="0.25">
      <c r="A96" s="39" t="str">
        <f>Raw_schedule!B94</f>
        <v>Elec Equip Sch</v>
      </c>
      <c r="B96" s="39" t="str">
        <f>Raw_schedule!A94</f>
        <v>School</v>
      </c>
      <c r="C96" s="2" t="str">
        <f>Raw_schedule!C94</f>
        <v>Saturdays (Through 4/3)</v>
      </c>
      <c r="D96" s="2"/>
      <c r="E96" s="2">
        <f>Raw_schedule!D94</f>
        <v>0.05</v>
      </c>
      <c r="F96" s="2">
        <f>Raw_schedule!E94</f>
        <v>0.05</v>
      </c>
      <c r="G96" s="2">
        <f>Raw_schedule!F94</f>
        <v>0.05</v>
      </c>
      <c r="H96" s="2">
        <f>Raw_schedule!G94</f>
        <v>0.05</v>
      </c>
      <c r="I96" s="2">
        <f>Raw_schedule!H94</f>
        <v>0.05</v>
      </c>
      <c r="J96" s="2">
        <f>Raw_schedule!I94</f>
        <v>0.05</v>
      </c>
      <c r="K96" s="2">
        <f>Raw_schedule!J94</f>
        <v>0.05</v>
      </c>
      <c r="L96" s="2">
        <f>Raw_schedule!K94</f>
        <v>0.05</v>
      </c>
      <c r="M96" s="2">
        <f>Raw_schedule!L94</f>
        <v>0.15</v>
      </c>
      <c r="N96" s="2">
        <f>Raw_schedule!M94</f>
        <v>0.15</v>
      </c>
      <c r="O96" s="2">
        <f>Raw_schedule!N94</f>
        <v>0.15</v>
      </c>
      <c r="P96" s="2">
        <f>Raw_schedule!O94</f>
        <v>0.15</v>
      </c>
      <c r="Q96" s="2">
        <f>Raw_schedule!P94</f>
        <v>0.15</v>
      </c>
      <c r="R96" s="2">
        <f>Raw_schedule!Q94</f>
        <v>0.05</v>
      </c>
      <c r="S96" s="2">
        <f>Raw_schedule!R94</f>
        <v>0.05</v>
      </c>
      <c r="T96" s="2">
        <f>Raw_schedule!S94</f>
        <v>0.05</v>
      </c>
      <c r="U96" s="2">
        <f>Raw_schedule!T94</f>
        <v>0.05</v>
      </c>
      <c r="V96" s="2">
        <f>Raw_schedule!U94</f>
        <v>0.05</v>
      </c>
      <c r="W96" s="2">
        <f>Raw_schedule!V94</f>
        <v>0.05</v>
      </c>
      <c r="X96" s="2">
        <f>Raw_schedule!W94</f>
        <v>0.05</v>
      </c>
      <c r="Y96" s="2">
        <f>Raw_schedule!X94</f>
        <v>0.05</v>
      </c>
      <c r="Z96" s="2">
        <f>Raw_schedule!Y94</f>
        <v>0.05</v>
      </c>
      <c r="AA96" s="2">
        <f>Raw_schedule!Z94</f>
        <v>0.05</v>
      </c>
      <c r="AB96" s="2">
        <f>Raw_schedule!AA94</f>
        <v>0.05</v>
      </c>
    </row>
    <row r="97" spans="1:28" x14ac:dyDescent="0.25">
      <c r="A97" s="39" t="str">
        <f>Raw_schedule!B95</f>
        <v>Elec Equip Sch</v>
      </c>
      <c r="B97" s="39" t="str">
        <f>Raw_schedule!A95</f>
        <v>School</v>
      </c>
      <c r="C97" s="2" t="str">
        <f>Raw_schedule!C95</f>
        <v>Saturdays (Through 5/22)</v>
      </c>
      <c r="D97" s="2"/>
      <c r="E97" s="2">
        <f>Raw_schedule!D95</f>
        <v>0.05</v>
      </c>
      <c r="F97" s="2">
        <f>Raw_schedule!E95</f>
        <v>0.05</v>
      </c>
      <c r="G97" s="2">
        <f>Raw_schedule!F95</f>
        <v>0.05</v>
      </c>
      <c r="H97" s="2">
        <f>Raw_schedule!G95</f>
        <v>0.05</v>
      </c>
      <c r="I97" s="2">
        <f>Raw_schedule!H95</f>
        <v>0.05</v>
      </c>
      <c r="J97" s="2">
        <f>Raw_schedule!I95</f>
        <v>0.05</v>
      </c>
      <c r="K97" s="2">
        <f>Raw_schedule!J95</f>
        <v>0.05</v>
      </c>
      <c r="L97" s="2">
        <f>Raw_schedule!K95</f>
        <v>0.05</v>
      </c>
      <c r="M97" s="2">
        <f>Raw_schedule!L95</f>
        <v>0.15</v>
      </c>
      <c r="N97" s="2">
        <f>Raw_schedule!M95</f>
        <v>0.15</v>
      </c>
      <c r="O97" s="2">
        <f>Raw_schedule!N95</f>
        <v>0.15</v>
      </c>
      <c r="P97" s="2">
        <f>Raw_schedule!O95</f>
        <v>0.15</v>
      </c>
      <c r="Q97" s="2">
        <f>Raw_schedule!P95</f>
        <v>0.15</v>
      </c>
      <c r="R97" s="2">
        <f>Raw_schedule!Q95</f>
        <v>0.05</v>
      </c>
      <c r="S97" s="2">
        <f>Raw_schedule!R95</f>
        <v>0.05</v>
      </c>
      <c r="T97" s="2">
        <f>Raw_schedule!S95</f>
        <v>0.05</v>
      </c>
      <c r="U97" s="2">
        <f>Raw_schedule!T95</f>
        <v>0.05</v>
      </c>
      <c r="V97" s="2">
        <f>Raw_schedule!U95</f>
        <v>0.05</v>
      </c>
      <c r="W97" s="2">
        <f>Raw_schedule!V95</f>
        <v>0.05</v>
      </c>
      <c r="X97" s="2">
        <f>Raw_schedule!W95</f>
        <v>0.05</v>
      </c>
      <c r="Y97" s="2">
        <f>Raw_schedule!X95</f>
        <v>0.05</v>
      </c>
      <c r="Z97" s="2">
        <f>Raw_schedule!Y95</f>
        <v>0.05</v>
      </c>
      <c r="AA97" s="2">
        <f>Raw_schedule!Z95</f>
        <v>0.05</v>
      </c>
      <c r="AB97" s="2">
        <f>Raw_schedule!AA95</f>
        <v>0.05</v>
      </c>
    </row>
    <row r="98" spans="1:28" x14ac:dyDescent="0.25">
      <c r="A98" s="39" t="str">
        <f>Raw_schedule!B96</f>
        <v>Elec Equip Sch</v>
      </c>
      <c r="B98" s="39" t="str">
        <f>Raw_schedule!A96</f>
        <v>School</v>
      </c>
      <c r="C98" s="2" t="str">
        <f>Raw_schedule!C96</f>
        <v>Saturdays (Through 8/7)</v>
      </c>
      <c r="D98" s="2"/>
      <c r="E98" s="2">
        <f>Raw_schedule!D96</f>
        <v>0.05</v>
      </c>
      <c r="F98" s="2">
        <f>Raw_schedule!E96</f>
        <v>0.05</v>
      </c>
      <c r="G98" s="2">
        <f>Raw_schedule!F96</f>
        <v>0.05</v>
      </c>
      <c r="H98" s="2">
        <f>Raw_schedule!G96</f>
        <v>0.05</v>
      </c>
      <c r="I98" s="2">
        <f>Raw_schedule!H96</f>
        <v>0.05</v>
      </c>
      <c r="J98" s="2">
        <f>Raw_schedule!I96</f>
        <v>0.05</v>
      </c>
      <c r="K98" s="2">
        <f>Raw_schedule!J96</f>
        <v>0.05</v>
      </c>
      <c r="L98" s="2">
        <f>Raw_schedule!K96</f>
        <v>0.05</v>
      </c>
      <c r="M98" s="2">
        <f>Raw_schedule!L96</f>
        <v>0.15</v>
      </c>
      <c r="N98" s="2">
        <f>Raw_schedule!M96</f>
        <v>0.15</v>
      </c>
      <c r="O98" s="2">
        <f>Raw_schedule!N96</f>
        <v>0.15</v>
      </c>
      <c r="P98" s="2">
        <f>Raw_schedule!O96</f>
        <v>0.15</v>
      </c>
      <c r="Q98" s="2">
        <f>Raw_schedule!P96</f>
        <v>0.15</v>
      </c>
      <c r="R98" s="2">
        <f>Raw_schedule!Q96</f>
        <v>0.05</v>
      </c>
      <c r="S98" s="2">
        <f>Raw_schedule!R96</f>
        <v>0.05</v>
      </c>
      <c r="T98" s="2">
        <f>Raw_schedule!S96</f>
        <v>0.05</v>
      </c>
      <c r="U98" s="2">
        <f>Raw_schedule!T96</f>
        <v>0.05</v>
      </c>
      <c r="V98" s="2">
        <f>Raw_schedule!U96</f>
        <v>0.05</v>
      </c>
      <c r="W98" s="2">
        <f>Raw_schedule!V96</f>
        <v>0.05</v>
      </c>
      <c r="X98" s="2">
        <f>Raw_schedule!W96</f>
        <v>0.05</v>
      </c>
      <c r="Y98" s="2">
        <f>Raw_schedule!X96</f>
        <v>0.05</v>
      </c>
      <c r="Z98" s="2">
        <f>Raw_schedule!Y96</f>
        <v>0.05</v>
      </c>
      <c r="AA98" s="2">
        <f>Raw_schedule!Z96</f>
        <v>0.05</v>
      </c>
      <c r="AB98" s="2">
        <f>Raw_schedule!AA96</f>
        <v>0.05</v>
      </c>
    </row>
    <row r="99" spans="1:28" x14ac:dyDescent="0.25">
      <c r="A99" s="39" t="str">
        <f>Raw_schedule!B97</f>
        <v>Elec Equip Sch</v>
      </c>
      <c r="B99" s="39" t="str">
        <f>Raw_schedule!A97</f>
        <v>School</v>
      </c>
      <c r="C99" s="2" t="str">
        <f>Raw_schedule!C97</f>
        <v>Saturdays (Through 12/11)</v>
      </c>
      <c r="D99" s="2"/>
      <c r="E99" s="2">
        <f>Raw_schedule!D97</f>
        <v>0.05</v>
      </c>
      <c r="F99" s="2">
        <f>Raw_schedule!E97</f>
        <v>0.05</v>
      </c>
      <c r="G99" s="2">
        <f>Raw_schedule!F97</f>
        <v>0.05</v>
      </c>
      <c r="H99" s="2">
        <f>Raw_schedule!G97</f>
        <v>0.05</v>
      </c>
      <c r="I99" s="2">
        <f>Raw_schedule!H97</f>
        <v>0.05</v>
      </c>
      <c r="J99" s="2">
        <f>Raw_schedule!I97</f>
        <v>0.05</v>
      </c>
      <c r="K99" s="2">
        <f>Raw_schedule!J97</f>
        <v>0.05</v>
      </c>
      <c r="L99" s="2">
        <f>Raw_schedule!K97</f>
        <v>0.05</v>
      </c>
      <c r="M99" s="2">
        <f>Raw_schedule!L97</f>
        <v>0.15</v>
      </c>
      <c r="N99" s="2">
        <f>Raw_schedule!M97</f>
        <v>0.15</v>
      </c>
      <c r="O99" s="2">
        <f>Raw_schedule!N97</f>
        <v>0.15</v>
      </c>
      <c r="P99" s="2">
        <f>Raw_schedule!O97</f>
        <v>0.15</v>
      </c>
      <c r="Q99" s="2">
        <f>Raw_schedule!P97</f>
        <v>0.15</v>
      </c>
      <c r="R99" s="2">
        <f>Raw_schedule!Q97</f>
        <v>0.05</v>
      </c>
      <c r="S99" s="2">
        <f>Raw_schedule!R97</f>
        <v>0.05</v>
      </c>
      <c r="T99" s="2">
        <f>Raw_schedule!S97</f>
        <v>0.05</v>
      </c>
      <c r="U99" s="2">
        <f>Raw_schedule!T97</f>
        <v>0.05</v>
      </c>
      <c r="V99" s="2">
        <f>Raw_schedule!U97</f>
        <v>0.05</v>
      </c>
      <c r="W99" s="2">
        <f>Raw_schedule!V97</f>
        <v>0.05</v>
      </c>
      <c r="X99" s="2">
        <f>Raw_schedule!W97</f>
        <v>0.05</v>
      </c>
      <c r="Y99" s="2">
        <f>Raw_schedule!X97</f>
        <v>0.05</v>
      </c>
      <c r="Z99" s="2">
        <f>Raw_schedule!Y97</f>
        <v>0.05</v>
      </c>
      <c r="AA99" s="2">
        <f>Raw_schedule!Z97</f>
        <v>0.05</v>
      </c>
      <c r="AB99" s="2">
        <f>Raw_schedule!AA97</f>
        <v>0.05</v>
      </c>
    </row>
    <row r="100" spans="1:28" x14ac:dyDescent="0.25">
      <c r="A100" s="39" t="str">
        <f>Raw_schedule!B98</f>
        <v>Elec Equip Sch</v>
      </c>
      <c r="B100" s="39" t="str">
        <f>Raw_schedule!A98</f>
        <v>School</v>
      </c>
      <c r="C100" s="2" t="str">
        <f>Raw_schedule!C98</f>
        <v>Weekdays (Through 4/3)</v>
      </c>
      <c r="D100" s="2"/>
      <c r="E100" s="2">
        <f>Raw_schedule!D98</f>
        <v>0.05</v>
      </c>
      <c r="F100" s="2">
        <f>Raw_schedule!E98</f>
        <v>0.05</v>
      </c>
      <c r="G100" s="2">
        <f>Raw_schedule!F98</f>
        <v>0.05</v>
      </c>
      <c r="H100" s="2">
        <f>Raw_schedule!G98</f>
        <v>0.05</v>
      </c>
      <c r="I100" s="2">
        <f>Raw_schedule!H98</f>
        <v>0.05</v>
      </c>
      <c r="J100" s="2">
        <f>Raw_schedule!I98</f>
        <v>0.05</v>
      </c>
      <c r="K100" s="2">
        <f>Raw_schedule!J98</f>
        <v>0.05</v>
      </c>
      <c r="L100" s="2">
        <f>Raw_schedule!K98</f>
        <v>0.3</v>
      </c>
      <c r="M100" s="2">
        <f>Raw_schedule!L98</f>
        <v>0.85</v>
      </c>
      <c r="N100" s="2">
        <f>Raw_schedule!M98</f>
        <v>0.95</v>
      </c>
      <c r="O100" s="2">
        <f>Raw_schedule!N98</f>
        <v>0.95</v>
      </c>
      <c r="P100" s="2">
        <f>Raw_schedule!O98</f>
        <v>0.95</v>
      </c>
      <c r="Q100" s="2">
        <f>Raw_schedule!P98</f>
        <v>0.8</v>
      </c>
      <c r="R100" s="2">
        <f>Raw_schedule!Q98</f>
        <v>0.8</v>
      </c>
      <c r="S100" s="2">
        <f>Raw_schedule!R98</f>
        <v>0.8</v>
      </c>
      <c r="T100" s="2">
        <f>Raw_schedule!S98</f>
        <v>0.7</v>
      </c>
      <c r="U100" s="2">
        <f>Raw_schedule!T98</f>
        <v>0.5</v>
      </c>
      <c r="V100" s="2">
        <f>Raw_schedule!U98</f>
        <v>0.5</v>
      </c>
      <c r="W100" s="2">
        <f>Raw_schedule!V98</f>
        <v>0.35</v>
      </c>
      <c r="X100" s="2">
        <f>Raw_schedule!W98</f>
        <v>0.35</v>
      </c>
      <c r="Y100" s="2">
        <f>Raw_schedule!X98</f>
        <v>0.35</v>
      </c>
      <c r="Z100" s="2">
        <f>Raw_schedule!Y98</f>
        <v>0.3</v>
      </c>
      <c r="AA100" s="2">
        <f>Raw_schedule!Z98</f>
        <v>0.05</v>
      </c>
      <c r="AB100" s="2">
        <f>Raw_schedule!AA98</f>
        <v>0.05</v>
      </c>
    </row>
    <row r="101" spans="1:28" x14ac:dyDescent="0.25">
      <c r="A101" s="39" t="str">
        <f>Raw_schedule!B99</f>
        <v>Elec Equip Sch</v>
      </c>
      <c r="B101" s="39" t="str">
        <f>Raw_schedule!A99</f>
        <v>School</v>
      </c>
      <c r="C101" s="2" t="str">
        <f>Raw_schedule!C99</f>
        <v>Weekdays (Through 5/22)</v>
      </c>
      <c r="D101" s="2"/>
      <c r="E101" s="2">
        <f>Raw_schedule!D99</f>
        <v>0.05</v>
      </c>
      <c r="F101" s="2">
        <f>Raw_schedule!E99</f>
        <v>0.05</v>
      </c>
      <c r="G101" s="2">
        <f>Raw_schedule!F99</f>
        <v>0.05</v>
      </c>
      <c r="H101" s="2">
        <f>Raw_schedule!G99</f>
        <v>0.05</v>
      </c>
      <c r="I101" s="2">
        <f>Raw_schedule!H99</f>
        <v>0.05</v>
      </c>
      <c r="J101" s="2">
        <f>Raw_schedule!I99</f>
        <v>0.05</v>
      </c>
      <c r="K101" s="2">
        <f>Raw_schedule!J99</f>
        <v>0.05</v>
      </c>
      <c r="L101" s="2">
        <f>Raw_schedule!K99</f>
        <v>0.3</v>
      </c>
      <c r="M101" s="2">
        <f>Raw_schedule!L99</f>
        <v>0.85</v>
      </c>
      <c r="N101" s="2">
        <f>Raw_schedule!M99</f>
        <v>0.95</v>
      </c>
      <c r="O101" s="2">
        <f>Raw_schedule!N99</f>
        <v>0.95</v>
      </c>
      <c r="P101" s="2">
        <f>Raw_schedule!O99</f>
        <v>0.95</v>
      </c>
      <c r="Q101" s="2">
        <f>Raw_schedule!P99</f>
        <v>0.8</v>
      </c>
      <c r="R101" s="2">
        <f>Raw_schedule!Q99</f>
        <v>0.8</v>
      </c>
      <c r="S101" s="2">
        <f>Raw_schedule!R99</f>
        <v>0.8</v>
      </c>
      <c r="T101" s="2">
        <f>Raw_schedule!S99</f>
        <v>0.7</v>
      </c>
      <c r="U101" s="2">
        <f>Raw_schedule!T99</f>
        <v>0.5</v>
      </c>
      <c r="V101" s="2">
        <f>Raw_schedule!U99</f>
        <v>0.5</v>
      </c>
      <c r="W101" s="2">
        <f>Raw_schedule!V99</f>
        <v>0.35</v>
      </c>
      <c r="X101" s="2">
        <f>Raw_schedule!W99</f>
        <v>0.35</v>
      </c>
      <c r="Y101" s="2">
        <f>Raw_schedule!X99</f>
        <v>0.35</v>
      </c>
      <c r="Z101" s="2">
        <f>Raw_schedule!Y99</f>
        <v>0.3</v>
      </c>
      <c r="AA101" s="2">
        <f>Raw_schedule!Z99</f>
        <v>0.05</v>
      </c>
      <c r="AB101" s="2">
        <f>Raw_schedule!AA99</f>
        <v>0.05</v>
      </c>
    </row>
    <row r="102" spans="1:28" x14ac:dyDescent="0.25">
      <c r="A102" s="39" t="str">
        <f>Raw_schedule!B100</f>
        <v>Elec Equip Sch</v>
      </c>
      <c r="B102" s="39" t="str">
        <f>Raw_schedule!A100</f>
        <v>School</v>
      </c>
      <c r="C102" s="2" t="str">
        <f>Raw_schedule!C100</f>
        <v>Weekdays (Through 8/7)</v>
      </c>
      <c r="D102" s="2"/>
      <c r="E102" s="2">
        <f>Raw_schedule!D100</f>
        <v>0.05</v>
      </c>
      <c r="F102" s="2">
        <f>Raw_schedule!E100</f>
        <v>0.05</v>
      </c>
      <c r="G102" s="2">
        <f>Raw_schedule!F100</f>
        <v>0.05</v>
      </c>
      <c r="H102" s="2">
        <f>Raw_schedule!G100</f>
        <v>0.05</v>
      </c>
      <c r="I102" s="2">
        <f>Raw_schedule!H100</f>
        <v>0.05</v>
      </c>
      <c r="J102" s="2">
        <f>Raw_schedule!I100</f>
        <v>0.05</v>
      </c>
      <c r="K102" s="2">
        <f>Raw_schedule!J100</f>
        <v>0.05</v>
      </c>
      <c r="L102" s="2">
        <f>Raw_schedule!K100</f>
        <v>0.3</v>
      </c>
      <c r="M102" s="2">
        <f>Raw_schedule!L100</f>
        <v>0.85</v>
      </c>
      <c r="N102" s="2">
        <f>Raw_schedule!M100</f>
        <v>0.95</v>
      </c>
      <c r="O102" s="2">
        <f>Raw_schedule!N100</f>
        <v>0.95</v>
      </c>
      <c r="P102" s="2">
        <f>Raw_schedule!O100</f>
        <v>0.95</v>
      </c>
      <c r="Q102" s="2">
        <f>Raw_schedule!P100</f>
        <v>0.8</v>
      </c>
      <c r="R102" s="2">
        <f>Raw_schedule!Q100</f>
        <v>0.8</v>
      </c>
      <c r="S102" s="2">
        <f>Raw_schedule!R100</f>
        <v>0.8</v>
      </c>
      <c r="T102" s="2">
        <f>Raw_schedule!S100</f>
        <v>0.7</v>
      </c>
      <c r="U102" s="2">
        <f>Raw_schedule!T100</f>
        <v>0.5</v>
      </c>
      <c r="V102" s="2">
        <f>Raw_schedule!U100</f>
        <v>0.5</v>
      </c>
      <c r="W102" s="2">
        <f>Raw_schedule!V100</f>
        <v>0.35</v>
      </c>
      <c r="X102" s="2">
        <f>Raw_schedule!W100</f>
        <v>0.35</v>
      </c>
      <c r="Y102" s="2">
        <f>Raw_schedule!X100</f>
        <v>0.35</v>
      </c>
      <c r="Z102" s="2">
        <f>Raw_schedule!Y100</f>
        <v>0.3</v>
      </c>
      <c r="AA102" s="2">
        <f>Raw_schedule!Z100</f>
        <v>0.05</v>
      </c>
      <c r="AB102" s="2">
        <f>Raw_schedule!AA100</f>
        <v>0.05</v>
      </c>
    </row>
    <row r="103" spans="1:28" x14ac:dyDescent="0.25">
      <c r="A103" s="39" t="str">
        <f>Raw_schedule!B101</f>
        <v>Elec Equip Sch</v>
      </c>
      <c r="B103" s="39" t="str">
        <f>Raw_schedule!A101</f>
        <v>School</v>
      </c>
      <c r="C103" s="2" t="str">
        <f>Raw_schedule!C101</f>
        <v>Weekdays (Through 12/11)</v>
      </c>
      <c r="D103" s="2"/>
      <c r="E103" s="2">
        <f>Raw_schedule!D101</f>
        <v>0.05</v>
      </c>
      <c r="F103" s="2">
        <f>Raw_schedule!E101</f>
        <v>0.05</v>
      </c>
      <c r="G103" s="2">
        <f>Raw_schedule!F101</f>
        <v>0.05</v>
      </c>
      <c r="H103" s="2">
        <f>Raw_schedule!G101</f>
        <v>0.05</v>
      </c>
      <c r="I103" s="2">
        <f>Raw_schedule!H101</f>
        <v>0.05</v>
      </c>
      <c r="J103" s="2">
        <f>Raw_schedule!I101</f>
        <v>0.05</v>
      </c>
      <c r="K103" s="2">
        <f>Raw_schedule!J101</f>
        <v>0.05</v>
      </c>
      <c r="L103" s="2">
        <f>Raw_schedule!K101</f>
        <v>0.3</v>
      </c>
      <c r="M103" s="2">
        <f>Raw_schedule!L101</f>
        <v>0.85</v>
      </c>
      <c r="N103" s="2">
        <f>Raw_schedule!M101</f>
        <v>0.95</v>
      </c>
      <c r="O103" s="2">
        <f>Raw_schedule!N101</f>
        <v>0.95</v>
      </c>
      <c r="P103" s="2">
        <f>Raw_schedule!O101</f>
        <v>0.95</v>
      </c>
      <c r="Q103" s="2">
        <f>Raw_schedule!P101</f>
        <v>0.8</v>
      </c>
      <c r="R103" s="2">
        <f>Raw_schedule!Q101</f>
        <v>0.8</v>
      </c>
      <c r="S103" s="2">
        <f>Raw_schedule!R101</f>
        <v>0.8</v>
      </c>
      <c r="T103" s="2">
        <f>Raw_schedule!S101</f>
        <v>0.7</v>
      </c>
      <c r="U103" s="2">
        <f>Raw_schedule!T101</f>
        <v>0.5</v>
      </c>
      <c r="V103" s="2">
        <f>Raw_schedule!U101</f>
        <v>0.5</v>
      </c>
      <c r="W103" s="2">
        <f>Raw_schedule!V101</f>
        <v>0.35</v>
      </c>
      <c r="X103" s="2">
        <f>Raw_schedule!W101</f>
        <v>0.35</v>
      </c>
      <c r="Y103" s="2">
        <f>Raw_schedule!X101</f>
        <v>0.35</v>
      </c>
      <c r="Z103" s="2">
        <f>Raw_schedule!Y101</f>
        <v>0.3</v>
      </c>
      <c r="AA103" s="2">
        <f>Raw_schedule!Z101</f>
        <v>0.05</v>
      </c>
      <c r="AB103" s="2">
        <f>Raw_schedule!AA101</f>
        <v>0.05</v>
      </c>
    </row>
    <row r="104" spans="1:28" x14ac:dyDescent="0.25">
      <c r="A104" s="39" t="str">
        <f>Raw_schedule!B102</f>
        <v>Heating Setpoint Schedule</v>
      </c>
      <c r="B104" s="39" t="str">
        <f>Raw_schedule!A102</f>
        <v>School</v>
      </c>
      <c r="C104" s="2" t="str">
        <f>Raw_schedule!C102</f>
        <v>AllOtherDays (Through 1/11)</v>
      </c>
      <c r="D104" s="2"/>
      <c r="E104" s="2">
        <f>Raw_schedule!D102</f>
        <v>60.08</v>
      </c>
      <c r="F104" s="2">
        <f>Raw_schedule!E102</f>
        <v>60.08</v>
      </c>
      <c r="G104" s="2">
        <f>Raw_schedule!F102</f>
        <v>60.08</v>
      </c>
      <c r="H104" s="2">
        <f>Raw_schedule!G102</f>
        <v>60.08</v>
      </c>
      <c r="I104" s="2">
        <f>Raw_schedule!H102</f>
        <v>60.08</v>
      </c>
      <c r="J104" s="2">
        <f>Raw_schedule!I102</f>
        <v>60.08</v>
      </c>
      <c r="K104" s="2">
        <f>Raw_schedule!J102</f>
        <v>60.08</v>
      </c>
      <c r="L104" s="2">
        <f>Raw_schedule!K102</f>
        <v>60.08</v>
      </c>
      <c r="M104" s="2">
        <f>Raw_schedule!L102</f>
        <v>60.08</v>
      </c>
      <c r="N104" s="2">
        <f>Raw_schedule!M102</f>
        <v>60.08</v>
      </c>
      <c r="O104" s="2">
        <f>Raw_schedule!N102</f>
        <v>60.08</v>
      </c>
      <c r="P104" s="2">
        <f>Raw_schedule!O102</f>
        <v>60.08</v>
      </c>
      <c r="Q104" s="2">
        <f>Raw_schedule!P102</f>
        <v>60.08</v>
      </c>
      <c r="R104" s="2">
        <f>Raw_schedule!Q102</f>
        <v>60.08</v>
      </c>
      <c r="S104" s="2">
        <f>Raw_schedule!R102</f>
        <v>60.08</v>
      </c>
      <c r="T104" s="2">
        <f>Raw_schedule!S102</f>
        <v>60.08</v>
      </c>
      <c r="U104" s="2">
        <f>Raw_schedule!T102</f>
        <v>60.08</v>
      </c>
      <c r="V104" s="2">
        <f>Raw_schedule!U102</f>
        <v>60.08</v>
      </c>
      <c r="W104" s="2">
        <f>Raw_schedule!V102</f>
        <v>60.08</v>
      </c>
      <c r="X104" s="2">
        <f>Raw_schedule!W102</f>
        <v>60.08</v>
      </c>
      <c r="Y104" s="2">
        <f>Raw_schedule!X102</f>
        <v>60.08</v>
      </c>
      <c r="Z104" s="2">
        <f>Raw_schedule!Y102</f>
        <v>60.08</v>
      </c>
      <c r="AA104" s="2">
        <f>Raw_schedule!Z102</f>
        <v>60.08</v>
      </c>
      <c r="AB104" s="2">
        <f>Raw_schedule!AA102</f>
        <v>60.08</v>
      </c>
    </row>
    <row r="105" spans="1:28" x14ac:dyDescent="0.25">
      <c r="A105" s="39" t="str">
        <f>Raw_schedule!B103</f>
        <v>Heating Setpoint Schedule</v>
      </c>
      <c r="B105" s="39" t="str">
        <f>Raw_schedule!A103</f>
        <v>School</v>
      </c>
      <c r="C105" s="2" t="str">
        <f>Raw_schedule!C103</f>
        <v>AllOtherDays (Through 4/3)</v>
      </c>
      <c r="D105" s="2"/>
      <c r="E105" s="2">
        <f>Raw_schedule!D103</f>
        <v>60.08</v>
      </c>
      <c r="F105" s="2">
        <f>Raw_schedule!E103</f>
        <v>60.08</v>
      </c>
      <c r="G105" s="2">
        <f>Raw_schedule!F103</f>
        <v>60.08</v>
      </c>
      <c r="H105" s="2">
        <f>Raw_schedule!G103</f>
        <v>60.08</v>
      </c>
      <c r="I105" s="2">
        <f>Raw_schedule!H103</f>
        <v>60.08</v>
      </c>
      <c r="J105" s="2">
        <f>Raw_schedule!I103</f>
        <v>60.08</v>
      </c>
      <c r="K105" s="2">
        <f>Raw_schedule!J103</f>
        <v>60.08</v>
      </c>
      <c r="L105" s="2">
        <f>Raw_schedule!K103</f>
        <v>60.08</v>
      </c>
      <c r="M105" s="2">
        <f>Raw_schedule!L103</f>
        <v>60.08</v>
      </c>
      <c r="N105" s="2">
        <f>Raw_schedule!M103</f>
        <v>60.08</v>
      </c>
      <c r="O105" s="2">
        <f>Raw_schedule!N103</f>
        <v>60.08</v>
      </c>
      <c r="P105" s="2">
        <f>Raw_schedule!O103</f>
        <v>60.08</v>
      </c>
      <c r="Q105" s="2">
        <f>Raw_schedule!P103</f>
        <v>60.08</v>
      </c>
      <c r="R105" s="2">
        <f>Raw_schedule!Q103</f>
        <v>60.08</v>
      </c>
      <c r="S105" s="2">
        <f>Raw_schedule!R103</f>
        <v>60.08</v>
      </c>
      <c r="T105" s="2">
        <f>Raw_schedule!S103</f>
        <v>60.08</v>
      </c>
      <c r="U105" s="2">
        <f>Raw_schedule!T103</f>
        <v>60.08</v>
      </c>
      <c r="V105" s="2">
        <f>Raw_schedule!U103</f>
        <v>60.08</v>
      </c>
      <c r="W105" s="2">
        <f>Raw_schedule!V103</f>
        <v>60.08</v>
      </c>
      <c r="X105" s="2">
        <f>Raw_schedule!W103</f>
        <v>60.08</v>
      </c>
      <c r="Y105" s="2">
        <f>Raw_schedule!X103</f>
        <v>60.08</v>
      </c>
      <c r="Z105" s="2">
        <f>Raw_schedule!Y103</f>
        <v>60.08</v>
      </c>
      <c r="AA105" s="2">
        <f>Raw_schedule!Z103</f>
        <v>60.08</v>
      </c>
      <c r="AB105" s="2">
        <f>Raw_schedule!AA103</f>
        <v>60.08</v>
      </c>
    </row>
    <row r="106" spans="1:28" x14ac:dyDescent="0.25">
      <c r="A106" s="39" t="str">
        <f>Raw_schedule!B104</f>
        <v>Heating Setpoint Schedule</v>
      </c>
      <c r="B106" s="39" t="str">
        <f>Raw_schedule!A104</f>
        <v>School</v>
      </c>
      <c r="C106" s="2" t="str">
        <f>Raw_schedule!C104</f>
        <v>AllOtherDays (Through 4/12)</v>
      </c>
      <c r="D106" s="2"/>
      <c r="E106" s="2">
        <f>Raw_schedule!D104</f>
        <v>60.08</v>
      </c>
      <c r="F106" s="2">
        <f>Raw_schedule!E104</f>
        <v>60.08</v>
      </c>
      <c r="G106" s="2">
        <f>Raw_schedule!F104</f>
        <v>60.08</v>
      </c>
      <c r="H106" s="2">
        <f>Raw_schedule!G104</f>
        <v>60.08</v>
      </c>
      <c r="I106" s="2">
        <f>Raw_schedule!H104</f>
        <v>60.08</v>
      </c>
      <c r="J106" s="2">
        <f>Raw_schedule!I104</f>
        <v>60.08</v>
      </c>
      <c r="K106" s="2">
        <f>Raw_schedule!J104</f>
        <v>60.08</v>
      </c>
      <c r="L106" s="2">
        <f>Raw_schedule!K104</f>
        <v>60.08</v>
      </c>
      <c r="M106" s="2">
        <f>Raw_schedule!L104</f>
        <v>60.08</v>
      </c>
      <c r="N106" s="2">
        <f>Raw_schedule!M104</f>
        <v>60.08</v>
      </c>
      <c r="O106" s="2">
        <f>Raw_schedule!N104</f>
        <v>60.08</v>
      </c>
      <c r="P106" s="2">
        <f>Raw_schedule!O104</f>
        <v>60.08</v>
      </c>
      <c r="Q106" s="2">
        <f>Raw_schedule!P104</f>
        <v>60.08</v>
      </c>
      <c r="R106" s="2">
        <f>Raw_schedule!Q104</f>
        <v>60.08</v>
      </c>
      <c r="S106" s="2">
        <f>Raw_schedule!R104</f>
        <v>60.08</v>
      </c>
      <c r="T106" s="2">
        <f>Raw_schedule!S104</f>
        <v>60.08</v>
      </c>
      <c r="U106" s="2">
        <f>Raw_schedule!T104</f>
        <v>60.08</v>
      </c>
      <c r="V106" s="2">
        <f>Raw_schedule!U104</f>
        <v>60.08</v>
      </c>
      <c r="W106" s="2">
        <f>Raw_schedule!V104</f>
        <v>60.08</v>
      </c>
      <c r="X106" s="2">
        <f>Raw_schedule!W104</f>
        <v>60.08</v>
      </c>
      <c r="Y106" s="2">
        <f>Raw_schedule!X104</f>
        <v>60.08</v>
      </c>
      <c r="Z106" s="2">
        <f>Raw_schedule!Y104</f>
        <v>60.08</v>
      </c>
      <c r="AA106" s="2">
        <f>Raw_schedule!Z104</f>
        <v>60.08</v>
      </c>
      <c r="AB106" s="2">
        <f>Raw_schedule!AA104</f>
        <v>60.08</v>
      </c>
    </row>
    <row r="107" spans="1:28" x14ac:dyDescent="0.25">
      <c r="A107" s="39" t="str">
        <f>Raw_schedule!B105</f>
        <v>Heating Setpoint Schedule</v>
      </c>
      <c r="B107" s="39" t="str">
        <f>Raw_schedule!A105</f>
        <v>School</v>
      </c>
      <c r="C107" s="2" t="str">
        <f>Raw_schedule!C105</f>
        <v>AllOtherDays (Through 5/22)</v>
      </c>
      <c r="D107" s="2"/>
      <c r="E107" s="2">
        <f>Raw_schedule!D105</f>
        <v>60.08</v>
      </c>
      <c r="F107" s="2">
        <f>Raw_schedule!E105</f>
        <v>60.08</v>
      </c>
      <c r="G107" s="2">
        <f>Raw_schedule!F105</f>
        <v>60.08</v>
      </c>
      <c r="H107" s="2">
        <f>Raw_schedule!G105</f>
        <v>60.08</v>
      </c>
      <c r="I107" s="2">
        <f>Raw_schedule!H105</f>
        <v>60.08</v>
      </c>
      <c r="J107" s="2">
        <f>Raw_schedule!I105</f>
        <v>60.08</v>
      </c>
      <c r="K107" s="2">
        <f>Raw_schedule!J105</f>
        <v>60.08</v>
      </c>
      <c r="L107" s="2">
        <f>Raw_schedule!K105</f>
        <v>60.08</v>
      </c>
      <c r="M107" s="2">
        <f>Raw_schedule!L105</f>
        <v>60.08</v>
      </c>
      <c r="N107" s="2">
        <f>Raw_schedule!M105</f>
        <v>60.08</v>
      </c>
      <c r="O107" s="2">
        <f>Raw_schedule!N105</f>
        <v>60.08</v>
      </c>
      <c r="P107" s="2">
        <f>Raw_schedule!O105</f>
        <v>60.08</v>
      </c>
      <c r="Q107" s="2">
        <f>Raw_schedule!P105</f>
        <v>60.08</v>
      </c>
      <c r="R107" s="2">
        <f>Raw_schedule!Q105</f>
        <v>60.08</v>
      </c>
      <c r="S107" s="2">
        <f>Raw_schedule!R105</f>
        <v>60.08</v>
      </c>
      <c r="T107" s="2">
        <f>Raw_schedule!S105</f>
        <v>60.08</v>
      </c>
      <c r="U107" s="2">
        <f>Raw_schedule!T105</f>
        <v>60.08</v>
      </c>
      <c r="V107" s="2">
        <f>Raw_schedule!U105</f>
        <v>60.08</v>
      </c>
      <c r="W107" s="2">
        <f>Raw_schedule!V105</f>
        <v>60.08</v>
      </c>
      <c r="X107" s="2">
        <f>Raw_schedule!W105</f>
        <v>60.08</v>
      </c>
      <c r="Y107" s="2">
        <f>Raw_schedule!X105</f>
        <v>60.08</v>
      </c>
      <c r="Z107" s="2">
        <f>Raw_schedule!Y105</f>
        <v>60.08</v>
      </c>
      <c r="AA107" s="2">
        <f>Raw_schedule!Z105</f>
        <v>60.08</v>
      </c>
      <c r="AB107" s="2">
        <f>Raw_schedule!AA105</f>
        <v>60.08</v>
      </c>
    </row>
    <row r="108" spans="1:28" x14ac:dyDescent="0.25">
      <c r="A108" s="39" t="str">
        <f>Raw_schedule!B106</f>
        <v>Heating Setpoint Schedule</v>
      </c>
      <c r="B108" s="39" t="str">
        <f>Raw_schedule!A106</f>
        <v>School</v>
      </c>
      <c r="C108" s="2" t="str">
        <f>Raw_schedule!C106</f>
        <v>AllOtherDays (Through 5/31)</v>
      </c>
      <c r="D108" s="2"/>
      <c r="E108" s="2">
        <f>Raw_schedule!D106</f>
        <v>60.08</v>
      </c>
      <c r="F108" s="2">
        <f>Raw_schedule!E106</f>
        <v>60.08</v>
      </c>
      <c r="G108" s="2">
        <f>Raw_schedule!F106</f>
        <v>60.08</v>
      </c>
      <c r="H108" s="2">
        <f>Raw_schedule!G106</f>
        <v>60.08</v>
      </c>
      <c r="I108" s="2">
        <f>Raw_schedule!H106</f>
        <v>60.08</v>
      </c>
      <c r="J108" s="2">
        <f>Raw_schedule!I106</f>
        <v>60.08</v>
      </c>
      <c r="K108" s="2">
        <f>Raw_schedule!J106</f>
        <v>60.08</v>
      </c>
      <c r="L108" s="2">
        <f>Raw_schedule!K106</f>
        <v>60.08</v>
      </c>
      <c r="M108" s="2">
        <f>Raw_schedule!L106</f>
        <v>60.08</v>
      </c>
      <c r="N108" s="2">
        <f>Raw_schedule!M106</f>
        <v>60.08</v>
      </c>
      <c r="O108" s="2">
        <f>Raw_schedule!N106</f>
        <v>60.08</v>
      </c>
      <c r="P108" s="2">
        <f>Raw_schedule!O106</f>
        <v>60.08</v>
      </c>
      <c r="Q108" s="2">
        <f>Raw_schedule!P106</f>
        <v>60.08</v>
      </c>
      <c r="R108" s="2">
        <f>Raw_schedule!Q106</f>
        <v>60.08</v>
      </c>
      <c r="S108" s="2">
        <f>Raw_schedule!R106</f>
        <v>60.08</v>
      </c>
      <c r="T108" s="2">
        <f>Raw_schedule!S106</f>
        <v>60.08</v>
      </c>
      <c r="U108" s="2">
        <f>Raw_schedule!T106</f>
        <v>60.08</v>
      </c>
      <c r="V108" s="2">
        <f>Raw_schedule!U106</f>
        <v>60.08</v>
      </c>
      <c r="W108" s="2">
        <f>Raw_schedule!V106</f>
        <v>60.08</v>
      </c>
      <c r="X108" s="2">
        <f>Raw_schedule!W106</f>
        <v>60.08</v>
      </c>
      <c r="Y108" s="2">
        <f>Raw_schedule!X106</f>
        <v>60.08</v>
      </c>
      <c r="Z108" s="2">
        <f>Raw_schedule!Y106</f>
        <v>60.08</v>
      </c>
      <c r="AA108" s="2">
        <f>Raw_schedule!Z106</f>
        <v>60.08</v>
      </c>
      <c r="AB108" s="2">
        <f>Raw_schedule!AA106</f>
        <v>60.08</v>
      </c>
    </row>
    <row r="109" spans="1:28" x14ac:dyDescent="0.25">
      <c r="A109" s="39" t="str">
        <f>Raw_schedule!B107</f>
        <v>Heating Setpoint Schedule</v>
      </c>
      <c r="B109" s="39" t="str">
        <f>Raw_schedule!A107</f>
        <v>School</v>
      </c>
      <c r="C109" s="2" t="str">
        <f>Raw_schedule!C107</f>
        <v>AllOtherDays (Through 8/7)</v>
      </c>
      <c r="D109" s="2"/>
      <c r="E109" s="2">
        <f>Raw_schedule!D107</f>
        <v>60.08</v>
      </c>
      <c r="F109" s="2">
        <f>Raw_schedule!E107</f>
        <v>60.08</v>
      </c>
      <c r="G109" s="2">
        <f>Raw_schedule!F107</f>
        <v>60.08</v>
      </c>
      <c r="H109" s="2">
        <f>Raw_schedule!G107</f>
        <v>60.08</v>
      </c>
      <c r="I109" s="2">
        <f>Raw_schedule!H107</f>
        <v>60.08</v>
      </c>
      <c r="J109" s="2">
        <f>Raw_schedule!I107</f>
        <v>60.08</v>
      </c>
      <c r="K109" s="2">
        <f>Raw_schedule!J107</f>
        <v>60.08</v>
      </c>
      <c r="L109" s="2">
        <f>Raw_schedule!K107</f>
        <v>60.08</v>
      </c>
      <c r="M109" s="2">
        <f>Raw_schedule!L107</f>
        <v>60.08</v>
      </c>
      <c r="N109" s="2">
        <f>Raw_schedule!M107</f>
        <v>60.08</v>
      </c>
      <c r="O109" s="2">
        <f>Raw_schedule!N107</f>
        <v>60.08</v>
      </c>
      <c r="P109" s="2">
        <f>Raw_schedule!O107</f>
        <v>60.08</v>
      </c>
      <c r="Q109" s="2">
        <f>Raw_schedule!P107</f>
        <v>60.08</v>
      </c>
      <c r="R109" s="2">
        <f>Raw_schedule!Q107</f>
        <v>60.08</v>
      </c>
      <c r="S109" s="2">
        <f>Raw_schedule!R107</f>
        <v>60.08</v>
      </c>
      <c r="T109" s="2">
        <f>Raw_schedule!S107</f>
        <v>60.08</v>
      </c>
      <c r="U109" s="2">
        <f>Raw_schedule!T107</f>
        <v>60.08</v>
      </c>
      <c r="V109" s="2">
        <f>Raw_schedule!U107</f>
        <v>60.08</v>
      </c>
      <c r="W109" s="2">
        <f>Raw_schedule!V107</f>
        <v>60.08</v>
      </c>
      <c r="X109" s="2">
        <f>Raw_schedule!W107</f>
        <v>60.08</v>
      </c>
      <c r="Y109" s="2">
        <f>Raw_schedule!X107</f>
        <v>60.08</v>
      </c>
      <c r="Z109" s="2">
        <f>Raw_schedule!Y107</f>
        <v>60.08</v>
      </c>
      <c r="AA109" s="2">
        <f>Raw_schedule!Z107</f>
        <v>60.08</v>
      </c>
      <c r="AB109" s="2">
        <f>Raw_schedule!AA107</f>
        <v>60.08</v>
      </c>
    </row>
    <row r="110" spans="1:28" x14ac:dyDescent="0.25">
      <c r="A110" s="39" t="str">
        <f>Raw_schedule!B108</f>
        <v>Heating Setpoint Schedule</v>
      </c>
      <c r="B110" s="39" t="str">
        <f>Raw_schedule!A108</f>
        <v>School</v>
      </c>
      <c r="C110" s="2" t="str">
        <f>Raw_schedule!C108</f>
        <v>AllOtherDays (Through 8/16)</v>
      </c>
      <c r="D110" s="2"/>
      <c r="E110" s="2">
        <f>Raw_schedule!D108</f>
        <v>60.08</v>
      </c>
      <c r="F110" s="2">
        <f>Raw_schedule!E108</f>
        <v>60.08</v>
      </c>
      <c r="G110" s="2">
        <f>Raw_schedule!F108</f>
        <v>60.08</v>
      </c>
      <c r="H110" s="2">
        <f>Raw_schedule!G108</f>
        <v>60.08</v>
      </c>
      <c r="I110" s="2">
        <f>Raw_schedule!H108</f>
        <v>60.08</v>
      </c>
      <c r="J110" s="2">
        <f>Raw_schedule!I108</f>
        <v>60.08</v>
      </c>
      <c r="K110" s="2">
        <f>Raw_schedule!J108</f>
        <v>60.08</v>
      </c>
      <c r="L110" s="2">
        <f>Raw_schedule!K108</f>
        <v>60.08</v>
      </c>
      <c r="M110" s="2">
        <f>Raw_schedule!L108</f>
        <v>60.08</v>
      </c>
      <c r="N110" s="2">
        <f>Raw_schedule!M108</f>
        <v>60.08</v>
      </c>
      <c r="O110" s="2">
        <f>Raw_schedule!N108</f>
        <v>60.08</v>
      </c>
      <c r="P110" s="2">
        <f>Raw_schedule!O108</f>
        <v>60.08</v>
      </c>
      <c r="Q110" s="2">
        <f>Raw_schedule!P108</f>
        <v>60.08</v>
      </c>
      <c r="R110" s="2">
        <f>Raw_schedule!Q108</f>
        <v>60.08</v>
      </c>
      <c r="S110" s="2">
        <f>Raw_schedule!R108</f>
        <v>60.08</v>
      </c>
      <c r="T110" s="2">
        <f>Raw_schedule!S108</f>
        <v>60.08</v>
      </c>
      <c r="U110" s="2">
        <f>Raw_schedule!T108</f>
        <v>60.08</v>
      </c>
      <c r="V110" s="2">
        <f>Raw_schedule!U108</f>
        <v>60.08</v>
      </c>
      <c r="W110" s="2">
        <f>Raw_schedule!V108</f>
        <v>60.08</v>
      </c>
      <c r="X110" s="2">
        <f>Raw_schedule!W108</f>
        <v>60.08</v>
      </c>
      <c r="Y110" s="2">
        <f>Raw_schedule!X108</f>
        <v>60.08</v>
      </c>
      <c r="Z110" s="2">
        <f>Raw_schedule!Y108</f>
        <v>60.08</v>
      </c>
      <c r="AA110" s="2">
        <f>Raw_schedule!Z108</f>
        <v>60.08</v>
      </c>
      <c r="AB110" s="2">
        <f>Raw_schedule!AA108</f>
        <v>60.08</v>
      </c>
    </row>
    <row r="111" spans="1:28" x14ac:dyDescent="0.25">
      <c r="A111" s="39" t="str">
        <f>Raw_schedule!B109</f>
        <v>Heating Setpoint Schedule</v>
      </c>
      <c r="B111" s="39" t="str">
        <f>Raw_schedule!A109</f>
        <v>School</v>
      </c>
      <c r="C111" s="2" t="str">
        <f>Raw_schedule!C109</f>
        <v>AllOtherDays (Through 12/11)</v>
      </c>
      <c r="D111" s="2"/>
      <c r="E111" s="2">
        <f>Raw_schedule!D109</f>
        <v>60.08</v>
      </c>
      <c r="F111" s="2">
        <f>Raw_schedule!E109</f>
        <v>60.08</v>
      </c>
      <c r="G111" s="2">
        <f>Raw_schedule!F109</f>
        <v>60.08</v>
      </c>
      <c r="H111" s="2">
        <f>Raw_schedule!G109</f>
        <v>60.08</v>
      </c>
      <c r="I111" s="2">
        <f>Raw_schedule!H109</f>
        <v>60.08</v>
      </c>
      <c r="J111" s="2">
        <f>Raw_schedule!I109</f>
        <v>60.08</v>
      </c>
      <c r="K111" s="2">
        <f>Raw_schedule!J109</f>
        <v>60.08</v>
      </c>
      <c r="L111" s="2">
        <f>Raw_schedule!K109</f>
        <v>60.08</v>
      </c>
      <c r="M111" s="2">
        <f>Raw_schedule!L109</f>
        <v>60.08</v>
      </c>
      <c r="N111" s="2">
        <f>Raw_schedule!M109</f>
        <v>60.08</v>
      </c>
      <c r="O111" s="2">
        <f>Raw_schedule!N109</f>
        <v>60.08</v>
      </c>
      <c r="P111" s="2">
        <f>Raw_schedule!O109</f>
        <v>60.08</v>
      </c>
      <c r="Q111" s="2">
        <f>Raw_schedule!P109</f>
        <v>60.08</v>
      </c>
      <c r="R111" s="2">
        <f>Raw_schedule!Q109</f>
        <v>60.08</v>
      </c>
      <c r="S111" s="2">
        <f>Raw_schedule!R109</f>
        <v>60.08</v>
      </c>
      <c r="T111" s="2">
        <f>Raw_schedule!S109</f>
        <v>60.08</v>
      </c>
      <c r="U111" s="2">
        <f>Raw_schedule!T109</f>
        <v>60.08</v>
      </c>
      <c r="V111" s="2">
        <f>Raw_schedule!U109</f>
        <v>60.08</v>
      </c>
      <c r="W111" s="2">
        <f>Raw_schedule!V109</f>
        <v>60.08</v>
      </c>
      <c r="X111" s="2">
        <f>Raw_schedule!W109</f>
        <v>60.08</v>
      </c>
      <c r="Y111" s="2">
        <f>Raw_schedule!X109</f>
        <v>60.08</v>
      </c>
      <c r="Z111" s="2">
        <f>Raw_schedule!Y109</f>
        <v>60.08</v>
      </c>
      <c r="AA111" s="2">
        <f>Raw_schedule!Z109</f>
        <v>60.08</v>
      </c>
      <c r="AB111" s="2">
        <f>Raw_schedule!AA109</f>
        <v>60.08</v>
      </c>
    </row>
    <row r="112" spans="1:28" x14ac:dyDescent="0.25">
      <c r="A112" s="39" t="str">
        <f>Raw_schedule!B110</f>
        <v>Heating Setpoint Schedule</v>
      </c>
      <c r="B112" s="39" t="str">
        <f>Raw_schedule!A110</f>
        <v>School</v>
      </c>
      <c r="C112" s="2" t="str">
        <f>Raw_schedule!C110</f>
        <v>AllOtherDays (Through 12/31)</v>
      </c>
      <c r="D112" s="2"/>
      <c r="E112" s="2">
        <f>Raw_schedule!D110</f>
        <v>60.08</v>
      </c>
      <c r="F112" s="2">
        <f>Raw_schedule!E110</f>
        <v>60.08</v>
      </c>
      <c r="G112" s="2">
        <f>Raw_schedule!F110</f>
        <v>60.08</v>
      </c>
      <c r="H112" s="2">
        <f>Raw_schedule!G110</f>
        <v>60.08</v>
      </c>
      <c r="I112" s="2">
        <f>Raw_schedule!H110</f>
        <v>60.08</v>
      </c>
      <c r="J112" s="2">
        <f>Raw_schedule!I110</f>
        <v>60.08</v>
      </c>
      <c r="K112" s="2">
        <f>Raw_schedule!J110</f>
        <v>60.08</v>
      </c>
      <c r="L112" s="2">
        <f>Raw_schedule!K110</f>
        <v>60.08</v>
      </c>
      <c r="M112" s="2">
        <f>Raw_schedule!L110</f>
        <v>60.08</v>
      </c>
      <c r="N112" s="2">
        <f>Raw_schedule!M110</f>
        <v>60.08</v>
      </c>
      <c r="O112" s="2">
        <f>Raw_schedule!N110</f>
        <v>60.08</v>
      </c>
      <c r="P112" s="2">
        <f>Raw_schedule!O110</f>
        <v>60.08</v>
      </c>
      <c r="Q112" s="2">
        <f>Raw_schedule!P110</f>
        <v>60.08</v>
      </c>
      <c r="R112" s="2">
        <f>Raw_schedule!Q110</f>
        <v>60.08</v>
      </c>
      <c r="S112" s="2">
        <f>Raw_schedule!R110</f>
        <v>60.08</v>
      </c>
      <c r="T112" s="2">
        <f>Raw_schedule!S110</f>
        <v>60.08</v>
      </c>
      <c r="U112" s="2">
        <f>Raw_schedule!T110</f>
        <v>60.08</v>
      </c>
      <c r="V112" s="2">
        <f>Raw_schedule!U110</f>
        <v>60.08</v>
      </c>
      <c r="W112" s="2">
        <f>Raw_schedule!V110</f>
        <v>60.08</v>
      </c>
      <c r="X112" s="2">
        <f>Raw_schedule!W110</f>
        <v>60.08</v>
      </c>
      <c r="Y112" s="2">
        <f>Raw_schedule!X110</f>
        <v>60.08</v>
      </c>
      <c r="Z112" s="2">
        <f>Raw_schedule!Y110</f>
        <v>60.08</v>
      </c>
      <c r="AA112" s="2">
        <f>Raw_schedule!Z110</f>
        <v>60.08</v>
      </c>
      <c r="AB112" s="2">
        <f>Raw_schedule!AA110</f>
        <v>60.08</v>
      </c>
    </row>
    <row r="113" spans="1:28" x14ac:dyDescent="0.25">
      <c r="A113" s="39" t="str">
        <f>Raw_schedule!B111</f>
        <v>Heating Setpoint Schedule</v>
      </c>
      <c r="B113" s="39" t="str">
        <f>Raw_schedule!A111</f>
        <v>School</v>
      </c>
      <c r="C113" s="2" t="str">
        <f>Raw_schedule!C111</f>
        <v>Saturdays (Through 4/3)</v>
      </c>
      <c r="D113" s="2"/>
      <c r="E113" s="2">
        <f>Raw_schedule!D111</f>
        <v>60.08</v>
      </c>
      <c r="F113" s="2">
        <f>Raw_schedule!E111</f>
        <v>60.08</v>
      </c>
      <c r="G113" s="2">
        <f>Raw_schedule!F111</f>
        <v>60.08</v>
      </c>
      <c r="H113" s="2">
        <f>Raw_schedule!G111</f>
        <v>60.08</v>
      </c>
      <c r="I113" s="2">
        <f>Raw_schedule!H111</f>
        <v>60.08</v>
      </c>
      <c r="J113" s="2">
        <f>Raw_schedule!I111</f>
        <v>60.08</v>
      </c>
      <c r="K113" s="2">
        <f>Raw_schedule!J111</f>
        <v>60.08</v>
      </c>
      <c r="L113" s="2">
        <f>Raw_schedule!K111</f>
        <v>69.98</v>
      </c>
      <c r="M113" s="2">
        <f>Raw_schedule!L111</f>
        <v>69.98</v>
      </c>
      <c r="N113" s="2">
        <f>Raw_schedule!M111</f>
        <v>69.98</v>
      </c>
      <c r="O113" s="2">
        <f>Raw_schedule!N111</f>
        <v>69.98</v>
      </c>
      <c r="P113" s="2">
        <f>Raw_schedule!O111</f>
        <v>69.98</v>
      </c>
      <c r="Q113" s="2">
        <f>Raw_schedule!P111</f>
        <v>69.98</v>
      </c>
      <c r="R113" s="2">
        <f>Raw_schedule!Q111</f>
        <v>60.08</v>
      </c>
      <c r="S113" s="2">
        <f>Raw_schedule!R111</f>
        <v>60.08</v>
      </c>
      <c r="T113" s="2">
        <f>Raw_schedule!S111</f>
        <v>60.08</v>
      </c>
      <c r="U113" s="2">
        <f>Raw_schedule!T111</f>
        <v>60.08</v>
      </c>
      <c r="V113" s="2">
        <f>Raw_schedule!U111</f>
        <v>60.08</v>
      </c>
      <c r="W113" s="2">
        <f>Raw_schedule!V111</f>
        <v>60.08</v>
      </c>
      <c r="X113" s="2">
        <f>Raw_schedule!W111</f>
        <v>60.08</v>
      </c>
      <c r="Y113" s="2">
        <f>Raw_schedule!X111</f>
        <v>60.08</v>
      </c>
      <c r="Z113" s="2">
        <f>Raw_schedule!Y111</f>
        <v>60.08</v>
      </c>
      <c r="AA113" s="2">
        <f>Raw_schedule!Z111</f>
        <v>60.08</v>
      </c>
      <c r="AB113" s="2">
        <f>Raw_schedule!AA111</f>
        <v>60.08</v>
      </c>
    </row>
    <row r="114" spans="1:28" x14ac:dyDescent="0.25">
      <c r="A114" s="39" t="str">
        <f>Raw_schedule!B112</f>
        <v>Heating Setpoint Schedule</v>
      </c>
      <c r="B114" s="39" t="str">
        <f>Raw_schedule!A112</f>
        <v>School</v>
      </c>
      <c r="C114" s="2" t="str">
        <f>Raw_schedule!C112</f>
        <v>Saturdays (Through 5/22)</v>
      </c>
      <c r="D114" s="2"/>
      <c r="E114" s="2">
        <f>Raw_schedule!D112</f>
        <v>60.08</v>
      </c>
      <c r="F114" s="2">
        <f>Raw_schedule!E112</f>
        <v>60.08</v>
      </c>
      <c r="G114" s="2">
        <f>Raw_schedule!F112</f>
        <v>60.08</v>
      </c>
      <c r="H114" s="2">
        <f>Raw_schedule!G112</f>
        <v>60.08</v>
      </c>
      <c r="I114" s="2">
        <f>Raw_schedule!H112</f>
        <v>60.08</v>
      </c>
      <c r="J114" s="2">
        <f>Raw_schedule!I112</f>
        <v>60.08</v>
      </c>
      <c r="K114" s="2">
        <f>Raw_schedule!J112</f>
        <v>60.08</v>
      </c>
      <c r="L114" s="2">
        <f>Raw_schedule!K112</f>
        <v>69.98</v>
      </c>
      <c r="M114" s="2">
        <f>Raw_schedule!L112</f>
        <v>69.98</v>
      </c>
      <c r="N114" s="2">
        <f>Raw_schedule!M112</f>
        <v>69.98</v>
      </c>
      <c r="O114" s="2">
        <f>Raw_schedule!N112</f>
        <v>69.98</v>
      </c>
      <c r="P114" s="2">
        <f>Raw_schedule!O112</f>
        <v>69.98</v>
      </c>
      <c r="Q114" s="2">
        <f>Raw_schedule!P112</f>
        <v>69.98</v>
      </c>
      <c r="R114" s="2">
        <f>Raw_schedule!Q112</f>
        <v>60.08</v>
      </c>
      <c r="S114" s="2">
        <f>Raw_schedule!R112</f>
        <v>60.08</v>
      </c>
      <c r="T114" s="2">
        <f>Raw_schedule!S112</f>
        <v>60.08</v>
      </c>
      <c r="U114" s="2">
        <f>Raw_schedule!T112</f>
        <v>60.08</v>
      </c>
      <c r="V114" s="2">
        <f>Raw_schedule!U112</f>
        <v>60.08</v>
      </c>
      <c r="W114" s="2">
        <f>Raw_schedule!V112</f>
        <v>60.08</v>
      </c>
      <c r="X114" s="2">
        <f>Raw_schedule!W112</f>
        <v>60.08</v>
      </c>
      <c r="Y114" s="2">
        <f>Raw_schedule!X112</f>
        <v>60.08</v>
      </c>
      <c r="Z114" s="2">
        <f>Raw_schedule!Y112</f>
        <v>60.08</v>
      </c>
      <c r="AA114" s="2">
        <f>Raw_schedule!Z112</f>
        <v>60.08</v>
      </c>
      <c r="AB114" s="2">
        <f>Raw_schedule!AA112</f>
        <v>60.08</v>
      </c>
    </row>
    <row r="115" spans="1:28" x14ac:dyDescent="0.25">
      <c r="A115" s="39" t="str">
        <f>Raw_schedule!B113</f>
        <v>Heating Setpoint Schedule</v>
      </c>
      <c r="B115" s="39" t="str">
        <f>Raw_schedule!A113</f>
        <v>School</v>
      </c>
      <c r="C115" s="2" t="str">
        <f>Raw_schedule!C113</f>
        <v>Saturdays (Through 8/7)</v>
      </c>
      <c r="D115" s="2"/>
      <c r="E115" s="2">
        <f>Raw_schedule!D113</f>
        <v>60.08</v>
      </c>
      <c r="F115" s="2">
        <f>Raw_schedule!E113</f>
        <v>60.08</v>
      </c>
      <c r="G115" s="2">
        <f>Raw_schedule!F113</f>
        <v>60.08</v>
      </c>
      <c r="H115" s="2">
        <f>Raw_schedule!G113</f>
        <v>60.08</v>
      </c>
      <c r="I115" s="2">
        <f>Raw_schedule!H113</f>
        <v>60.08</v>
      </c>
      <c r="J115" s="2">
        <f>Raw_schedule!I113</f>
        <v>60.08</v>
      </c>
      <c r="K115" s="2">
        <f>Raw_schedule!J113</f>
        <v>60.08</v>
      </c>
      <c r="L115" s="2">
        <f>Raw_schedule!K113</f>
        <v>69.98</v>
      </c>
      <c r="M115" s="2">
        <f>Raw_schedule!L113</f>
        <v>69.98</v>
      </c>
      <c r="N115" s="2">
        <f>Raw_schedule!M113</f>
        <v>69.98</v>
      </c>
      <c r="O115" s="2">
        <f>Raw_schedule!N113</f>
        <v>69.98</v>
      </c>
      <c r="P115" s="2">
        <f>Raw_schedule!O113</f>
        <v>69.98</v>
      </c>
      <c r="Q115" s="2">
        <f>Raw_schedule!P113</f>
        <v>69.98</v>
      </c>
      <c r="R115" s="2">
        <f>Raw_schedule!Q113</f>
        <v>60.08</v>
      </c>
      <c r="S115" s="2">
        <f>Raw_schedule!R113</f>
        <v>60.08</v>
      </c>
      <c r="T115" s="2">
        <f>Raw_schedule!S113</f>
        <v>60.08</v>
      </c>
      <c r="U115" s="2">
        <f>Raw_schedule!T113</f>
        <v>60.08</v>
      </c>
      <c r="V115" s="2">
        <f>Raw_schedule!U113</f>
        <v>60.08</v>
      </c>
      <c r="W115" s="2">
        <f>Raw_schedule!V113</f>
        <v>60.08</v>
      </c>
      <c r="X115" s="2">
        <f>Raw_schedule!W113</f>
        <v>60.08</v>
      </c>
      <c r="Y115" s="2">
        <f>Raw_schedule!X113</f>
        <v>60.08</v>
      </c>
      <c r="Z115" s="2">
        <f>Raw_schedule!Y113</f>
        <v>60.08</v>
      </c>
      <c r="AA115" s="2">
        <f>Raw_schedule!Z113</f>
        <v>60.08</v>
      </c>
      <c r="AB115" s="2">
        <f>Raw_schedule!AA113</f>
        <v>60.08</v>
      </c>
    </row>
    <row r="116" spans="1:28" x14ac:dyDescent="0.25">
      <c r="A116" s="39" t="str">
        <f>Raw_schedule!B114</f>
        <v>Heating Setpoint Schedule</v>
      </c>
      <c r="B116" s="39" t="str">
        <f>Raw_schedule!A114</f>
        <v>School</v>
      </c>
      <c r="C116" s="2" t="str">
        <f>Raw_schedule!C114</f>
        <v>Saturdays (Through 12/11)</v>
      </c>
      <c r="D116" s="2"/>
      <c r="E116" s="2">
        <f>Raw_schedule!D114</f>
        <v>60.08</v>
      </c>
      <c r="F116" s="2">
        <f>Raw_schedule!E114</f>
        <v>60.08</v>
      </c>
      <c r="G116" s="2">
        <f>Raw_schedule!F114</f>
        <v>60.08</v>
      </c>
      <c r="H116" s="2">
        <f>Raw_schedule!G114</f>
        <v>60.08</v>
      </c>
      <c r="I116" s="2">
        <f>Raw_schedule!H114</f>
        <v>60.08</v>
      </c>
      <c r="J116" s="2">
        <f>Raw_schedule!I114</f>
        <v>60.08</v>
      </c>
      <c r="K116" s="2">
        <f>Raw_schedule!J114</f>
        <v>60.08</v>
      </c>
      <c r="L116" s="2">
        <f>Raw_schedule!K114</f>
        <v>69.98</v>
      </c>
      <c r="M116" s="2">
        <f>Raw_schedule!L114</f>
        <v>69.98</v>
      </c>
      <c r="N116" s="2">
        <f>Raw_schedule!M114</f>
        <v>69.98</v>
      </c>
      <c r="O116" s="2">
        <f>Raw_schedule!N114</f>
        <v>69.98</v>
      </c>
      <c r="P116" s="2">
        <f>Raw_schedule!O114</f>
        <v>69.98</v>
      </c>
      <c r="Q116" s="2">
        <f>Raw_schedule!P114</f>
        <v>69.98</v>
      </c>
      <c r="R116" s="2">
        <f>Raw_schedule!Q114</f>
        <v>60.08</v>
      </c>
      <c r="S116" s="2">
        <f>Raw_schedule!R114</f>
        <v>60.08</v>
      </c>
      <c r="T116" s="2">
        <f>Raw_schedule!S114</f>
        <v>60.08</v>
      </c>
      <c r="U116" s="2">
        <f>Raw_schedule!T114</f>
        <v>60.08</v>
      </c>
      <c r="V116" s="2">
        <f>Raw_schedule!U114</f>
        <v>60.08</v>
      </c>
      <c r="W116" s="2">
        <f>Raw_schedule!V114</f>
        <v>60.08</v>
      </c>
      <c r="X116" s="2">
        <f>Raw_schedule!W114</f>
        <v>60.08</v>
      </c>
      <c r="Y116" s="2">
        <f>Raw_schedule!X114</f>
        <v>60.08</v>
      </c>
      <c r="Z116" s="2">
        <f>Raw_schedule!Y114</f>
        <v>60.08</v>
      </c>
      <c r="AA116" s="2">
        <f>Raw_schedule!Z114</f>
        <v>60.08</v>
      </c>
      <c r="AB116" s="2">
        <f>Raw_schedule!AA114</f>
        <v>60.08</v>
      </c>
    </row>
    <row r="117" spans="1:28" x14ac:dyDescent="0.25">
      <c r="A117" s="39" t="str">
        <f>Raw_schedule!B115</f>
        <v>Heating Setpoint Schedule</v>
      </c>
      <c r="B117" s="39" t="str">
        <f>Raw_schedule!A115</f>
        <v>School</v>
      </c>
      <c r="C117" s="2" t="str">
        <f>Raw_schedule!C115</f>
        <v>Weekdays (Through 4/3)</v>
      </c>
      <c r="D117" s="2"/>
      <c r="E117" s="2">
        <f>Raw_schedule!D115</f>
        <v>60.08</v>
      </c>
      <c r="F117" s="2">
        <f>Raw_schedule!E115</f>
        <v>60.08</v>
      </c>
      <c r="G117" s="2">
        <f>Raw_schedule!F115</f>
        <v>60.08</v>
      </c>
      <c r="H117" s="2">
        <f>Raw_schedule!G115</f>
        <v>60.08</v>
      </c>
      <c r="I117" s="2">
        <f>Raw_schedule!H115</f>
        <v>60.08</v>
      </c>
      <c r="J117" s="2">
        <f>Raw_schedule!I115</f>
        <v>60.08</v>
      </c>
      <c r="K117" s="2">
        <f>Raw_schedule!J115</f>
        <v>69.98</v>
      </c>
      <c r="L117" s="2">
        <f>Raw_schedule!K115</f>
        <v>69.98</v>
      </c>
      <c r="M117" s="2">
        <f>Raw_schedule!L115</f>
        <v>69.98</v>
      </c>
      <c r="N117" s="2">
        <f>Raw_schedule!M115</f>
        <v>69.98</v>
      </c>
      <c r="O117" s="2">
        <f>Raw_schedule!N115</f>
        <v>69.98</v>
      </c>
      <c r="P117" s="2">
        <f>Raw_schedule!O115</f>
        <v>69.98</v>
      </c>
      <c r="Q117" s="2">
        <f>Raw_schedule!P115</f>
        <v>69.98</v>
      </c>
      <c r="R117" s="2">
        <f>Raw_schedule!Q115</f>
        <v>69.98</v>
      </c>
      <c r="S117" s="2">
        <f>Raw_schedule!R115</f>
        <v>69.98</v>
      </c>
      <c r="T117" s="2">
        <f>Raw_schedule!S115</f>
        <v>69.98</v>
      </c>
      <c r="U117" s="2">
        <f>Raw_schedule!T115</f>
        <v>69.98</v>
      </c>
      <c r="V117" s="2">
        <f>Raw_schedule!U115</f>
        <v>69.98</v>
      </c>
      <c r="W117" s="2">
        <f>Raw_schedule!V115</f>
        <v>69.98</v>
      </c>
      <c r="X117" s="2">
        <f>Raw_schedule!W115</f>
        <v>69.98</v>
      </c>
      <c r="Y117" s="2">
        <f>Raw_schedule!X115</f>
        <v>69.98</v>
      </c>
      <c r="Z117" s="2">
        <f>Raw_schedule!Y115</f>
        <v>69.98</v>
      </c>
      <c r="AA117" s="2">
        <f>Raw_schedule!Z115</f>
        <v>60.08</v>
      </c>
      <c r="AB117" s="2">
        <f>Raw_schedule!AA115</f>
        <v>60.08</v>
      </c>
    </row>
    <row r="118" spans="1:28" x14ac:dyDescent="0.25">
      <c r="A118" s="39" t="str">
        <f>Raw_schedule!B116</f>
        <v>Heating Setpoint Schedule</v>
      </c>
      <c r="B118" s="39" t="str">
        <f>Raw_schedule!A116</f>
        <v>School</v>
      </c>
      <c r="C118" s="2" t="str">
        <f>Raw_schedule!C116</f>
        <v>Weekdays (Through 5/22)</v>
      </c>
      <c r="D118" s="2"/>
      <c r="E118" s="2">
        <f>Raw_schedule!D116</f>
        <v>60.08</v>
      </c>
      <c r="F118" s="2">
        <f>Raw_schedule!E116</f>
        <v>60.08</v>
      </c>
      <c r="G118" s="2">
        <f>Raw_schedule!F116</f>
        <v>60.08</v>
      </c>
      <c r="H118" s="2">
        <f>Raw_schedule!G116</f>
        <v>60.08</v>
      </c>
      <c r="I118" s="2">
        <f>Raw_schedule!H116</f>
        <v>60.08</v>
      </c>
      <c r="J118" s="2">
        <f>Raw_schedule!I116</f>
        <v>60.08</v>
      </c>
      <c r="K118" s="2">
        <f>Raw_schedule!J116</f>
        <v>69.98</v>
      </c>
      <c r="L118" s="2">
        <f>Raw_schedule!K116</f>
        <v>69.98</v>
      </c>
      <c r="M118" s="2">
        <f>Raw_schedule!L116</f>
        <v>69.98</v>
      </c>
      <c r="N118" s="2">
        <f>Raw_schedule!M116</f>
        <v>69.98</v>
      </c>
      <c r="O118" s="2">
        <f>Raw_schedule!N116</f>
        <v>69.98</v>
      </c>
      <c r="P118" s="2">
        <f>Raw_schedule!O116</f>
        <v>69.98</v>
      </c>
      <c r="Q118" s="2">
        <f>Raw_schedule!P116</f>
        <v>69.98</v>
      </c>
      <c r="R118" s="2">
        <f>Raw_schedule!Q116</f>
        <v>69.98</v>
      </c>
      <c r="S118" s="2">
        <f>Raw_schedule!R116</f>
        <v>69.98</v>
      </c>
      <c r="T118" s="2">
        <f>Raw_schedule!S116</f>
        <v>69.98</v>
      </c>
      <c r="U118" s="2">
        <f>Raw_schedule!T116</f>
        <v>69.98</v>
      </c>
      <c r="V118" s="2">
        <f>Raw_schedule!U116</f>
        <v>69.98</v>
      </c>
      <c r="W118" s="2">
        <f>Raw_schedule!V116</f>
        <v>69.98</v>
      </c>
      <c r="X118" s="2">
        <f>Raw_schedule!W116</f>
        <v>69.98</v>
      </c>
      <c r="Y118" s="2">
        <f>Raw_schedule!X116</f>
        <v>69.98</v>
      </c>
      <c r="Z118" s="2">
        <f>Raw_schedule!Y116</f>
        <v>69.98</v>
      </c>
      <c r="AA118" s="2">
        <f>Raw_schedule!Z116</f>
        <v>60.08</v>
      </c>
      <c r="AB118" s="2">
        <f>Raw_schedule!AA116</f>
        <v>60.08</v>
      </c>
    </row>
    <row r="119" spans="1:28" x14ac:dyDescent="0.25">
      <c r="A119" s="39" t="str">
        <f>Raw_schedule!B117</f>
        <v>Heating Setpoint Schedule</v>
      </c>
      <c r="B119" s="39" t="str">
        <f>Raw_schedule!A117</f>
        <v>School</v>
      </c>
      <c r="C119" s="2" t="str">
        <f>Raw_schedule!C117</f>
        <v>Weekdays (Through 8/7)</v>
      </c>
      <c r="D119" s="2"/>
      <c r="E119" s="2">
        <f>Raw_schedule!D117</f>
        <v>60.08</v>
      </c>
      <c r="F119" s="2">
        <f>Raw_schedule!E117</f>
        <v>60.08</v>
      </c>
      <c r="G119" s="2">
        <f>Raw_schedule!F117</f>
        <v>60.08</v>
      </c>
      <c r="H119" s="2">
        <f>Raw_schedule!G117</f>
        <v>60.08</v>
      </c>
      <c r="I119" s="2">
        <f>Raw_schedule!H117</f>
        <v>60.08</v>
      </c>
      <c r="J119" s="2">
        <f>Raw_schedule!I117</f>
        <v>60.08</v>
      </c>
      <c r="K119" s="2">
        <f>Raw_schedule!J117</f>
        <v>69.98</v>
      </c>
      <c r="L119" s="2">
        <f>Raw_schedule!K117</f>
        <v>69.98</v>
      </c>
      <c r="M119" s="2">
        <f>Raw_schedule!L117</f>
        <v>69.98</v>
      </c>
      <c r="N119" s="2">
        <f>Raw_schedule!M117</f>
        <v>69.98</v>
      </c>
      <c r="O119" s="2">
        <f>Raw_schedule!N117</f>
        <v>69.98</v>
      </c>
      <c r="P119" s="2">
        <f>Raw_schedule!O117</f>
        <v>69.98</v>
      </c>
      <c r="Q119" s="2">
        <f>Raw_schedule!P117</f>
        <v>69.98</v>
      </c>
      <c r="R119" s="2">
        <f>Raw_schedule!Q117</f>
        <v>69.98</v>
      </c>
      <c r="S119" s="2">
        <f>Raw_schedule!R117</f>
        <v>69.98</v>
      </c>
      <c r="T119" s="2">
        <f>Raw_schedule!S117</f>
        <v>69.98</v>
      </c>
      <c r="U119" s="2">
        <f>Raw_schedule!T117</f>
        <v>69.98</v>
      </c>
      <c r="V119" s="2">
        <f>Raw_schedule!U117</f>
        <v>69.98</v>
      </c>
      <c r="W119" s="2">
        <f>Raw_schedule!V117</f>
        <v>69.98</v>
      </c>
      <c r="X119" s="2">
        <f>Raw_schedule!W117</f>
        <v>69.98</v>
      </c>
      <c r="Y119" s="2">
        <f>Raw_schedule!X117</f>
        <v>69.98</v>
      </c>
      <c r="Z119" s="2">
        <f>Raw_schedule!Y117</f>
        <v>69.98</v>
      </c>
      <c r="AA119" s="2">
        <f>Raw_schedule!Z117</f>
        <v>60.08</v>
      </c>
      <c r="AB119" s="2">
        <f>Raw_schedule!AA117</f>
        <v>60.08</v>
      </c>
    </row>
    <row r="120" spans="1:28" x14ac:dyDescent="0.25">
      <c r="A120" s="39" t="str">
        <f>Raw_schedule!B118</f>
        <v>Heating Setpoint Schedule</v>
      </c>
      <c r="B120" s="39" t="str">
        <f>Raw_schedule!A118</f>
        <v>School</v>
      </c>
      <c r="C120" s="2" t="str">
        <f>Raw_schedule!C118</f>
        <v>Weekdays (Through 12/11)</v>
      </c>
      <c r="D120" s="2"/>
      <c r="E120" s="2">
        <f>Raw_schedule!D118</f>
        <v>60.08</v>
      </c>
      <c r="F120" s="2">
        <f>Raw_schedule!E118</f>
        <v>60.08</v>
      </c>
      <c r="G120" s="2">
        <f>Raw_schedule!F118</f>
        <v>60.08</v>
      </c>
      <c r="H120" s="2">
        <f>Raw_schedule!G118</f>
        <v>60.08</v>
      </c>
      <c r="I120" s="2">
        <f>Raw_schedule!H118</f>
        <v>60.08</v>
      </c>
      <c r="J120" s="2">
        <f>Raw_schedule!I118</f>
        <v>60.08</v>
      </c>
      <c r="K120" s="2">
        <f>Raw_schedule!J118</f>
        <v>69.98</v>
      </c>
      <c r="L120" s="2">
        <f>Raw_schedule!K118</f>
        <v>69.98</v>
      </c>
      <c r="M120" s="2">
        <f>Raw_schedule!L118</f>
        <v>69.98</v>
      </c>
      <c r="N120" s="2">
        <f>Raw_schedule!M118</f>
        <v>69.98</v>
      </c>
      <c r="O120" s="2">
        <f>Raw_schedule!N118</f>
        <v>69.98</v>
      </c>
      <c r="P120" s="2">
        <f>Raw_schedule!O118</f>
        <v>69.98</v>
      </c>
      <c r="Q120" s="2">
        <f>Raw_schedule!P118</f>
        <v>69.98</v>
      </c>
      <c r="R120" s="2">
        <f>Raw_schedule!Q118</f>
        <v>69.98</v>
      </c>
      <c r="S120" s="2">
        <f>Raw_schedule!R118</f>
        <v>69.98</v>
      </c>
      <c r="T120" s="2">
        <f>Raw_schedule!S118</f>
        <v>69.98</v>
      </c>
      <c r="U120" s="2">
        <f>Raw_schedule!T118</f>
        <v>69.98</v>
      </c>
      <c r="V120" s="2">
        <f>Raw_schedule!U118</f>
        <v>69.98</v>
      </c>
      <c r="W120" s="2">
        <f>Raw_schedule!V118</f>
        <v>69.98</v>
      </c>
      <c r="X120" s="2">
        <f>Raw_schedule!W118</f>
        <v>69.98</v>
      </c>
      <c r="Y120" s="2">
        <f>Raw_schedule!X118</f>
        <v>69.98</v>
      </c>
      <c r="Z120" s="2">
        <f>Raw_schedule!Y118</f>
        <v>69.98</v>
      </c>
      <c r="AA120" s="2">
        <f>Raw_schedule!Z118</f>
        <v>60.08</v>
      </c>
      <c r="AB120" s="2">
        <f>Raw_schedule!AA118</f>
        <v>60.08</v>
      </c>
    </row>
    <row r="121" spans="1:28" x14ac:dyDescent="0.25">
      <c r="A121" s="39" t="str">
        <f>Raw_schedule!B119</f>
        <v>Infiltration Schedule</v>
      </c>
      <c r="B121" s="39" t="str">
        <f>Raw_schedule!A119</f>
        <v>School</v>
      </c>
      <c r="C121" s="2" t="str">
        <f>Raw_schedule!C119</f>
        <v>AllDays</v>
      </c>
      <c r="D121" s="2"/>
      <c r="E121" s="2">
        <f>Raw_schedule!D119</f>
        <v>1</v>
      </c>
      <c r="F121" s="2">
        <f>Raw_schedule!E119</f>
        <v>1</v>
      </c>
      <c r="G121" s="2">
        <f>Raw_schedule!F119</f>
        <v>1</v>
      </c>
      <c r="H121" s="2">
        <f>Raw_schedule!G119</f>
        <v>1</v>
      </c>
      <c r="I121" s="2">
        <f>Raw_schedule!H119</f>
        <v>1</v>
      </c>
      <c r="J121" s="2">
        <f>Raw_schedule!I119</f>
        <v>1</v>
      </c>
      <c r="K121" s="2">
        <f>Raw_schedule!J119</f>
        <v>1</v>
      </c>
      <c r="L121" s="2">
        <f>Raw_schedule!K119</f>
        <v>1</v>
      </c>
      <c r="M121" s="2">
        <f>Raw_schedule!L119</f>
        <v>1</v>
      </c>
      <c r="N121" s="2">
        <f>Raw_schedule!M119</f>
        <v>1</v>
      </c>
      <c r="O121" s="2">
        <f>Raw_schedule!N119</f>
        <v>1</v>
      </c>
      <c r="P121" s="2">
        <f>Raw_schedule!O119</f>
        <v>1</v>
      </c>
      <c r="Q121" s="2">
        <f>Raw_schedule!P119</f>
        <v>1</v>
      </c>
      <c r="R121" s="2">
        <f>Raw_schedule!Q119</f>
        <v>1</v>
      </c>
      <c r="S121" s="2">
        <f>Raw_schedule!R119</f>
        <v>1</v>
      </c>
      <c r="T121" s="2">
        <f>Raw_schedule!S119</f>
        <v>1</v>
      </c>
      <c r="U121" s="2">
        <f>Raw_schedule!T119</f>
        <v>1</v>
      </c>
      <c r="V121" s="2">
        <f>Raw_schedule!U119</f>
        <v>1</v>
      </c>
      <c r="W121" s="2">
        <f>Raw_schedule!V119</f>
        <v>1</v>
      </c>
      <c r="X121" s="2">
        <f>Raw_schedule!W119</f>
        <v>1</v>
      </c>
      <c r="Y121" s="2">
        <f>Raw_schedule!X119</f>
        <v>1</v>
      </c>
      <c r="Z121" s="2">
        <f>Raw_schedule!Y119</f>
        <v>1</v>
      </c>
      <c r="AA121" s="2">
        <f>Raw_schedule!Z119</f>
        <v>1</v>
      </c>
      <c r="AB121" s="2">
        <f>Raw_schedule!AA119</f>
        <v>1</v>
      </c>
    </row>
    <row r="122" spans="1:28" x14ac:dyDescent="0.25">
      <c r="A122" s="39" t="str">
        <f>Raw_schedule!B120</f>
        <v>Lighting Schedule</v>
      </c>
      <c r="B122" s="39" t="str">
        <f>Raw_schedule!A120</f>
        <v>School</v>
      </c>
      <c r="C122" s="2" t="str">
        <f>Raw_schedule!C120</f>
        <v>AllOtherDays (Through 1/11)</v>
      </c>
      <c r="D122" s="2"/>
      <c r="E122" s="2">
        <f>Raw_schedule!D120</f>
        <v>0</v>
      </c>
      <c r="F122" s="2">
        <f>Raw_schedule!E120</f>
        <v>0</v>
      </c>
      <c r="G122" s="2">
        <f>Raw_schedule!F120</f>
        <v>0</v>
      </c>
      <c r="H122" s="2">
        <f>Raw_schedule!G120</f>
        <v>0</v>
      </c>
      <c r="I122" s="2">
        <f>Raw_schedule!H120</f>
        <v>0</v>
      </c>
      <c r="J122" s="2">
        <f>Raw_schedule!I120</f>
        <v>0</v>
      </c>
      <c r="K122" s="2">
        <f>Raw_schedule!J120</f>
        <v>0</v>
      </c>
      <c r="L122" s="2">
        <f>Raw_schedule!K120</f>
        <v>0</v>
      </c>
      <c r="M122" s="2">
        <f>Raw_schedule!L120</f>
        <v>0</v>
      </c>
      <c r="N122" s="2">
        <f>Raw_schedule!M120</f>
        <v>0</v>
      </c>
      <c r="O122" s="2">
        <f>Raw_schedule!N120</f>
        <v>0</v>
      </c>
      <c r="P122" s="2">
        <f>Raw_schedule!O120</f>
        <v>0</v>
      </c>
      <c r="Q122" s="2">
        <f>Raw_schedule!P120</f>
        <v>0</v>
      </c>
      <c r="R122" s="2">
        <f>Raw_schedule!Q120</f>
        <v>0</v>
      </c>
      <c r="S122" s="2">
        <f>Raw_schedule!R120</f>
        <v>0</v>
      </c>
      <c r="T122" s="2">
        <f>Raw_schedule!S120</f>
        <v>0</v>
      </c>
      <c r="U122" s="2">
        <f>Raw_schedule!T120</f>
        <v>0</v>
      </c>
      <c r="V122" s="2">
        <f>Raw_schedule!U120</f>
        <v>0</v>
      </c>
      <c r="W122" s="2">
        <f>Raw_schedule!V120</f>
        <v>0</v>
      </c>
      <c r="X122" s="2">
        <f>Raw_schedule!W120</f>
        <v>0</v>
      </c>
      <c r="Y122" s="2">
        <f>Raw_schedule!X120</f>
        <v>0</v>
      </c>
      <c r="Z122" s="2">
        <f>Raw_schedule!Y120</f>
        <v>0</v>
      </c>
      <c r="AA122" s="2">
        <f>Raw_schedule!Z120</f>
        <v>0</v>
      </c>
      <c r="AB122" s="2">
        <f>Raw_schedule!AA120</f>
        <v>0</v>
      </c>
    </row>
    <row r="123" spans="1:28" x14ac:dyDescent="0.25">
      <c r="A123" s="39" t="str">
        <f>Raw_schedule!B121</f>
        <v>Lighting Schedule</v>
      </c>
      <c r="B123" s="39" t="str">
        <f>Raw_schedule!A121</f>
        <v>School</v>
      </c>
      <c r="C123" s="2" t="str">
        <f>Raw_schedule!C121</f>
        <v>AllOtherDays (Through 4/3)</v>
      </c>
      <c r="D123" s="2"/>
      <c r="E123" s="2">
        <f>Raw_schedule!D121</f>
        <v>0.05</v>
      </c>
      <c r="F123" s="2">
        <f>Raw_schedule!E121</f>
        <v>0.05</v>
      </c>
      <c r="G123" s="2">
        <f>Raw_schedule!F121</f>
        <v>0.05</v>
      </c>
      <c r="H123" s="2">
        <f>Raw_schedule!G121</f>
        <v>0.05</v>
      </c>
      <c r="I123" s="2">
        <f>Raw_schedule!H121</f>
        <v>0.05</v>
      </c>
      <c r="J123" s="2">
        <f>Raw_schedule!I121</f>
        <v>0.05</v>
      </c>
      <c r="K123" s="2">
        <f>Raw_schedule!J121</f>
        <v>0.05</v>
      </c>
      <c r="L123" s="2">
        <f>Raw_schedule!K121</f>
        <v>0.05</v>
      </c>
      <c r="M123" s="2">
        <f>Raw_schedule!L121</f>
        <v>0.05</v>
      </c>
      <c r="N123" s="2">
        <f>Raw_schedule!M121</f>
        <v>0.05</v>
      </c>
      <c r="O123" s="2">
        <f>Raw_schedule!N121</f>
        <v>0.05</v>
      </c>
      <c r="P123" s="2">
        <f>Raw_schedule!O121</f>
        <v>0.05</v>
      </c>
      <c r="Q123" s="2">
        <f>Raw_schedule!P121</f>
        <v>0.05</v>
      </c>
      <c r="R123" s="2">
        <f>Raw_schedule!Q121</f>
        <v>0.05</v>
      </c>
      <c r="S123" s="2">
        <f>Raw_schedule!R121</f>
        <v>0.05</v>
      </c>
      <c r="T123" s="2">
        <f>Raw_schedule!S121</f>
        <v>0.05</v>
      </c>
      <c r="U123" s="2">
        <f>Raw_schedule!T121</f>
        <v>0.05</v>
      </c>
      <c r="V123" s="2">
        <f>Raw_schedule!U121</f>
        <v>0.05</v>
      </c>
      <c r="W123" s="2">
        <f>Raw_schedule!V121</f>
        <v>0.05</v>
      </c>
      <c r="X123" s="2">
        <f>Raw_schedule!W121</f>
        <v>0.05</v>
      </c>
      <c r="Y123" s="2">
        <f>Raw_schedule!X121</f>
        <v>0.05</v>
      </c>
      <c r="Z123" s="2">
        <f>Raw_schedule!Y121</f>
        <v>0.05</v>
      </c>
      <c r="AA123" s="2">
        <f>Raw_schedule!Z121</f>
        <v>0.05</v>
      </c>
      <c r="AB123" s="2">
        <f>Raw_schedule!AA121</f>
        <v>0.05</v>
      </c>
    </row>
    <row r="124" spans="1:28" x14ac:dyDescent="0.25">
      <c r="A124" s="39" t="str">
        <f>Raw_schedule!B122</f>
        <v>Lighting Schedule</v>
      </c>
      <c r="B124" s="39" t="str">
        <f>Raw_schedule!A122</f>
        <v>School</v>
      </c>
      <c r="C124" s="2" t="str">
        <f>Raw_schedule!C122</f>
        <v>AllOtherDays (Through 4/12)</v>
      </c>
      <c r="D124" s="2"/>
      <c r="E124" s="2">
        <f>Raw_schedule!D122</f>
        <v>0</v>
      </c>
      <c r="F124" s="2">
        <f>Raw_schedule!E122</f>
        <v>0</v>
      </c>
      <c r="G124" s="2">
        <f>Raw_schedule!F122</f>
        <v>0</v>
      </c>
      <c r="H124" s="2">
        <f>Raw_schedule!G122</f>
        <v>0</v>
      </c>
      <c r="I124" s="2">
        <f>Raw_schedule!H122</f>
        <v>0</v>
      </c>
      <c r="J124" s="2">
        <f>Raw_schedule!I122</f>
        <v>0</v>
      </c>
      <c r="K124" s="2">
        <f>Raw_schedule!J122</f>
        <v>0</v>
      </c>
      <c r="L124" s="2">
        <f>Raw_schedule!K122</f>
        <v>0</v>
      </c>
      <c r="M124" s="2">
        <f>Raw_schedule!L122</f>
        <v>0</v>
      </c>
      <c r="N124" s="2">
        <f>Raw_schedule!M122</f>
        <v>0</v>
      </c>
      <c r="O124" s="2">
        <f>Raw_schedule!N122</f>
        <v>0</v>
      </c>
      <c r="P124" s="2">
        <f>Raw_schedule!O122</f>
        <v>0</v>
      </c>
      <c r="Q124" s="2">
        <f>Raw_schedule!P122</f>
        <v>0</v>
      </c>
      <c r="R124" s="2">
        <f>Raw_schedule!Q122</f>
        <v>0</v>
      </c>
      <c r="S124" s="2">
        <f>Raw_schedule!R122</f>
        <v>0</v>
      </c>
      <c r="T124" s="2">
        <f>Raw_schedule!S122</f>
        <v>0</v>
      </c>
      <c r="U124" s="2">
        <f>Raw_schedule!T122</f>
        <v>0</v>
      </c>
      <c r="V124" s="2">
        <f>Raw_schedule!U122</f>
        <v>0</v>
      </c>
      <c r="W124" s="2">
        <f>Raw_schedule!V122</f>
        <v>0</v>
      </c>
      <c r="X124" s="2">
        <f>Raw_schedule!W122</f>
        <v>0</v>
      </c>
      <c r="Y124" s="2">
        <f>Raw_schedule!X122</f>
        <v>0</v>
      </c>
      <c r="Z124" s="2">
        <f>Raw_schedule!Y122</f>
        <v>0</v>
      </c>
      <c r="AA124" s="2">
        <f>Raw_schedule!Z122</f>
        <v>0</v>
      </c>
      <c r="AB124" s="2">
        <f>Raw_schedule!AA122</f>
        <v>0</v>
      </c>
    </row>
    <row r="125" spans="1:28" x14ac:dyDescent="0.25">
      <c r="A125" s="39" t="str">
        <f>Raw_schedule!B123</f>
        <v>Lighting Schedule</v>
      </c>
      <c r="B125" s="39" t="str">
        <f>Raw_schedule!A123</f>
        <v>School</v>
      </c>
      <c r="C125" s="2" t="str">
        <f>Raw_schedule!C123</f>
        <v>AllOtherDays (Through 5/22)</v>
      </c>
      <c r="D125" s="2"/>
      <c r="E125" s="2">
        <f>Raw_schedule!D123</f>
        <v>0.05</v>
      </c>
      <c r="F125" s="2">
        <f>Raw_schedule!E123</f>
        <v>0.05</v>
      </c>
      <c r="G125" s="2">
        <f>Raw_schedule!F123</f>
        <v>0.05</v>
      </c>
      <c r="H125" s="2">
        <f>Raw_schedule!G123</f>
        <v>0.05</v>
      </c>
      <c r="I125" s="2">
        <f>Raw_schedule!H123</f>
        <v>0.05</v>
      </c>
      <c r="J125" s="2">
        <f>Raw_schedule!I123</f>
        <v>0.05</v>
      </c>
      <c r="K125" s="2">
        <f>Raw_schedule!J123</f>
        <v>0.05</v>
      </c>
      <c r="L125" s="2">
        <f>Raw_schedule!K123</f>
        <v>0.05</v>
      </c>
      <c r="M125" s="2">
        <f>Raw_schedule!L123</f>
        <v>0.05</v>
      </c>
      <c r="N125" s="2">
        <f>Raw_schedule!M123</f>
        <v>0.05</v>
      </c>
      <c r="O125" s="2">
        <f>Raw_schedule!N123</f>
        <v>0.05</v>
      </c>
      <c r="P125" s="2">
        <f>Raw_schedule!O123</f>
        <v>0.05</v>
      </c>
      <c r="Q125" s="2">
        <f>Raw_schedule!P123</f>
        <v>0.05</v>
      </c>
      <c r="R125" s="2">
        <f>Raw_schedule!Q123</f>
        <v>0.05</v>
      </c>
      <c r="S125" s="2">
        <f>Raw_schedule!R123</f>
        <v>0.05</v>
      </c>
      <c r="T125" s="2">
        <f>Raw_schedule!S123</f>
        <v>0.05</v>
      </c>
      <c r="U125" s="2">
        <f>Raw_schedule!T123</f>
        <v>0.05</v>
      </c>
      <c r="V125" s="2">
        <f>Raw_schedule!U123</f>
        <v>0.05</v>
      </c>
      <c r="W125" s="2">
        <f>Raw_schedule!V123</f>
        <v>0.05</v>
      </c>
      <c r="X125" s="2">
        <f>Raw_schedule!W123</f>
        <v>0.05</v>
      </c>
      <c r="Y125" s="2">
        <f>Raw_schedule!X123</f>
        <v>0.05</v>
      </c>
      <c r="Z125" s="2">
        <f>Raw_schedule!Y123</f>
        <v>0.05</v>
      </c>
      <c r="AA125" s="2">
        <f>Raw_schedule!Z123</f>
        <v>0.05</v>
      </c>
      <c r="AB125" s="2">
        <f>Raw_schedule!AA123</f>
        <v>0.05</v>
      </c>
    </row>
    <row r="126" spans="1:28" x14ac:dyDescent="0.25">
      <c r="A126" s="39" t="str">
        <f>Raw_schedule!B124</f>
        <v>Lighting Schedule</v>
      </c>
      <c r="B126" s="39" t="str">
        <f>Raw_schedule!A124</f>
        <v>School</v>
      </c>
      <c r="C126" s="2" t="str">
        <f>Raw_schedule!C124</f>
        <v>AllOtherDays (Through 5/31)</v>
      </c>
      <c r="D126" s="2"/>
      <c r="E126" s="2">
        <f>Raw_schedule!D124</f>
        <v>0</v>
      </c>
      <c r="F126" s="2">
        <f>Raw_schedule!E124</f>
        <v>0</v>
      </c>
      <c r="G126" s="2">
        <f>Raw_schedule!F124</f>
        <v>0</v>
      </c>
      <c r="H126" s="2">
        <f>Raw_schedule!G124</f>
        <v>0</v>
      </c>
      <c r="I126" s="2">
        <f>Raw_schedule!H124</f>
        <v>0</v>
      </c>
      <c r="J126" s="2">
        <f>Raw_schedule!I124</f>
        <v>0</v>
      </c>
      <c r="K126" s="2">
        <f>Raw_schedule!J124</f>
        <v>0</v>
      </c>
      <c r="L126" s="2">
        <f>Raw_schedule!K124</f>
        <v>0</v>
      </c>
      <c r="M126" s="2">
        <f>Raw_schedule!L124</f>
        <v>0</v>
      </c>
      <c r="N126" s="2">
        <f>Raw_schedule!M124</f>
        <v>0</v>
      </c>
      <c r="O126" s="2">
        <f>Raw_schedule!N124</f>
        <v>0</v>
      </c>
      <c r="P126" s="2">
        <f>Raw_schedule!O124</f>
        <v>0</v>
      </c>
      <c r="Q126" s="2">
        <f>Raw_schedule!P124</f>
        <v>0</v>
      </c>
      <c r="R126" s="2">
        <f>Raw_schedule!Q124</f>
        <v>0</v>
      </c>
      <c r="S126" s="2">
        <f>Raw_schedule!R124</f>
        <v>0</v>
      </c>
      <c r="T126" s="2">
        <f>Raw_schedule!S124</f>
        <v>0</v>
      </c>
      <c r="U126" s="2">
        <f>Raw_schedule!T124</f>
        <v>0</v>
      </c>
      <c r="V126" s="2">
        <f>Raw_schedule!U124</f>
        <v>0</v>
      </c>
      <c r="W126" s="2">
        <f>Raw_schedule!V124</f>
        <v>0</v>
      </c>
      <c r="X126" s="2">
        <f>Raw_schedule!W124</f>
        <v>0</v>
      </c>
      <c r="Y126" s="2">
        <f>Raw_schedule!X124</f>
        <v>0</v>
      </c>
      <c r="Z126" s="2">
        <f>Raw_schedule!Y124</f>
        <v>0</v>
      </c>
      <c r="AA126" s="2">
        <f>Raw_schedule!Z124</f>
        <v>0</v>
      </c>
      <c r="AB126" s="2">
        <f>Raw_schedule!AA124</f>
        <v>0</v>
      </c>
    </row>
    <row r="127" spans="1:28" x14ac:dyDescent="0.25">
      <c r="A127" s="39" t="str">
        <f>Raw_schedule!B125</f>
        <v>Lighting Schedule</v>
      </c>
      <c r="B127" s="39" t="str">
        <f>Raw_schedule!A125</f>
        <v>School</v>
      </c>
      <c r="C127" s="2" t="str">
        <f>Raw_schedule!C125</f>
        <v>AllOtherDays (Through 8/7)</v>
      </c>
      <c r="D127" s="2"/>
      <c r="E127" s="2">
        <f>Raw_schedule!D125</f>
        <v>0.05</v>
      </c>
      <c r="F127" s="2">
        <f>Raw_schedule!E125</f>
        <v>0.05</v>
      </c>
      <c r="G127" s="2">
        <f>Raw_schedule!F125</f>
        <v>0.05</v>
      </c>
      <c r="H127" s="2">
        <f>Raw_schedule!G125</f>
        <v>0.05</v>
      </c>
      <c r="I127" s="2">
        <f>Raw_schedule!H125</f>
        <v>0.05</v>
      </c>
      <c r="J127" s="2">
        <f>Raw_schedule!I125</f>
        <v>0.05</v>
      </c>
      <c r="K127" s="2">
        <f>Raw_schedule!J125</f>
        <v>0.05</v>
      </c>
      <c r="L127" s="2">
        <f>Raw_schedule!K125</f>
        <v>0.05</v>
      </c>
      <c r="M127" s="2">
        <f>Raw_schedule!L125</f>
        <v>0.05</v>
      </c>
      <c r="N127" s="2">
        <f>Raw_schedule!M125</f>
        <v>0.05</v>
      </c>
      <c r="O127" s="2">
        <f>Raw_schedule!N125</f>
        <v>0.05</v>
      </c>
      <c r="P127" s="2">
        <f>Raw_schedule!O125</f>
        <v>0.05</v>
      </c>
      <c r="Q127" s="2">
        <f>Raw_schedule!P125</f>
        <v>0.05</v>
      </c>
      <c r="R127" s="2">
        <f>Raw_schedule!Q125</f>
        <v>0.05</v>
      </c>
      <c r="S127" s="2">
        <f>Raw_schedule!R125</f>
        <v>0.05</v>
      </c>
      <c r="T127" s="2">
        <f>Raw_schedule!S125</f>
        <v>0.05</v>
      </c>
      <c r="U127" s="2">
        <f>Raw_schedule!T125</f>
        <v>0.05</v>
      </c>
      <c r="V127" s="2">
        <f>Raw_schedule!U125</f>
        <v>0.05</v>
      </c>
      <c r="W127" s="2">
        <f>Raw_schedule!V125</f>
        <v>0.05</v>
      </c>
      <c r="X127" s="2">
        <f>Raw_schedule!W125</f>
        <v>0.05</v>
      </c>
      <c r="Y127" s="2">
        <f>Raw_schedule!X125</f>
        <v>0.05</v>
      </c>
      <c r="Z127" s="2">
        <f>Raw_schedule!Y125</f>
        <v>0.05</v>
      </c>
      <c r="AA127" s="2">
        <f>Raw_schedule!Z125</f>
        <v>0.05</v>
      </c>
      <c r="AB127" s="2">
        <f>Raw_schedule!AA125</f>
        <v>0.05</v>
      </c>
    </row>
    <row r="128" spans="1:28" x14ac:dyDescent="0.25">
      <c r="A128" s="39" t="str">
        <f>Raw_schedule!B126</f>
        <v>Lighting Schedule</v>
      </c>
      <c r="B128" s="39" t="str">
        <f>Raw_schedule!A126</f>
        <v>School</v>
      </c>
      <c r="C128" s="2" t="str">
        <f>Raw_schedule!C126</f>
        <v>AllOtherDays (Through 8/16)</v>
      </c>
      <c r="D128" s="2"/>
      <c r="E128" s="2">
        <f>Raw_schedule!D126</f>
        <v>0</v>
      </c>
      <c r="F128" s="2">
        <f>Raw_schedule!E126</f>
        <v>0</v>
      </c>
      <c r="G128" s="2">
        <f>Raw_schedule!F126</f>
        <v>0</v>
      </c>
      <c r="H128" s="2">
        <f>Raw_schedule!G126</f>
        <v>0</v>
      </c>
      <c r="I128" s="2">
        <f>Raw_schedule!H126</f>
        <v>0</v>
      </c>
      <c r="J128" s="2">
        <f>Raw_schedule!I126</f>
        <v>0</v>
      </c>
      <c r="K128" s="2">
        <f>Raw_schedule!J126</f>
        <v>0</v>
      </c>
      <c r="L128" s="2">
        <f>Raw_schedule!K126</f>
        <v>0</v>
      </c>
      <c r="M128" s="2">
        <f>Raw_schedule!L126</f>
        <v>0</v>
      </c>
      <c r="N128" s="2">
        <f>Raw_schedule!M126</f>
        <v>0</v>
      </c>
      <c r="O128" s="2">
        <f>Raw_schedule!N126</f>
        <v>0</v>
      </c>
      <c r="P128" s="2">
        <f>Raw_schedule!O126</f>
        <v>0</v>
      </c>
      <c r="Q128" s="2">
        <f>Raw_schedule!P126</f>
        <v>0</v>
      </c>
      <c r="R128" s="2">
        <f>Raw_schedule!Q126</f>
        <v>0</v>
      </c>
      <c r="S128" s="2">
        <f>Raw_schedule!R126</f>
        <v>0</v>
      </c>
      <c r="T128" s="2">
        <f>Raw_schedule!S126</f>
        <v>0</v>
      </c>
      <c r="U128" s="2">
        <f>Raw_schedule!T126</f>
        <v>0</v>
      </c>
      <c r="V128" s="2">
        <f>Raw_schedule!U126</f>
        <v>0</v>
      </c>
      <c r="W128" s="2">
        <f>Raw_schedule!V126</f>
        <v>0</v>
      </c>
      <c r="X128" s="2">
        <f>Raw_schedule!W126</f>
        <v>0</v>
      </c>
      <c r="Y128" s="2">
        <f>Raw_schedule!X126</f>
        <v>0</v>
      </c>
      <c r="Z128" s="2">
        <f>Raw_schedule!Y126</f>
        <v>0</v>
      </c>
      <c r="AA128" s="2">
        <f>Raw_schedule!Z126</f>
        <v>0</v>
      </c>
      <c r="AB128" s="2">
        <f>Raw_schedule!AA126</f>
        <v>0</v>
      </c>
    </row>
    <row r="129" spans="1:28" x14ac:dyDescent="0.25">
      <c r="A129" s="39" t="str">
        <f>Raw_schedule!B127</f>
        <v>Lighting Schedule</v>
      </c>
      <c r="B129" s="39" t="str">
        <f>Raw_schedule!A127</f>
        <v>School</v>
      </c>
      <c r="C129" s="2" t="str">
        <f>Raw_schedule!C127</f>
        <v>AllOtherDays (Through 12/11)</v>
      </c>
      <c r="D129" s="2"/>
      <c r="E129" s="2">
        <f>Raw_schedule!D127</f>
        <v>0.05</v>
      </c>
      <c r="F129" s="2">
        <f>Raw_schedule!E127</f>
        <v>0.05</v>
      </c>
      <c r="G129" s="2">
        <f>Raw_schedule!F127</f>
        <v>0.05</v>
      </c>
      <c r="H129" s="2">
        <f>Raw_schedule!G127</f>
        <v>0.05</v>
      </c>
      <c r="I129" s="2">
        <f>Raw_schedule!H127</f>
        <v>0.05</v>
      </c>
      <c r="J129" s="2">
        <f>Raw_schedule!I127</f>
        <v>0.05</v>
      </c>
      <c r="K129" s="2">
        <f>Raw_schedule!J127</f>
        <v>0.05</v>
      </c>
      <c r="L129" s="2">
        <f>Raw_schedule!K127</f>
        <v>0.05</v>
      </c>
      <c r="M129" s="2">
        <f>Raw_schedule!L127</f>
        <v>0.05</v>
      </c>
      <c r="N129" s="2">
        <f>Raw_schedule!M127</f>
        <v>0.05</v>
      </c>
      <c r="O129" s="2">
        <f>Raw_schedule!N127</f>
        <v>0.05</v>
      </c>
      <c r="P129" s="2">
        <f>Raw_schedule!O127</f>
        <v>0.05</v>
      </c>
      <c r="Q129" s="2">
        <f>Raw_schedule!P127</f>
        <v>0.05</v>
      </c>
      <c r="R129" s="2">
        <f>Raw_schedule!Q127</f>
        <v>0.05</v>
      </c>
      <c r="S129" s="2">
        <f>Raw_schedule!R127</f>
        <v>0.05</v>
      </c>
      <c r="T129" s="2">
        <f>Raw_schedule!S127</f>
        <v>0.05</v>
      </c>
      <c r="U129" s="2">
        <f>Raw_schedule!T127</f>
        <v>0.05</v>
      </c>
      <c r="V129" s="2">
        <f>Raw_schedule!U127</f>
        <v>0.05</v>
      </c>
      <c r="W129" s="2">
        <f>Raw_schedule!V127</f>
        <v>0.05</v>
      </c>
      <c r="X129" s="2">
        <f>Raw_schedule!W127</f>
        <v>0.05</v>
      </c>
      <c r="Y129" s="2">
        <f>Raw_schedule!X127</f>
        <v>0.05</v>
      </c>
      <c r="Z129" s="2">
        <f>Raw_schedule!Y127</f>
        <v>0.05</v>
      </c>
      <c r="AA129" s="2">
        <f>Raw_schedule!Z127</f>
        <v>0.05</v>
      </c>
      <c r="AB129" s="2">
        <f>Raw_schedule!AA127</f>
        <v>0.05</v>
      </c>
    </row>
    <row r="130" spans="1:28" x14ac:dyDescent="0.25">
      <c r="A130" s="39" t="str">
        <f>Raw_schedule!B128</f>
        <v>Lighting Schedule</v>
      </c>
      <c r="B130" s="39" t="str">
        <f>Raw_schedule!A128</f>
        <v>School</v>
      </c>
      <c r="C130" s="2" t="str">
        <f>Raw_schedule!C128</f>
        <v>AllOtherDays (Through 12/31)</v>
      </c>
      <c r="D130" s="2"/>
      <c r="E130" s="2">
        <f>Raw_schedule!D128</f>
        <v>0</v>
      </c>
      <c r="F130" s="2">
        <f>Raw_schedule!E128</f>
        <v>0</v>
      </c>
      <c r="G130" s="2">
        <f>Raw_schedule!F128</f>
        <v>0</v>
      </c>
      <c r="H130" s="2">
        <f>Raw_schedule!G128</f>
        <v>0</v>
      </c>
      <c r="I130" s="2">
        <f>Raw_schedule!H128</f>
        <v>0</v>
      </c>
      <c r="J130" s="2">
        <f>Raw_schedule!I128</f>
        <v>0</v>
      </c>
      <c r="K130" s="2">
        <f>Raw_schedule!J128</f>
        <v>0</v>
      </c>
      <c r="L130" s="2">
        <f>Raw_schedule!K128</f>
        <v>0</v>
      </c>
      <c r="M130" s="2">
        <f>Raw_schedule!L128</f>
        <v>0</v>
      </c>
      <c r="N130" s="2">
        <f>Raw_schedule!M128</f>
        <v>0</v>
      </c>
      <c r="O130" s="2">
        <f>Raw_schedule!N128</f>
        <v>0</v>
      </c>
      <c r="P130" s="2">
        <f>Raw_schedule!O128</f>
        <v>0</v>
      </c>
      <c r="Q130" s="2">
        <f>Raw_schedule!P128</f>
        <v>0</v>
      </c>
      <c r="R130" s="2">
        <f>Raw_schedule!Q128</f>
        <v>0</v>
      </c>
      <c r="S130" s="2">
        <f>Raw_schedule!R128</f>
        <v>0</v>
      </c>
      <c r="T130" s="2">
        <f>Raw_schedule!S128</f>
        <v>0</v>
      </c>
      <c r="U130" s="2">
        <f>Raw_schedule!T128</f>
        <v>0</v>
      </c>
      <c r="V130" s="2">
        <f>Raw_schedule!U128</f>
        <v>0</v>
      </c>
      <c r="W130" s="2">
        <f>Raw_schedule!V128</f>
        <v>0</v>
      </c>
      <c r="X130" s="2">
        <f>Raw_schedule!W128</f>
        <v>0</v>
      </c>
      <c r="Y130" s="2">
        <f>Raw_schedule!X128</f>
        <v>0</v>
      </c>
      <c r="Z130" s="2">
        <f>Raw_schedule!Y128</f>
        <v>0</v>
      </c>
      <c r="AA130" s="2">
        <f>Raw_schedule!Z128</f>
        <v>0</v>
      </c>
      <c r="AB130" s="2">
        <f>Raw_schedule!AA128</f>
        <v>0</v>
      </c>
    </row>
    <row r="131" spans="1:28" x14ac:dyDescent="0.25">
      <c r="A131" s="39" t="str">
        <f>Raw_schedule!B129</f>
        <v>Lighting Schedule</v>
      </c>
      <c r="B131" s="39" t="str">
        <f>Raw_schedule!A129</f>
        <v>School</v>
      </c>
      <c r="C131" s="2" t="str">
        <f>Raw_schedule!C129</f>
        <v>Saturdays (Through 4/3)</v>
      </c>
      <c r="D131" s="2"/>
      <c r="E131" s="2">
        <f>Raw_schedule!D129</f>
        <v>0.05</v>
      </c>
      <c r="F131" s="2">
        <f>Raw_schedule!E129</f>
        <v>0.05</v>
      </c>
      <c r="G131" s="2">
        <f>Raw_schedule!F129</f>
        <v>0.05</v>
      </c>
      <c r="H131" s="2">
        <f>Raw_schedule!G129</f>
        <v>0.05</v>
      </c>
      <c r="I131" s="2">
        <f>Raw_schedule!H129</f>
        <v>0.05</v>
      </c>
      <c r="J131" s="2">
        <f>Raw_schedule!I129</f>
        <v>0.05</v>
      </c>
      <c r="K131" s="2">
        <f>Raw_schedule!J129</f>
        <v>0.05</v>
      </c>
      <c r="L131" s="2">
        <f>Raw_schedule!K129</f>
        <v>0.05</v>
      </c>
      <c r="M131" s="2">
        <f>Raw_schedule!L129</f>
        <v>0.15</v>
      </c>
      <c r="N131" s="2">
        <f>Raw_schedule!M129</f>
        <v>0.15</v>
      </c>
      <c r="O131" s="2">
        <f>Raw_schedule!N129</f>
        <v>0.15</v>
      </c>
      <c r="P131" s="2">
        <f>Raw_schedule!O129</f>
        <v>0.15</v>
      </c>
      <c r="Q131" s="2">
        <f>Raw_schedule!P129</f>
        <v>0.15</v>
      </c>
      <c r="R131" s="2">
        <f>Raw_schedule!Q129</f>
        <v>0.05</v>
      </c>
      <c r="S131" s="2">
        <f>Raw_schedule!R129</f>
        <v>0.05</v>
      </c>
      <c r="T131" s="2">
        <f>Raw_schedule!S129</f>
        <v>0.05</v>
      </c>
      <c r="U131" s="2">
        <f>Raw_schedule!T129</f>
        <v>0.05</v>
      </c>
      <c r="V131" s="2">
        <f>Raw_schedule!U129</f>
        <v>0.05</v>
      </c>
      <c r="W131" s="2">
        <f>Raw_schedule!V129</f>
        <v>0.05</v>
      </c>
      <c r="X131" s="2">
        <f>Raw_schedule!W129</f>
        <v>0.05</v>
      </c>
      <c r="Y131" s="2">
        <f>Raw_schedule!X129</f>
        <v>0.05</v>
      </c>
      <c r="Z131" s="2">
        <f>Raw_schedule!Y129</f>
        <v>0.05</v>
      </c>
      <c r="AA131" s="2">
        <f>Raw_schedule!Z129</f>
        <v>0.05</v>
      </c>
      <c r="AB131" s="2">
        <f>Raw_schedule!AA129</f>
        <v>0.05</v>
      </c>
    </row>
    <row r="132" spans="1:28" x14ac:dyDescent="0.25">
      <c r="A132" s="39" t="str">
        <f>Raw_schedule!B130</f>
        <v>Lighting Schedule</v>
      </c>
      <c r="B132" s="39" t="str">
        <f>Raw_schedule!A130</f>
        <v>School</v>
      </c>
      <c r="C132" s="2" t="str">
        <f>Raw_schedule!C130</f>
        <v>Saturdays (Through 5/22)</v>
      </c>
      <c r="D132" s="2"/>
      <c r="E132" s="2">
        <f>Raw_schedule!D130</f>
        <v>0.05</v>
      </c>
      <c r="F132" s="2">
        <f>Raw_schedule!E130</f>
        <v>0.05</v>
      </c>
      <c r="G132" s="2">
        <f>Raw_schedule!F130</f>
        <v>0.05</v>
      </c>
      <c r="H132" s="2">
        <f>Raw_schedule!G130</f>
        <v>0.05</v>
      </c>
      <c r="I132" s="2">
        <f>Raw_schedule!H130</f>
        <v>0.05</v>
      </c>
      <c r="J132" s="2">
        <f>Raw_schedule!I130</f>
        <v>0.05</v>
      </c>
      <c r="K132" s="2">
        <f>Raw_schedule!J130</f>
        <v>0.05</v>
      </c>
      <c r="L132" s="2">
        <f>Raw_schedule!K130</f>
        <v>0.05</v>
      </c>
      <c r="M132" s="2">
        <f>Raw_schedule!L130</f>
        <v>0.15</v>
      </c>
      <c r="N132" s="2">
        <f>Raw_schedule!M130</f>
        <v>0.15</v>
      </c>
      <c r="O132" s="2">
        <f>Raw_schedule!N130</f>
        <v>0.15</v>
      </c>
      <c r="P132" s="2">
        <f>Raw_schedule!O130</f>
        <v>0.15</v>
      </c>
      <c r="Q132" s="2">
        <f>Raw_schedule!P130</f>
        <v>0.15</v>
      </c>
      <c r="R132" s="2">
        <f>Raw_schedule!Q130</f>
        <v>0.05</v>
      </c>
      <c r="S132" s="2">
        <f>Raw_schedule!R130</f>
        <v>0.05</v>
      </c>
      <c r="T132" s="2">
        <f>Raw_schedule!S130</f>
        <v>0.05</v>
      </c>
      <c r="U132" s="2">
        <f>Raw_schedule!T130</f>
        <v>0.05</v>
      </c>
      <c r="V132" s="2">
        <f>Raw_schedule!U130</f>
        <v>0.05</v>
      </c>
      <c r="W132" s="2">
        <f>Raw_schedule!V130</f>
        <v>0.05</v>
      </c>
      <c r="X132" s="2">
        <f>Raw_schedule!W130</f>
        <v>0.05</v>
      </c>
      <c r="Y132" s="2">
        <f>Raw_schedule!X130</f>
        <v>0.05</v>
      </c>
      <c r="Z132" s="2">
        <f>Raw_schedule!Y130</f>
        <v>0.05</v>
      </c>
      <c r="AA132" s="2">
        <f>Raw_schedule!Z130</f>
        <v>0.05</v>
      </c>
      <c r="AB132" s="2">
        <f>Raw_schedule!AA130</f>
        <v>0.05</v>
      </c>
    </row>
    <row r="133" spans="1:28" x14ac:dyDescent="0.25">
      <c r="A133" s="39" t="str">
        <f>Raw_schedule!B131</f>
        <v>Lighting Schedule</v>
      </c>
      <c r="B133" s="39" t="str">
        <f>Raw_schedule!A131</f>
        <v>School</v>
      </c>
      <c r="C133" s="2" t="str">
        <f>Raw_schedule!C131</f>
        <v>Saturdays (Through 8/7)</v>
      </c>
      <c r="D133" s="2"/>
      <c r="E133" s="2">
        <f>Raw_schedule!D131</f>
        <v>0.05</v>
      </c>
      <c r="F133" s="2">
        <f>Raw_schedule!E131</f>
        <v>0.05</v>
      </c>
      <c r="G133" s="2">
        <f>Raw_schedule!F131</f>
        <v>0.05</v>
      </c>
      <c r="H133" s="2">
        <f>Raw_schedule!G131</f>
        <v>0.05</v>
      </c>
      <c r="I133" s="2">
        <f>Raw_schedule!H131</f>
        <v>0.05</v>
      </c>
      <c r="J133" s="2">
        <f>Raw_schedule!I131</f>
        <v>0.05</v>
      </c>
      <c r="K133" s="2">
        <f>Raw_schedule!J131</f>
        <v>0.05</v>
      </c>
      <c r="L133" s="2">
        <f>Raw_schedule!K131</f>
        <v>0.05</v>
      </c>
      <c r="M133" s="2">
        <f>Raw_schedule!L131</f>
        <v>0.15</v>
      </c>
      <c r="N133" s="2">
        <f>Raw_schedule!M131</f>
        <v>0.15</v>
      </c>
      <c r="O133" s="2">
        <f>Raw_schedule!N131</f>
        <v>0.15</v>
      </c>
      <c r="P133" s="2">
        <f>Raw_schedule!O131</f>
        <v>0.15</v>
      </c>
      <c r="Q133" s="2">
        <f>Raw_schedule!P131</f>
        <v>0.15</v>
      </c>
      <c r="R133" s="2">
        <f>Raw_schedule!Q131</f>
        <v>0.05</v>
      </c>
      <c r="S133" s="2">
        <f>Raw_schedule!R131</f>
        <v>0.05</v>
      </c>
      <c r="T133" s="2">
        <f>Raw_schedule!S131</f>
        <v>0.05</v>
      </c>
      <c r="U133" s="2">
        <f>Raw_schedule!T131</f>
        <v>0.05</v>
      </c>
      <c r="V133" s="2">
        <f>Raw_schedule!U131</f>
        <v>0.05</v>
      </c>
      <c r="W133" s="2">
        <f>Raw_schedule!V131</f>
        <v>0.05</v>
      </c>
      <c r="X133" s="2">
        <f>Raw_schedule!W131</f>
        <v>0.05</v>
      </c>
      <c r="Y133" s="2">
        <f>Raw_schedule!X131</f>
        <v>0.05</v>
      </c>
      <c r="Z133" s="2">
        <f>Raw_schedule!Y131</f>
        <v>0.05</v>
      </c>
      <c r="AA133" s="2">
        <f>Raw_schedule!Z131</f>
        <v>0.05</v>
      </c>
      <c r="AB133" s="2">
        <f>Raw_schedule!AA131</f>
        <v>0.05</v>
      </c>
    </row>
    <row r="134" spans="1:28" x14ac:dyDescent="0.25">
      <c r="A134" s="39" t="str">
        <f>Raw_schedule!B132</f>
        <v>Lighting Schedule</v>
      </c>
      <c r="B134" s="39" t="str">
        <f>Raw_schedule!A132</f>
        <v>School</v>
      </c>
      <c r="C134" s="2" t="str">
        <f>Raw_schedule!C132</f>
        <v>Saturdays (Through 12/11)</v>
      </c>
      <c r="D134" s="2"/>
      <c r="E134" s="2">
        <f>Raw_schedule!D132</f>
        <v>0.05</v>
      </c>
      <c r="F134" s="2">
        <f>Raw_schedule!E132</f>
        <v>0.05</v>
      </c>
      <c r="G134" s="2">
        <f>Raw_schedule!F132</f>
        <v>0.05</v>
      </c>
      <c r="H134" s="2">
        <f>Raw_schedule!G132</f>
        <v>0.05</v>
      </c>
      <c r="I134" s="2">
        <f>Raw_schedule!H132</f>
        <v>0.05</v>
      </c>
      <c r="J134" s="2">
        <f>Raw_schedule!I132</f>
        <v>0.05</v>
      </c>
      <c r="K134" s="2">
        <f>Raw_schedule!J132</f>
        <v>0.05</v>
      </c>
      <c r="L134" s="2">
        <f>Raw_schedule!K132</f>
        <v>0.05</v>
      </c>
      <c r="M134" s="2">
        <f>Raw_schedule!L132</f>
        <v>0.15</v>
      </c>
      <c r="N134" s="2">
        <f>Raw_schedule!M132</f>
        <v>0.15</v>
      </c>
      <c r="O134" s="2">
        <f>Raw_schedule!N132</f>
        <v>0.15</v>
      </c>
      <c r="P134" s="2">
        <f>Raw_schedule!O132</f>
        <v>0.15</v>
      </c>
      <c r="Q134" s="2">
        <f>Raw_schedule!P132</f>
        <v>0.15</v>
      </c>
      <c r="R134" s="2">
        <f>Raw_schedule!Q132</f>
        <v>0.05</v>
      </c>
      <c r="S134" s="2">
        <f>Raw_schedule!R132</f>
        <v>0.05</v>
      </c>
      <c r="T134" s="2">
        <f>Raw_schedule!S132</f>
        <v>0.05</v>
      </c>
      <c r="U134" s="2">
        <f>Raw_schedule!T132</f>
        <v>0.05</v>
      </c>
      <c r="V134" s="2">
        <f>Raw_schedule!U132</f>
        <v>0.05</v>
      </c>
      <c r="W134" s="2">
        <f>Raw_schedule!V132</f>
        <v>0.05</v>
      </c>
      <c r="X134" s="2">
        <f>Raw_schedule!W132</f>
        <v>0.05</v>
      </c>
      <c r="Y134" s="2">
        <f>Raw_schedule!X132</f>
        <v>0.05</v>
      </c>
      <c r="Z134" s="2">
        <f>Raw_schedule!Y132</f>
        <v>0.05</v>
      </c>
      <c r="AA134" s="2">
        <f>Raw_schedule!Z132</f>
        <v>0.05</v>
      </c>
      <c r="AB134" s="2">
        <f>Raw_schedule!AA132</f>
        <v>0.05</v>
      </c>
    </row>
    <row r="135" spans="1:28" x14ac:dyDescent="0.25">
      <c r="A135" s="39" t="str">
        <f>Raw_schedule!B133</f>
        <v>Lighting Schedule</v>
      </c>
      <c r="B135" s="39" t="str">
        <f>Raw_schedule!A133</f>
        <v>School</v>
      </c>
      <c r="C135" s="2" t="str">
        <f>Raw_schedule!C133</f>
        <v>Weekdays (Through 4/3)</v>
      </c>
      <c r="D135" s="2"/>
      <c r="E135" s="2">
        <f>Raw_schedule!D133</f>
        <v>0.05</v>
      </c>
      <c r="F135" s="2">
        <f>Raw_schedule!E133</f>
        <v>0.05</v>
      </c>
      <c r="G135" s="2">
        <f>Raw_schedule!F133</f>
        <v>0.05</v>
      </c>
      <c r="H135" s="2">
        <f>Raw_schedule!G133</f>
        <v>0.05</v>
      </c>
      <c r="I135" s="2">
        <f>Raw_schedule!H133</f>
        <v>0.05</v>
      </c>
      <c r="J135" s="2">
        <f>Raw_schedule!I133</f>
        <v>0.05</v>
      </c>
      <c r="K135" s="2">
        <f>Raw_schedule!J133</f>
        <v>0.05</v>
      </c>
      <c r="L135" s="2">
        <f>Raw_schedule!K133</f>
        <v>0.3</v>
      </c>
      <c r="M135" s="2">
        <f>Raw_schedule!L133</f>
        <v>0.6</v>
      </c>
      <c r="N135" s="2">
        <f>Raw_schedule!M133</f>
        <v>0.65</v>
      </c>
      <c r="O135" s="2">
        <f>Raw_schedule!N133</f>
        <v>0.65</v>
      </c>
      <c r="P135" s="2">
        <f>Raw_schedule!O133</f>
        <v>0.65</v>
      </c>
      <c r="Q135" s="2">
        <f>Raw_schedule!P133</f>
        <v>0.55000000000000004</v>
      </c>
      <c r="R135" s="2">
        <f>Raw_schedule!Q133</f>
        <v>0.55000000000000004</v>
      </c>
      <c r="S135" s="2">
        <f>Raw_schedule!R133</f>
        <v>0.55000000000000004</v>
      </c>
      <c r="T135" s="2">
        <f>Raw_schedule!S133</f>
        <v>0.5</v>
      </c>
      <c r="U135" s="2">
        <f>Raw_schedule!T133</f>
        <v>0.35</v>
      </c>
      <c r="V135" s="2">
        <f>Raw_schedule!U133</f>
        <v>0.35</v>
      </c>
      <c r="W135" s="2">
        <f>Raw_schedule!V133</f>
        <v>0.35</v>
      </c>
      <c r="X135" s="2">
        <f>Raw_schedule!W133</f>
        <v>0.35</v>
      </c>
      <c r="Y135" s="2">
        <f>Raw_schedule!X133</f>
        <v>0.35</v>
      </c>
      <c r="Z135" s="2">
        <f>Raw_schedule!Y133</f>
        <v>0.3</v>
      </c>
      <c r="AA135" s="2">
        <f>Raw_schedule!Z133</f>
        <v>0.05</v>
      </c>
      <c r="AB135" s="2">
        <f>Raw_schedule!AA133</f>
        <v>0.05</v>
      </c>
    </row>
    <row r="136" spans="1:28" x14ac:dyDescent="0.25">
      <c r="A136" s="39" t="str">
        <f>Raw_schedule!B134</f>
        <v>Lighting Schedule</v>
      </c>
      <c r="B136" s="39" t="str">
        <f>Raw_schedule!A134</f>
        <v>School</v>
      </c>
      <c r="C136" s="2" t="str">
        <f>Raw_schedule!C134</f>
        <v>Weekdays (Through 5/22)</v>
      </c>
      <c r="D136" s="2"/>
      <c r="E136" s="2">
        <f>Raw_schedule!D134</f>
        <v>0.05</v>
      </c>
      <c r="F136" s="2">
        <f>Raw_schedule!E134</f>
        <v>0.05</v>
      </c>
      <c r="G136" s="2">
        <f>Raw_schedule!F134</f>
        <v>0.05</v>
      </c>
      <c r="H136" s="2">
        <f>Raw_schedule!G134</f>
        <v>0.05</v>
      </c>
      <c r="I136" s="2">
        <f>Raw_schedule!H134</f>
        <v>0.05</v>
      </c>
      <c r="J136" s="2">
        <f>Raw_schedule!I134</f>
        <v>0.05</v>
      </c>
      <c r="K136" s="2">
        <f>Raw_schedule!J134</f>
        <v>0.05</v>
      </c>
      <c r="L136" s="2">
        <f>Raw_schedule!K134</f>
        <v>0.3</v>
      </c>
      <c r="M136" s="2">
        <f>Raw_schedule!L134</f>
        <v>0.6</v>
      </c>
      <c r="N136" s="2">
        <f>Raw_schedule!M134</f>
        <v>0.65</v>
      </c>
      <c r="O136" s="2">
        <f>Raw_schedule!N134</f>
        <v>0.65</v>
      </c>
      <c r="P136" s="2">
        <f>Raw_schedule!O134</f>
        <v>0.65</v>
      </c>
      <c r="Q136" s="2">
        <f>Raw_schedule!P134</f>
        <v>0.55000000000000004</v>
      </c>
      <c r="R136" s="2">
        <f>Raw_schedule!Q134</f>
        <v>0.55000000000000004</v>
      </c>
      <c r="S136" s="2">
        <f>Raw_schedule!R134</f>
        <v>0.55000000000000004</v>
      </c>
      <c r="T136" s="2">
        <f>Raw_schedule!S134</f>
        <v>0.5</v>
      </c>
      <c r="U136" s="2">
        <f>Raw_schedule!T134</f>
        <v>0.35</v>
      </c>
      <c r="V136" s="2">
        <f>Raw_schedule!U134</f>
        <v>0.35</v>
      </c>
      <c r="W136" s="2">
        <f>Raw_schedule!V134</f>
        <v>0.35</v>
      </c>
      <c r="X136" s="2">
        <f>Raw_schedule!W134</f>
        <v>0.35</v>
      </c>
      <c r="Y136" s="2">
        <f>Raw_schedule!X134</f>
        <v>0.35</v>
      </c>
      <c r="Z136" s="2">
        <f>Raw_schedule!Y134</f>
        <v>0.3</v>
      </c>
      <c r="AA136" s="2">
        <f>Raw_schedule!Z134</f>
        <v>0.05</v>
      </c>
      <c r="AB136" s="2">
        <f>Raw_schedule!AA134</f>
        <v>0.05</v>
      </c>
    </row>
    <row r="137" spans="1:28" x14ac:dyDescent="0.25">
      <c r="A137" s="39" t="str">
        <f>Raw_schedule!B135</f>
        <v>Lighting Schedule</v>
      </c>
      <c r="B137" s="39" t="str">
        <f>Raw_schedule!A135</f>
        <v>School</v>
      </c>
      <c r="C137" s="2" t="str">
        <f>Raw_schedule!C135</f>
        <v>Weekdays (Through 8/7)</v>
      </c>
      <c r="D137" s="2"/>
      <c r="E137" s="2">
        <f>Raw_schedule!D135</f>
        <v>0.05</v>
      </c>
      <c r="F137" s="2">
        <f>Raw_schedule!E135</f>
        <v>0.05</v>
      </c>
      <c r="G137" s="2">
        <f>Raw_schedule!F135</f>
        <v>0.05</v>
      </c>
      <c r="H137" s="2">
        <f>Raw_schedule!G135</f>
        <v>0.05</v>
      </c>
      <c r="I137" s="2">
        <f>Raw_schedule!H135</f>
        <v>0.05</v>
      </c>
      <c r="J137" s="2">
        <f>Raw_schedule!I135</f>
        <v>0.05</v>
      </c>
      <c r="K137" s="2">
        <f>Raw_schedule!J135</f>
        <v>0.05</v>
      </c>
      <c r="L137" s="2">
        <f>Raw_schedule!K135</f>
        <v>0.3</v>
      </c>
      <c r="M137" s="2">
        <f>Raw_schedule!L135</f>
        <v>0.6</v>
      </c>
      <c r="N137" s="2">
        <f>Raw_schedule!M135</f>
        <v>0.65</v>
      </c>
      <c r="O137" s="2">
        <f>Raw_schedule!N135</f>
        <v>0.65</v>
      </c>
      <c r="P137" s="2">
        <f>Raw_schedule!O135</f>
        <v>0.65</v>
      </c>
      <c r="Q137" s="2">
        <f>Raw_schedule!P135</f>
        <v>0.55000000000000004</v>
      </c>
      <c r="R137" s="2">
        <f>Raw_schedule!Q135</f>
        <v>0.55000000000000004</v>
      </c>
      <c r="S137" s="2">
        <f>Raw_schedule!R135</f>
        <v>0.55000000000000004</v>
      </c>
      <c r="T137" s="2">
        <f>Raw_schedule!S135</f>
        <v>0.5</v>
      </c>
      <c r="U137" s="2">
        <f>Raw_schedule!T135</f>
        <v>0.35</v>
      </c>
      <c r="V137" s="2">
        <f>Raw_schedule!U135</f>
        <v>0.35</v>
      </c>
      <c r="W137" s="2">
        <f>Raw_schedule!V135</f>
        <v>0.35</v>
      </c>
      <c r="X137" s="2">
        <f>Raw_schedule!W135</f>
        <v>0.35</v>
      </c>
      <c r="Y137" s="2">
        <f>Raw_schedule!X135</f>
        <v>0.35</v>
      </c>
      <c r="Z137" s="2">
        <f>Raw_schedule!Y135</f>
        <v>0.3</v>
      </c>
      <c r="AA137" s="2">
        <f>Raw_schedule!Z135</f>
        <v>0.05</v>
      </c>
      <c r="AB137" s="2">
        <f>Raw_schedule!AA135</f>
        <v>0.05</v>
      </c>
    </row>
    <row r="138" spans="1:28" x14ac:dyDescent="0.25">
      <c r="A138" s="39" t="str">
        <f>Raw_schedule!B136</f>
        <v>Lighting Schedule</v>
      </c>
      <c r="B138" s="39" t="str">
        <f>Raw_schedule!A136</f>
        <v>School</v>
      </c>
      <c r="C138" s="2" t="str">
        <f>Raw_schedule!C136</f>
        <v>Weekdays (Through 12/11)</v>
      </c>
      <c r="D138" s="2"/>
      <c r="E138" s="2">
        <f>Raw_schedule!D136</f>
        <v>0.05</v>
      </c>
      <c r="F138" s="2">
        <f>Raw_schedule!E136</f>
        <v>0.05</v>
      </c>
      <c r="G138" s="2">
        <f>Raw_schedule!F136</f>
        <v>0.05</v>
      </c>
      <c r="H138" s="2">
        <f>Raw_schedule!G136</f>
        <v>0.05</v>
      </c>
      <c r="I138" s="2">
        <f>Raw_schedule!H136</f>
        <v>0.05</v>
      </c>
      <c r="J138" s="2">
        <f>Raw_schedule!I136</f>
        <v>0.05</v>
      </c>
      <c r="K138" s="2">
        <f>Raw_schedule!J136</f>
        <v>0.05</v>
      </c>
      <c r="L138" s="2">
        <f>Raw_schedule!K136</f>
        <v>0.3</v>
      </c>
      <c r="M138" s="2">
        <f>Raw_schedule!L136</f>
        <v>0.6</v>
      </c>
      <c r="N138" s="2">
        <f>Raw_schedule!M136</f>
        <v>0.65</v>
      </c>
      <c r="O138" s="2">
        <f>Raw_schedule!N136</f>
        <v>0.65</v>
      </c>
      <c r="P138" s="2">
        <f>Raw_schedule!O136</f>
        <v>0.65</v>
      </c>
      <c r="Q138" s="2">
        <f>Raw_schedule!P136</f>
        <v>0.55000000000000004</v>
      </c>
      <c r="R138" s="2">
        <f>Raw_schedule!Q136</f>
        <v>0.55000000000000004</v>
      </c>
      <c r="S138" s="2">
        <f>Raw_schedule!R136</f>
        <v>0.55000000000000004</v>
      </c>
      <c r="T138" s="2">
        <f>Raw_schedule!S136</f>
        <v>0.5</v>
      </c>
      <c r="U138" s="2">
        <f>Raw_schedule!T136</f>
        <v>0.35</v>
      </c>
      <c r="V138" s="2">
        <f>Raw_schedule!U136</f>
        <v>0.35</v>
      </c>
      <c r="W138" s="2">
        <f>Raw_schedule!V136</f>
        <v>0.35</v>
      </c>
      <c r="X138" s="2">
        <f>Raw_schedule!W136</f>
        <v>0.35</v>
      </c>
      <c r="Y138" s="2">
        <f>Raw_schedule!X136</f>
        <v>0.35</v>
      </c>
      <c r="Z138" s="2">
        <f>Raw_schedule!Y136</f>
        <v>0.3</v>
      </c>
      <c r="AA138" s="2">
        <f>Raw_schedule!Z136</f>
        <v>0.05</v>
      </c>
      <c r="AB138" s="2">
        <f>Raw_schedule!AA136</f>
        <v>0.05</v>
      </c>
    </row>
    <row r="139" spans="1:28" x14ac:dyDescent="0.25">
      <c r="A139" s="39" t="str">
        <f>Raw_schedule!B137</f>
        <v>OA Schedule</v>
      </c>
      <c r="B139" s="39" t="str">
        <f>Raw_schedule!A137</f>
        <v>School</v>
      </c>
      <c r="C139" s="2" t="str">
        <f>Raw_schedule!C137</f>
        <v>AllOtherDays (Through 1/11)</v>
      </c>
      <c r="D139" s="2"/>
      <c r="E139" s="2">
        <f>Raw_schedule!D137</f>
        <v>0</v>
      </c>
      <c r="F139" s="2">
        <f>Raw_schedule!E137</f>
        <v>0</v>
      </c>
      <c r="G139" s="2">
        <f>Raw_schedule!F137</f>
        <v>0</v>
      </c>
      <c r="H139" s="2">
        <f>Raw_schedule!G137</f>
        <v>0</v>
      </c>
      <c r="I139" s="2">
        <f>Raw_schedule!H137</f>
        <v>0</v>
      </c>
      <c r="J139" s="2">
        <f>Raw_schedule!I137</f>
        <v>0</v>
      </c>
      <c r="K139" s="2">
        <f>Raw_schedule!J137</f>
        <v>0</v>
      </c>
      <c r="L139" s="2">
        <f>Raw_schedule!K137</f>
        <v>0</v>
      </c>
      <c r="M139" s="2">
        <f>Raw_schedule!L137</f>
        <v>0</v>
      </c>
      <c r="N139" s="2">
        <f>Raw_schedule!M137</f>
        <v>0</v>
      </c>
      <c r="O139" s="2">
        <f>Raw_schedule!N137</f>
        <v>0</v>
      </c>
      <c r="P139" s="2">
        <f>Raw_schedule!O137</f>
        <v>0</v>
      </c>
      <c r="Q139" s="2">
        <f>Raw_schedule!P137</f>
        <v>0</v>
      </c>
      <c r="R139" s="2">
        <f>Raw_schedule!Q137</f>
        <v>0</v>
      </c>
      <c r="S139" s="2">
        <f>Raw_schedule!R137</f>
        <v>0</v>
      </c>
      <c r="T139" s="2">
        <f>Raw_schedule!S137</f>
        <v>0</v>
      </c>
      <c r="U139" s="2">
        <f>Raw_schedule!T137</f>
        <v>0</v>
      </c>
      <c r="V139" s="2">
        <f>Raw_schedule!U137</f>
        <v>0</v>
      </c>
      <c r="W139" s="2">
        <f>Raw_schedule!V137</f>
        <v>0</v>
      </c>
      <c r="X139" s="2">
        <f>Raw_schedule!W137</f>
        <v>0</v>
      </c>
      <c r="Y139" s="2">
        <f>Raw_schedule!X137</f>
        <v>0</v>
      </c>
      <c r="Z139" s="2">
        <f>Raw_schedule!Y137</f>
        <v>0</v>
      </c>
      <c r="AA139" s="2">
        <f>Raw_schedule!Z137</f>
        <v>0</v>
      </c>
      <c r="AB139" s="2">
        <f>Raw_schedule!AA137</f>
        <v>0</v>
      </c>
    </row>
    <row r="140" spans="1:28" x14ac:dyDescent="0.25">
      <c r="A140" s="39" t="str">
        <f>Raw_schedule!B138</f>
        <v>OA Schedule</v>
      </c>
      <c r="B140" s="39" t="str">
        <f>Raw_schedule!A138</f>
        <v>School</v>
      </c>
      <c r="C140" s="2" t="str">
        <f>Raw_schedule!C138</f>
        <v>AllOtherDays (Through 4/3)</v>
      </c>
      <c r="D140" s="2"/>
      <c r="E140" s="2">
        <f>Raw_schedule!D138</f>
        <v>0</v>
      </c>
      <c r="F140" s="2">
        <f>Raw_schedule!E138</f>
        <v>0</v>
      </c>
      <c r="G140" s="2">
        <f>Raw_schedule!F138</f>
        <v>0</v>
      </c>
      <c r="H140" s="2">
        <f>Raw_schedule!G138</f>
        <v>0</v>
      </c>
      <c r="I140" s="2">
        <f>Raw_schedule!H138</f>
        <v>0</v>
      </c>
      <c r="J140" s="2">
        <f>Raw_schedule!I138</f>
        <v>0</v>
      </c>
      <c r="K140" s="2">
        <f>Raw_schedule!J138</f>
        <v>0</v>
      </c>
      <c r="L140" s="2">
        <f>Raw_schedule!K138</f>
        <v>0</v>
      </c>
      <c r="M140" s="2">
        <f>Raw_schedule!L138</f>
        <v>0</v>
      </c>
      <c r="N140" s="2">
        <f>Raw_schedule!M138</f>
        <v>0</v>
      </c>
      <c r="O140" s="2">
        <f>Raw_schedule!N138</f>
        <v>0</v>
      </c>
      <c r="P140" s="2">
        <f>Raw_schedule!O138</f>
        <v>0</v>
      </c>
      <c r="Q140" s="2">
        <f>Raw_schedule!P138</f>
        <v>0</v>
      </c>
      <c r="R140" s="2">
        <f>Raw_schedule!Q138</f>
        <v>0</v>
      </c>
      <c r="S140" s="2">
        <f>Raw_schedule!R138</f>
        <v>0</v>
      </c>
      <c r="T140" s="2">
        <f>Raw_schedule!S138</f>
        <v>0</v>
      </c>
      <c r="U140" s="2">
        <f>Raw_schedule!T138</f>
        <v>0</v>
      </c>
      <c r="V140" s="2">
        <f>Raw_schedule!U138</f>
        <v>0</v>
      </c>
      <c r="W140" s="2">
        <f>Raw_schedule!V138</f>
        <v>0</v>
      </c>
      <c r="X140" s="2">
        <f>Raw_schedule!W138</f>
        <v>0</v>
      </c>
      <c r="Y140" s="2">
        <f>Raw_schedule!X138</f>
        <v>0</v>
      </c>
      <c r="Z140" s="2">
        <f>Raw_schedule!Y138</f>
        <v>0</v>
      </c>
      <c r="AA140" s="2">
        <f>Raw_schedule!Z138</f>
        <v>0</v>
      </c>
      <c r="AB140" s="2">
        <f>Raw_schedule!AA138</f>
        <v>0</v>
      </c>
    </row>
    <row r="141" spans="1:28" x14ac:dyDescent="0.25">
      <c r="A141" s="39" t="str">
        <f>Raw_schedule!B139</f>
        <v>OA Schedule</v>
      </c>
      <c r="B141" s="39" t="str">
        <f>Raw_schedule!A139</f>
        <v>School</v>
      </c>
      <c r="C141" s="2" t="str">
        <f>Raw_schedule!C139</f>
        <v>AllOtherDays (Through 4/12)</v>
      </c>
      <c r="D141" s="2"/>
      <c r="E141" s="2">
        <f>Raw_schedule!D139</f>
        <v>0</v>
      </c>
      <c r="F141" s="2">
        <f>Raw_schedule!E139</f>
        <v>0</v>
      </c>
      <c r="G141" s="2">
        <f>Raw_schedule!F139</f>
        <v>0</v>
      </c>
      <c r="H141" s="2">
        <f>Raw_schedule!G139</f>
        <v>0</v>
      </c>
      <c r="I141" s="2">
        <f>Raw_schedule!H139</f>
        <v>0</v>
      </c>
      <c r="J141" s="2">
        <f>Raw_schedule!I139</f>
        <v>0</v>
      </c>
      <c r="K141" s="2">
        <f>Raw_schedule!J139</f>
        <v>0</v>
      </c>
      <c r="L141" s="2">
        <f>Raw_schedule!K139</f>
        <v>0</v>
      </c>
      <c r="M141" s="2">
        <f>Raw_schedule!L139</f>
        <v>0</v>
      </c>
      <c r="N141" s="2">
        <f>Raw_schedule!M139</f>
        <v>0</v>
      </c>
      <c r="O141" s="2">
        <f>Raw_schedule!N139</f>
        <v>0</v>
      </c>
      <c r="P141" s="2">
        <f>Raw_schedule!O139</f>
        <v>0</v>
      </c>
      <c r="Q141" s="2">
        <f>Raw_schedule!P139</f>
        <v>0</v>
      </c>
      <c r="R141" s="2">
        <f>Raw_schedule!Q139</f>
        <v>0</v>
      </c>
      <c r="S141" s="2">
        <f>Raw_schedule!R139</f>
        <v>0</v>
      </c>
      <c r="T141" s="2">
        <f>Raw_schedule!S139</f>
        <v>0</v>
      </c>
      <c r="U141" s="2">
        <f>Raw_schedule!T139</f>
        <v>0</v>
      </c>
      <c r="V141" s="2">
        <f>Raw_schedule!U139</f>
        <v>0</v>
      </c>
      <c r="W141" s="2">
        <f>Raw_schedule!V139</f>
        <v>0</v>
      </c>
      <c r="X141" s="2">
        <f>Raw_schedule!W139</f>
        <v>0</v>
      </c>
      <c r="Y141" s="2">
        <f>Raw_schedule!X139</f>
        <v>0</v>
      </c>
      <c r="Z141" s="2">
        <f>Raw_schedule!Y139</f>
        <v>0</v>
      </c>
      <c r="AA141" s="2">
        <f>Raw_schedule!Z139</f>
        <v>0</v>
      </c>
      <c r="AB141" s="2">
        <f>Raw_schedule!AA139</f>
        <v>0</v>
      </c>
    </row>
    <row r="142" spans="1:28" x14ac:dyDescent="0.25">
      <c r="A142" s="39" t="str">
        <f>Raw_schedule!B140</f>
        <v>OA Schedule</v>
      </c>
      <c r="B142" s="39" t="str">
        <f>Raw_schedule!A140</f>
        <v>School</v>
      </c>
      <c r="C142" s="2" t="str">
        <f>Raw_schedule!C140</f>
        <v>AllOtherDays (Through 5/22)</v>
      </c>
      <c r="D142" s="2"/>
      <c r="E142" s="2">
        <f>Raw_schedule!D140</f>
        <v>0</v>
      </c>
      <c r="F142" s="2">
        <f>Raw_schedule!E140</f>
        <v>0</v>
      </c>
      <c r="G142" s="2">
        <f>Raw_schedule!F140</f>
        <v>0</v>
      </c>
      <c r="H142" s="2">
        <f>Raw_schedule!G140</f>
        <v>0</v>
      </c>
      <c r="I142" s="2">
        <f>Raw_schedule!H140</f>
        <v>0</v>
      </c>
      <c r="J142" s="2">
        <f>Raw_schedule!I140</f>
        <v>0</v>
      </c>
      <c r="K142" s="2">
        <f>Raw_schedule!J140</f>
        <v>0</v>
      </c>
      <c r="L142" s="2">
        <f>Raw_schedule!K140</f>
        <v>0</v>
      </c>
      <c r="M142" s="2">
        <f>Raw_schedule!L140</f>
        <v>0</v>
      </c>
      <c r="N142" s="2">
        <f>Raw_schedule!M140</f>
        <v>0</v>
      </c>
      <c r="O142" s="2">
        <f>Raw_schedule!N140</f>
        <v>0</v>
      </c>
      <c r="P142" s="2">
        <f>Raw_schedule!O140</f>
        <v>0</v>
      </c>
      <c r="Q142" s="2">
        <f>Raw_schedule!P140</f>
        <v>0</v>
      </c>
      <c r="R142" s="2">
        <f>Raw_schedule!Q140</f>
        <v>0</v>
      </c>
      <c r="S142" s="2">
        <f>Raw_schedule!R140</f>
        <v>0</v>
      </c>
      <c r="T142" s="2">
        <f>Raw_schedule!S140</f>
        <v>0</v>
      </c>
      <c r="U142" s="2">
        <f>Raw_schedule!T140</f>
        <v>0</v>
      </c>
      <c r="V142" s="2">
        <f>Raw_schedule!U140</f>
        <v>0</v>
      </c>
      <c r="W142" s="2">
        <f>Raw_schedule!V140</f>
        <v>0</v>
      </c>
      <c r="X142" s="2">
        <f>Raw_schedule!W140</f>
        <v>0</v>
      </c>
      <c r="Y142" s="2">
        <f>Raw_schedule!X140</f>
        <v>0</v>
      </c>
      <c r="Z142" s="2">
        <f>Raw_schedule!Y140</f>
        <v>0</v>
      </c>
      <c r="AA142" s="2">
        <f>Raw_schedule!Z140</f>
        <v>0</v>
      </c>
      <c r="AB142" s="2">
        <f>Raw_schedule!AA140</f>
        <v>0</v>
      </c>
    </row>
    <row r="143" spans="1:28" x14ac:dyDescent="0.25">
      <c r="A143" s="39" t="str">
        <f>Raw_schedule!B141</f>
        <v>OA Schedule</v>
      </c>
      <c r="B143" s="39" t="str">
        <f>Raw_schedule!A141</f>
        <v>School</v>
      </c>
      <c r="C143" s="2" t="str">
        <f>Raw_schedule!C141</f>
        <v>AllOtherDays (Through 5/31)</v>
      </c>
      <c r="D143" s="2"/>
      <c r="E143" s="2">
        <f>Raw_schedule!D141</f>
        <v>0</v>
      </c>
      <c r="F143" s="2">
        <f>Raw_schedule!E141</f>
        <v>0</v>
      </c>
      <c r="G143" s="2">
        <f>Raw_schedule!F141</f>
        <v>0</v>
      </c>
      <c r="H143" s="2">
        <f>Raw_schedule!G141</f>
        <v>0</v>
      </c>
      <c r="I143" s="2">
        <f>Raw_schedule!H141</f>
        <v>0</v>
      </c>
      <c r="J143" s="2">
        <f>Raw_schedule!I141</f>
        <v>0</v>
      </c>
      <c r="K143" s="2">
        <f>Raw_schedule!J141</f>
        <v>0</v>
      </c>
      <c r="L143" s="2">
        <f>Raw_schedule!K141</f>
        <v>0</v>
      </c>
      <c r="M143" s="2">
        <f>Raw_schedule!L141</f>
        <v>0</v>
      </c>
      <c r="N143" s="2">
        <f>Raw_schedule!M141</f>
        <v>0</v>
      </c>
      <c r="O143" s="2">
        <f>Raw_schedule!N141</f>
        <v>0</v>
      </c>
      <c r="P143" s="2">
        <f>Raw_schedule!O141</f>
        <v>0</v>
      </c>
      <c r="Q143" s="2">
        <f>Raw_schedule!P141</f>
        <v>0</v>
      </c>
      <c r="R143" s="2">
        <f>Raw_schedule!Q141</f>
        <v>0</v>
      </c>
      <c r="S143" s="2">
        <f>Raw_schedule!R141</f>
        <v>0</v>
      </c>
      <c r="T143" s="2">
        <f>Raw_schedule!S141</f>
        <v>0</v>
      </c>
      <c r="U143" s="2">
        <f>Raw_schedule!T141</f>
        <v>0</v>
      </c>
      <c r="V143" s="2">
        <f>Raw_schedule!U141</f>
        <v>0</v>
      </c>
      <c r="W143" s="2">
        <f>Raw_schedule!V141</f>
        <v>0</v>
      </c>
      <c r="X143" s="2">
        <f>Raw_schedule!W141</f>
        <v>0</v>
      </c>
      <c r="Y143" s="2">
        <f>Raw_schedule!X141</f>
        <v>0</v>
      </c>
      <c r="Z143" s="2">
        <f>Raw_schedule!Y141</f>
        <v>0</v>
      </c>
      <c r="AA143" s="2">
        <f>Raw_schedule!Z141</f>
        <v>0</v>
      </c>
      <c r="AB143" s="2">
        <f>Raw_schedule!AA141</f>
        <v>0</v>
      </c>
    </row>
    <row r="144" spans="1:28" x14ac:dyDescent="0.25">
      <c r="A144" s="39" t="str">
        <f>Raw_schedule!B142</f>
        <v>OA Schedule</v>
      </c>
      <c r="B144" s="39" t="str">
        <f>Raw_schedule!A142</f>
        <v>School</v>
      </c>
      <c r="C144" s="2" t="str">
        <f>Raw_schedule!C142</f>
        <v>AllOtherDays (Through 8/7)</v>
      </c>
      <c r="D144" s="2"/>
      <c r="E144" s="2">
        <f>Raw_schedule!D142</f>
        <v>0</v>
      </c>
      <c r="F144" s="2">
        <f>Raw_schedule!E142</f>
        <v>0</v>
      </c>
      <c r="G144" s="2">
        <f>Raw_schedule!F142</f>
        <v>0</v>
      </c>
      <c r="H144" s="2">
        <f>Raw_schedule!G142</f>
        <v>0</v>
      </c>
      <c r="I144" s="2">
        <f>Raw_schedule!H142</f>
        <v>0</v>
      </c>
      <c r="J144" s="2">
        <f>Raw_schedule!I142</f>
        <v>0</v>
      </c>
      <c r="K144" s="2">
        <f>Raw_schedule!J142</f>
        <v>0</v>
      </c>
      <c r="L144" s="2">
        <f>Raw_schedule!K142</f>
        <v>0</v>
      </c>
      <c r="M144" s="2">
        <f>Raw_schedule!L142</f>
        <v>0</v>
      </c>
      <c r="N144" s="2">
        <f>Raw_schedule!M142</f>
        <v>0</v>
      </c>
      <c r="O144" s="2">
        <f>Raw_schedule!N142</f>
        <v>0</v>
      </c>
      <c r="P144" s="2">
        <f>Raw_schedule!O142</f>
        <v>0</v>
      </c>
      <c r="Q144" s="2">
        <f>Raw_schedule!P142</f>
        <v>0</v>
      </c>
      <c r="R144" s="2">
        <f>Raw_schedule!Q142</f>
        <v>0</v>
      </c>
      <c r="S144" s="2">
        <f>Raw_schedule!R142</f>
        <v>0</v>
      </c>
      <c r="T144" s="2">
        <f>Raw_schedule!S142</f>
        <v>0</v>
      </c>
      <c r="U144" s="2">
        <f>Raw_schedule!T142</f>
        <v>0</v>
      </c>
      <c r="V144" s="2">
        <f>Raw_schedule!U142</f>
        <v>0</v>
      </c>
      <c r="W144" s="2">
        <f>Raw_schedule!V142</f>
        <v>0</v>
      </c>
      <c r="X144" s="2">
        <f>Raw_schedule!W142</f>
        <v>0</v>
      </c>
      <c r="Y144" s="2">
        <f>Raw_schedule!X142</f>
        <v>0</v>
      </c>
      <c r="Z144" s="2">
        <f>Raw_schedule!Y142</f>
        <v>0</v>
      </c>
      <c r="AA144" s="2">
        <f>Raw_schedule!Z142</f>
        <v>0</v>
      </c>
      <c r="AB144" s="2">
        <f>Raw_schedule!AA142</f>
        <v>0</v>
      </c>
    </row>
    <row r="145" spans="1:28" x14ac:dyDescent="0.25">
      <c r="A145" s="39" t="str">
        <f>Raw_schedule!B143</f>
        <v>OA Schedule</v>
      </c>
      <c r="B145" s="39" t="str">
        <f>Raw_schedule!A143</f>
        <v>School</v>
      </c>
      <c r="C145" s="2" t="str">
        <f>Raw_schedule!C143</f>
        <v>AllOtherDays (Through 8/16)</v>
      </c>
      <c r="D145" s="2"/>
      <c r="E145" s="2">
        <f>Raw_schedule!D143</f>
        <v>0</v>
      </c>
      <c r="F145" s="2">
        <f>Raw_schedule!E143</f>
        <v>0</v>
      </c>
      <c r="G145" s="2">
        <f>Raw_schedule!F143</f>
        <v>0</v>
      </c>
      <c r="H145" s="2">
        <f>Raw_schedule!G143</f>
        <v>0</v>
      </c>
      <c r="I145" s="2">
        <f>Raw_schedule!H143</f>
        <v>0</v>
      </c>
      <c r="J145" s="2">
        <f>Raw_schedule!I143</f>
        <v>0</v>
      </c>
      <c r="K145" s="2">
        <f>Raw_schedule!J143</f>
        <v>0</v>
      </c>
      <c r="L145" s="2">
        <f>Raw_schedule!K143</f>
        <v>0</v>
      </c>
      <c r="M145" s="2">
        <f>Raw_schedule!L143</f>
        <v>0</v>
      </c>
      <c r="N145" s="2">
        <f>Raw_schedule!M143</f>
        <v>0</v>
      </c>
      <c r="O145" s="2">
        <f>Raw_schedule!N143</f>
        <v>0</v>
      </c>
      <c r="P145" s="2">
        <f>Raw_schedule!O143</f>
        <v>0</v>
      </c>
      <c r="Q145" s="2">
        <f>Raw_schedule!P143</f>
        <v>0</v>
      </c>
      <c r="R145" s="2">
        <f>Raw_schedule!Q143</f>
        <v>0</v>
      </c>
      <c r="S145" s="2">
        <f>Raw_schedule!R143</f>
        <v>0</v>
      </c>
      <c r="T145" s="2">
        <f>Raw_schedule!S143</f>
        <v>0</v>
      </c>
      <c r="U145" s="2">
        <f>Raw_schedule!T143</f>
        <v>0</v>
      </c>
      <c r="V145" s="2">
        <f>Raw_schedule!U143</f>
        <v>0</v>
      </c>
      <c r="W145" s="2">
        <f>Raw_schedule!V143</f>
        <v>0</v>
      </c>
      <c r="X145" s="2">
        <f>Raw_schedule!W143</f>
        <v>0</v>
      </c>
      <c r="Y145" s="2">
        <f>Raw_schedule!X143</f>
        <v>0</v>
      </c>
      <c r="Z145" s="2">
        <f>Raw_schedule!Y143</f>
        <v>0</v>
      </c>
      <c r="AA145" s="2">
        <f>Raw_schedule!Z143</f>
        <v>0</v>
      </c>
      <c r="AB145" s="2">
        <f>Raw_schedule!AA143</f>
        <v>0</v>
      </c>
    </row>
    <row r="146" spans="1:28" x14ac:dyDescent="0.25">
      <c r="A146" s="39" t="str">
        <f>Raw_schedule!B144</f>
        <v>OA Schedule</v>
      </c>
      <c r="B146" s="39" t="str">
        <f>Raw_schedule!A144</f>
        <v>School</v>
      </c>
      <c r="C146" s="2" t="str">
        <f>Raw_schedule!C144</f>
        <v>AllOtherDays (Through 12/11)</v>
      </c>
      <c r="D146" s="2"/>
      <c r="E146" s="2">
        <f>Raw_schedule!D144</f>
        <v>0</v>
      </c>
      <c r="F146" s="2">
        <f>Raw_schedule!E144</f>
        <v>0</v>
      </c>
      <c r="G146" s="2">
        <f>Raw_schedule!F144</f>
        <v>0</v>
      </c>
      <c r="H146" s="2">
        <f>Raw_schedule!G144</f>
        <v>0</v>
      </c>
      <c r="I146" s="2">
        <f>Raw_schedule!H144</f>
        <v>0</v>
      </c>
      <c r="J146" s="2">
        <f>Raw_schedule!I144</f>
        <v>0</v>
      </c>
      <c r="K146" s="2">
        <f>Raw_schedule!J144</f>
        <v>0</v>
      </c>
      <c r="L146" s="2">
        <f>Raw_schedule!K144</f>
        <v>0</v>
      </c>
      <c r="M146" s="2">
        <f>Raw_schedule!L144</f>
        <v>0</v>
      </c>
      <c r="N146" s="2">
        <f>Raw_schedule!M144</f>
        <v>0</v>
      </c>
      <c r="O146" s="2">
        <f>Raw_schedule!N144</f>
        <v>0</v>
      </c>
      <c r="P146" s="2">
        <f>Raw_schedule!O144</f>
        <v>0</v>
      </c>
      <c r="Q146" s="2">
        <f>Raw_schedule!P144</f>
        <v>0</v>
      </c>
      <c r="R146" s="2">
        <f>Raw_schedule!Q144</f>
        <v>0</v>
      </c>
      <c r="S146" s="2">
        <f>Raw_schedule!R144</f>
        <v>0</v>
      </c>
      <c r="T146" s="2">
        <f>Raw_schedule!S144</f>
        <v>0</v>
      </c>
      <c r="U146" s="2">
        <f>Raw_schedule!T144</f>
        <v>0</v>
      </c>
      <c r="V146" s="2">
        <f>Raw_schedule!U144</f>
        <v>0</v>
      </c>
      <c r="W146" s="2">
        <f>Raw_schedule!V144</f>
        <v>0</v>
      </c>
      <c r="X146" s="2">
        <f>Raw_schedule!W144</f>
        <v>0</v>
      </c>
      <c r="Y146" s="2">
        <f>Raw_schedule!X144</f>
        <v>0</v>
      </c>
      <c r="Z146" s="2">
        <f>Raw_schedule!Y144</f>
        <v>0</v>
      </c>
      <c r="AA146" s="2">
        <f>Raw_schedule!Z144</f>
        <v>0</v>
      </c>
      <c r="AB146" s="2">
        <f>Raw_schedule!AA144</f>
        <v>0</v>
      </c>
    </row>
    <row r="147" spans="1:28" x14ac:dyDescent="0.25">
      <c r="A147" s="39" t="str">
        <f>Raw_schedule!B145</f>
        <v>OA Schedule</v>
      </c>
      <c r="B147" s="39" t="str">
        <f>Raw_schedule!A145</f>
        <v>School</v>
      </c>
      <c r="C147" s="2" t="str">
        <f>Raw_schedule!C145</f>
        <v>AllOtherDays (Through 12/31)</v>
      </c>
      <c r="D147" s="2"/>
      <c r="E147" s="2">
        <f>Raw_schedule!D145</f>
        <v>0</v>
      </c>
      <c r="F147" s="2">
        <f>Raw_schedule!E145</f>
        <v>0</v>
      </c>
      <c r="G147" s="2">
        <f>Raw_schedule!F145</f>
        <v>0</v>
      </c>
      <c r="H147" s="2">
        <f>Raw_schedule!G145</f>
        <v>0</v>
      </c>
      <c r="I147" s="2">
        <f>Raw_schedule!H145</f>
        <v>0</v>
      </c>
      <c r="J147" s="2">
        <f>Raw_schedule!I145</f>
        <v>0</v>
      </c>
      <c r="K147" s="2">
        <f>Raw_schedule!J145</f>
        <v>0</v>
      </c>
      <c r="L147" s="2">
        <f>Raw_schedule!K145</f>
        <v>0</v>
      </c>
      <c r="M147" s="2">
        <f>Raw_schedule!L145</f>
        <v>0</v>
      </c>
      <c r="N147" s="2">
        <f>Raw_schedule!M145</f>
        <v>0</v>
      </c>
      <c r="O147" s="2">
        <f>Raw_schedule!N145</f>
        <v>0</v>
      </c>
      <c r="P147" s="2">
        <f>Raw_schedule!O145</f>
        <v>0</v>
      </c>
      <c r="Q147" s="2">
        <f>Raw_schedule!P145</f>
        <v>0</v>
      </c>
      <c r="R147" s="2">
        <f>Raw_schedule!Q145</f>
        <v>0</v>
      </c>
      <c r="S147" s="2">
        <f>Raw_schedule!R145</f>
        <v>0</v>
      </c>
      <c r="T147" s="2">
        <f>Raw_schedule!S145</f>
        <v>0</v>
      </c>
      <c r="U147" s="2">
        <f>Raw_schedule!T145</f>
        <v>0</v>
      </c>
      <c r="V147" s="2">
        <f>Raw_schedule!U145</f>
        <v>0</v>
      </c>
      <c r="W147" s="2">
        <f>Raw_schedule!V145</f>
        <v>0</v>
      </c>
      <c r="X147" s="2">
        <f>Raw_schedule!W145</f>
        <v>0</v>
      </c>
      <c r="Y147" s="2">
        <f>Raw_schedule!X145</f>
        <v>0</v>
      </c>
      <c r="Z147" s="2">
        <f>Raw_schedule!Y145</f>
        <v>0</v>
      </c>
      <c r="AA147" s="2">
        <f>Raw_schedule!Z145</f>
        <v>0</v>
      </c>
      <c r="AB147" s="2">
        <f>Raw_schedule!AA145</f>
        <v>0</v>
      </c>
    </row>
    <row r="148" spans="1:28" x14ac:dyDescent="0.25">
      <c r="A148" s="39" t="str">
        <f>Raw_schedule!B146</f>
        <v>OA Schedule</v>
      </c>
      <c r="B148" s="39" t="str">
        <f>Raw_schedule!A146</f>
        <v>School</v>
      </c>
      <c r="C148" s="2" t="str">
        <f>Raw_schedule!C146</f>
        <v>Saturdays (Through 4/3)</v>
      </c>
      <c r="D148" s="2"/>
      <c r="E148" s="2">
        <f>Raw_schedule!D146</f>
        <v>0</v>
      </c>
      <c r="F148" s="2">
        <f>Raw_schedule!E146</f>
        <v>0</v>
      </c>
      <c r="G148" s="2">
        <f>Raw_schedule!F146</f>
        <v>0</v>
      </c>
      <c r="H148" s="2">
        <f>Raw_schedule!G146</f>
        <v>0</v>
      </c>
      <c r="I148" s="2">
        <f>Raw_schedule!H146</f>
        <v>0</v>
      </c>
      <c r="J148" s="2">
        <f>Raw_schedule!I146</f>
        <v>0</v>
      </c>
      <c r="K148" s="2">
        <f>Raw_schedule!J146</f>
        <v>0</v>
      </c>
      <c r="L148" s="2">
        <f>Raw_schedule!K146</f>
        <v>1</v>
      </c>
      <c r="M148" s="2">
        <f>Raw_schedule!L146</f>
        <v>1</v>
      </c>
      <c r="N148" s="2">
        <f>Raw_schedule!M146</f>
        <v>1</v>
      </c>
      <c r="O148" s="2">
        <f>Raw_schedule!N146</f>
        <v>1</v>
      </c>
      <c r="P148" s="2">
        <f>Raw_schedule!O146</f>
        <v>1</v>
      </c>
      <c r="Q148" s="2">
        <f>Raw_schedule!P146</f>
        <v>1</v>
      </c>
      <c r="R148" s="2">
        <f>Raw_schedule!Q146</f>
        <v>0</v>
      </c>
      <c r="S148" s="2">
        <f>Raw_schedule!R146</f>
        <v>0</v>
      </c>
      <c r="T148" s="2">
        <f>Raw_schedule!S146</f>
        <v>0</v>
      </c>
      <c r="U148" s="2">
        <f>Raw_schedule!T146</f>
        <v>0</v>
      </c>
      <c r="V148" s="2">
        <f>Raw_schedule!U146</f>
        <v>0</v>
      </c>
      <c r="W148" s="2">
        <f>Raw_schedule!V146</f>
        <v>0</v>
      </c>
      <c r="X148" s="2">
        <f>Raw_schedule!W146</f>
        <v>0</v>
      </c>
      <c r="Y148" s="2">
        <f>Raw_schedule!X146</f>
        <v>0</v>
      </c>
      <c r="Z148" s="2">
        <f>Raw_schedule!Y146</f>
        <v>0</v>
      </c>
      <c r="AA148" s="2">
        <f>Raw_schedule!Z146</f>
        <v>0</v>
      </c>
      <c r="AB148" s="2">
        <f>Raw_schedule!AA146</f>
        <v>0</v>
      </c>
    </row>
    <row r="149" spans="1:28" x14ac:dyDescent="0.25">
      <c r="A149" s="39" t="str">
        <f>Raw_schedule!B147</f>
        <v>OA Schedule</v>
      </c>
      <c r="B149" s="39" t="str">
        <f>Raw_schedule!A147</f>
        <v>School</v>
      </c>
      <c r="C149" s="2" t="str">
        <f>Raw_schedule!C147</f>
        <v>Saturdays (Through 5/22)</v>
      </c>
      <c r="D149" s="2"/>
      <c r="E149" s="2">
        <f>Raw_schedule!D147</f>
        <v>0</v>
      </c>
      <c r="F149" s="2">
        <f>Raw_schedule!E147</f>
        <v>0</v>
      </c>
      <c r="G149" s="2">
        <f>Raw_schedule!F147</f>
        <v>0</v>
      </c>
      <c r="H149" s="2">
        <f>Raw_schedule!G147</f>
        <v>0</v>
      </c>
      <c r="I149" s="2">
        <f>Raw_schedule!H147</f>
        <v>0</v>
      </c>
      <c r="J149" s="2">
        <f>Raw_schedule!I147</f>
        <v>0</v>
      </c>
      <c r="K149" s="2">
        <f>Raw_schedule!J147</f>
        <v>0</v>
      </c>
      <c r="L149" s="2">
        <f>Raw_schedule!K147</f>
        <v>1</v>
      </c>
      <c r="M149" s="2">
        <f>Raw_schedule!L147</f>
        <v>1</v>
      </c>
      <c r="N149" s="2">
        <f>Raw_schedule!M147</f>
        <v>1</v>
      </c>
      <c r="O149" s="2">
        <f>Raw_schedule!N147</f>
        <v>1</v>
      </c>
      <c r="P149" s="2">
        <f>Raw_schedule!O147</f>
        <v>1</v>
      </c>
      <c r="Q149" s="2">
        <f>Raw_schedule!P147</f>
        <v>1</v>
      </c>
      <c r="R149" s="2">
        <f>Raw_schedule!Q147</f>
        <v>0</v>
      </c>
      <c r="S149" s="2">
        <f>Raw_schedule!R147</f>
        <v>0</v>
      </c>
      <c r="T149" s="2">
        <f>Raw_schedule!S147</f>
        <v>0</v>
      </c>
      <c r="U149" s="2">
        <f>Raw_schedule!T147</f>
        <v>0</v>
      </c>
      <c r="V149" s="2">
        <f>Raw_schedule!U147</f>
        <v>0</v>
      </c>
      <c r="W149" s="2">
        <f>Raw_schedule!V147</f>
        <v>0</v>
      </c>
      <c r="X149" s="2">
        <f>Raw_schedule!W147</f>
        <v>0</v>
      </c>
      <c r="Y149" s="2">
        <f>Raw_schedule!X147</f>
        <v>0</v>
      </c>
      <c r="Z149" s="2">
        <f>Raw_schedule!Y147</f>
        <v>0</v>
      </c>
      <c r="AA149" s="2">
        <f>Raw_schedule!Z147</f>
        <v>0</v>
      </c>
      <c r="AB149" s="2">
        <f>Raw_schedule!AA147</f>
        <v>0</v>
      </c>
    </row>
    <row r="150" spans="1:28" x14ac:dyDescent="0.25">
      <c r="A150" s="39" t="str">
        <f>Raw_schedule!B148</f>
        <v>OA Schedule</v>
      </c>
      <c r="B150" s="39" t="str">
        <f>Raw_schedule!A148</f>
        <v>School</v>
      </c>
      <c r="C150" s="2" t="str">
        <f>Raw_schedule!C148</f>
        <v>Saturdays (Through 8/7)</v>
      </c>
      <c r="D150" s="2"/>
      <c r="E150" s="2">
        <f>Raw_schedule!D148</f>
        <v>0</v>
      </c>
      <c r="F150" s="2">
        <f>Raw_schedule!E148</f>
        <v>0</v>
      </c>
      <c r="G150" s="2">
        <f>Raw_schedule!F148</f>
        <v>0</v>
      </c>
      <c r="H150" s="2">
        <f>Raw_schedule!G148</f>
        <v>0</v>
      </c>
      <c r="I150" s="2">
        <f>Raw_schedule!H148</f>
        <v>0</v>
      </c>
      <c r="J150" s="2">
        <f>Raw_schedule!I148</f>
        <v>0</v>
      </c>
      <c r="K150" s="2">
        <f>Raw_schedule!J148</f>
        <v>0</v>
      </c>
      <c r="L150" s="2">
        <f>Raw_schedule!K148</f>
        <v>1</v>
      </c>
      <c r="M150" s="2">
        <f>Raw_schedule!L148</f>
        <v>1</v>
      </c>
      <c r="N150" s="2">
        <f>Raw_schedule!M148</f>
        <v>1</v>
      </c>
      <c r="O150" s="2">
        <f>Raw_schedule!N148</f>
        <v>1</v>
      </c>
      <c r="P150" s="2">
        <f>Raw_schedule!O148</f>
        <v>1</v>
      </c>
      <c r="Q150" s="2">
        <f>Raw_schedule!P148</f>
        <v>1</v>
      </c>
      <c r="R150" s="2">
        <f>Raw_schedule!Q148</f>
        <v>0</v>
      </c>
      <c r="S150" s="2">
        <f>Raw_schedule!R148</f>
        <v>0</v>
      </c>
      <c r="T150" s="2">
        <f>Raw_schedule!S148</f>
        <v>0</v>
      </c>
      <c r="U150" s="2">
        <f>Raw_schedule!T148</f>
        <v>0</v>
      </c>
      <c r="V150" s="2">
        <f>Raw_schedule!U148</f>
        <v>0</v>
      </c>
      <c r="W150" s="2">
        <f>Raw_schedule!V148</f>
        <v>0</v>
      </c>
      <c r="X150" s="2">
        <f>Raw_schedule!W148</f>
        <v>0</v>
      </c>
      <c r="Y150" s="2">
        <f>Raw_schedule!X148</f>
        <v>0</v>
      </c>
      <c r="Z150" s="2">
        <f>Raw_schedule!Y148</f>
        <v>0</v>
      </c>
      <c r="AA150" s="2">
        <f>Raw_schedule!Z148</f>
        <v>0</v>
      </c>
      <c r="AB150" s="2">
        <f>Raw_schedule!AA148</f>
        <v>0</v>
      </c>
    </row>
    <row r="151" spans="1:28" x14ac:dyDescent="0.25">
      <c r="A151" s="39" t="str">
        <f>Raw_schedule!B149</f>
        <v>OA Schedule</v>
      </c>
      <c r="B151" s="39" t="str">
        <f>Raw_schedule!A149</f>
        <v>School</v>
      </c>
      <c r="C151" s="2" t="str">
        <f>Raw_schedule!C149</f>
        <v>Saturdays (Through 12/11)</v>
      </c>
      <c r="D151" s="2"/>
      <c r="E151" s="2">
        <f>Raw_schedule!D149</f>
        <v>0</v>
      </c>
      <c r="F151" s="2">
        <f>Raw_schedule!E149</f>
        <v>0</v>
      </c>
      <c r="G151" s="2">
        <f>Raw_schedule!F149</f>
        <v>0</v>
      </c>
      <c r="H151" s="2">
        <f>Raw_schedule!G149</f>
        <v>0</v>
      </c>
      <c r="I151" s="2">
        <f>Raw_schedule!H149</f>
        <v>0</v>
      </c>
      <c r="J151" s="2">
        <f>Raw_schedule!I149</f>
        <v>0</v>
      </c>
      <c r="K151" s="2">
        <f>Raw_schedule!J149</f>
        <v>0</v>
      </c>
      <c r="L151" s="2">
        <f>Raw_schedule!K149</f>
        <v>1</v>
      </c>
      <c r="M151" s="2">
        <f>Raw_schedule!L149</f>
        <v>1</v>
      </c>
      <c r="N151" s="2">
        <f>Raw_schedule!M149</f>
        <v>1</v>
      </c>
      <c r="O151" s="2">
        <f>Raw_schedule!N149</f>
        <v>1</v>
      </c>
      <c r="P151" s="2">
        <f>Raw_schedule!O149</f>
        <v>1</v>
      </c>
      <c r="Q151" s="2">
        <f>Raw_schedule!P149</f>
        <v>1</v>
      </c>
      <c r="R151" s="2">
        <f>Raw_schedule!Q149</f>
        <v>0</v>
      </c>
      <c r="S151" s="2">
        <f>Raw_schedule!R149</f>
        <v>0</v>
      </c>
      <c r="T151" s="2">
        <f>Raw_schedule!S149</f>
        <v>0</v>
      </c>
      <c r="U151" s="2">
        <f>Raw_schedule!T149</f>
        <v>0</v>
      </c>
      <c r="V151" s="2">
        <f>Raw_schedule!U149</f>
        <v>0</v>
      </c>
      <c r="W151" s="2">
        <f>Raw_schedule!V149</f>
        <v>0</v>
      </c>
      <c r="X151" s="2">
        <f>Raw_schedule!W149</f>
        <v>0</v>
      </c>
      <c r="Y151" s="2">
        <f>Raw_schedule!X149</f>
        <v>0</v>
      </c>
      <c r="Z151" s="2">
        <f>Raw_schedule!Y149</f>
        <v>0</v>
      </c>
      <c r="AA151" s="2">
        <f>Raw_schedule!Z149</f>
        <v>0</v>
      </c>
      <c r="AB151" s="2">
        <f>Raw_schedule!AA149</f>
        <v>0</v>
      </c>
    </row>
    <row r="152" spans="1:28" x14ac:dyDescent="0.25">
      <c r="A152" s="39" t="str">
        <f>Raw_schedule!B150</f>
        <v>OA Schedule</v>
      </c>
      <c r="B152" s="39" t="str">
        <f>Raw_schedule!A150</f>
        <v>School</v>
      </c>
      <c r="C152" s="2" t="str">
        <f>Raw_schedule!C150</f>
        <v>Weekdays (Through 4/3)</v>
      </c>
      <c r="D152" s="2"/>
      <c r="E152" s="2">
        <f>Raw_schedule!D150</f>
        <v>0</v>
      </c>
      <c r="F152" s="2">
        <f>Raw_schedule!E150</f>
        <v>0</v>
      </c>
      <c r="G152" s="2">
        <f>Raw_schedule!F150</f>
        <v>0</v>
      </c>
      <c r="H152" s="2">
        <f>Raw_schedule!G150</f>
        <v>0</v>
      </c>
      <c r="I152" s="2">
        <f>Raw_schedule!H150</f>
        <v>0</v>
      </c>
      <c r="J152" s="2">
        <f>Raw_schedule!I150</f>
        <v>0</v>
      </c>
      <c r="K152" s="2">
        <f>Raw_schedule!J150</f>
        <v>1</v>
      </c>
      <c r="L152" s="2">
        <f>Raw_schedule!K150</f>
        <v>1</v>
      </c>
      <c r="M152" s="2">
        <f>Raw_schedule!L150</f>
        <v>1</v>
      </c>
      <c r="N152" s="2">
        <f>Raw_schedule!M150</f>
        <v>1</v>
      </c>
      <c r="O152" s="2">
        <f>Raw_schedule!N150</f>
        <v>1</v>
      </c>
      <c r="P152" s="2">
        <f>Raw_schedule!O150</f>
        <v>1</v>
      </c>
      <c r="Q152" s="2">
        <f>Raw_schedule!P150</f>
        <v>1</v>
      </c>
      <c r="R152" s="2">
        <f>Raw_schedule!Q150</f>
        <v>1</v>
      </c>
      <c r="S152" s="2">
        <f>Raw_schedule!R150</f>
        <v>1</v>
      </c>
      <c r="T152" s="2">
        <f>Raw_schedule!S150</f>
        <v>1</v>
      </c>
      <c r="U152" s="2">
        <f>Raw_schedule!T150</f>
        <v>1</v>
      </c>
      <c r="V152" s="2">
        <f>Raw_schedule!U150</f>
        <v>1</v>
      </c>
      <c r="W152" s="2">
        <f>Raw_schedule!V150</f>
        <v>1</v>
      </c>
      <c r="X152" s="2">
        <f>Raw_schedule!W150</f>
        <v>1</v>
      </c>
      <c r="Y152" s="2">
        <f>Raw_schedule!X150</f>
        <v>1</v>
      </c>
      <c r="Z152" s="2">
        <f>Raw_schedule!Y150</f>
        <v>1</v>
      </c>
      <c r="AA152" s="2">
        <f>Raw_schedule!Z150</f>
        <v>0</v>
      </c>
      <c r="AB152" s="2">
        <f>Raw_schedule!AA150</f>
        <v>0</v>
      </c>
    </row>
    <row r="153" spans="1:28" x14ac:dyDescent="0.25">
      <c r="A153" s="39" t="str">
        <f>Raw_schedule!B151</f>
        <v>OA Schedule</v>
      </c>
      <c r="B153" s="39" t="str">
        <f>Raw_schedule!A151</f>
        <v>School</v>
      </c>
      <c r="C153" s="2" t="str">
        <f>Raw_schedule!C151</f>
        <v>Weekdays (Through 5/22)</v>
      </c>
      <c r="D153" s="2"/>
      <c r="E153" s="2">
        <f>Raw_schedule!D151</f>
        <v>0</v>
      </c>
      <c r="F153" s="2">
        <f>Raw_schedule!E151</f>
        <v>0</v>
      </c>
      <c r="G153" s="2">
        <f>Raw_schedule!F151</f>
        <v>0</v>
      </c>
      <c r="H153" s="2">
        <f>Raw_schedule!G151</f>
        <v>0</v>
      </c>
      <c r="I153" s="2">
        <f>Raw_schedule!H151</f>
        <v>0</v>
      </c>
      <c r="J153" s="2">
        <f>Raw_schedule!I151</f>
        <v>0</v>
      </c>
      <c r="K153" s="2">
        <f>Raw_schedule!J151</f>
        <v>1</v>
      </c>
      <c r="L153" s="2">
        <f>Raw_schedule!K151</f>
        <v>1</v>
      </c>
      <c r="M153" s="2">
        <f>Raw_schedule!L151</f>
        <v>1</v>
      </c>
      <c r="N153" s="2">
        <f>Raw_schedule!M151</f>
        <v>1</v>
      </c>
      <c r="O153" s="2">
        <f>Raw_schedule!N151</f>
        <v>1</v>
      </c>
      <c r="P153" s="2">
        <f>Raw_schedule!O151</f>
        <v>1</v>
      </c>
      <c r="Q153" s="2">
        <f>Raw_schedule!P151</f>
        <v>1</v>
      </c>
      <c r="R153" s="2">
        <f>Raw_schedule!Q151</f>
        <v>1</v>
      </c>
      <c r="S153" s="2">
        <f>Raw_schedule!R151</f>
        <v>1</v>
      </c>
      <c r="T153" s="2">
        <f>Raw_schedule!S151</f>
        <v>1</v>
      </c>
      <c r="U153" s="2">
        <f>Raw_schedule!T151</f>
        <v>1</v>
      </c>
      <c r="V153" s="2">
        <f>Raw_schedule!U151</f>
        <v>1</v>
      </c>
      <c r="W153" s="2">
        <f>Raw_schedule!V151</f>
        <v>1</v>
      </c>
      <c r="X153" s="2">
        <f>Raw_schedule!W151</f>
        <v>1</v>
      </c>
      <c r="Y153" s="2">
        <f>Raw_schedule!X151</f>
        <v>1</v>
      </c>
      <c r="Z153" s="2">
        <f>Raw_schedule!Y151</f>
        <v>1</v>
      </c>
      <c r="AA153" s="2">
        <f>Raw_schedule!Z151</f>
        <v>0</v>
      </c>
      <c r="AB153" s="2">
        <f>Raw_schedule!AA151</f>
        <v>0</v>
      </c>
    </row>
    <row r="154" spans="1:28" x14ac:dyDescent="0.25">
      <c r="A154" s="39" t="str">
        <f>Raw_schedule!B152</f>
        <v>OA Schedule</v>
      </c>
      <c r="B154" s="39" t="str">
        <f>Raw_schedule!A152</f>
        <v>School</v>
      </c>
      <c r="C154" s="2" t="str">
        <f>Raw_schedule!C152</f>
        <v>Weekdays (Through 8/7)</v>
      </c>
      <c r="D154" s="2"/>
      <c r="E154" s="2">
        <f>Raw_schedule!D152</f>
        <v>0</v>
      </c>
      <c r="F154" s="2">
        <f>Raw_schedule!E152</f>
        <v>0</v>
      </c>
      <c r="G154" s="2">
        <f>Raw_schedule!F152</f>
        <v>0</v>
      </c>
      <c r="H154" s="2">
        <f>Raw_schedule!G152</f>
        <v>0</v>
      </c>
      <c r="I154" s="2">
        <f>Raw_schedule!H152</f>
        <v>0</v>
      </c>
      <c r="J154" s="2">
        <f>Raw_schedule!I152</f>
        <v>0</v>
      </c>
      <c r="K154" s="2">
        <f>Raw_schedule!J152</f>
        <v>1</v>
      </c>
      <c r="L154" s="2">
        <f>Raw_schedule!K152</f>
        <v>1</v>
      </c>
      <c r="M154" s="2">
        <f>Raw_schedule!L152</f>
        <v>1</v>
      </c>
      <c r="N154" s="2">
        <f>Raw_schedule!M152</f>
        <v>1</v>
      </c>
      <c r="O154" s="2">
        <f>Raw_schedule!N152</f>
        <v>1</v>
      </c>
      <c r="P154" s="2">
        <f>Raw_schedule!O152</f>
        <v>1</v>
      </c>
      <c r="Q154" s="2">
        <f>Raw_schedule!P152</f>
        <v>1</v>
      </c>
      <c r="R154" s="2">
        <f>Raw_schedule!Q152</f>
        <v>1</v>
      </c>
      <c r="S154" s="2">
        <f>Raw_schedule!R152</f>
        <v>1</v>
      </c>
      <c r="T154" s="2">
        <f>Raw_schedule!S152</f>
        <v>1</v>
      </c>
      <c r="U154" s="2">
        <f>Raw_schedule!T152</f>
        <v>1</v>
      </c>
      <c r="V154" s="2">
        <f>Raw_schedule!U152</f>
        <v>1</v>
      </c>
      <c r="W154" s="2">
        <f>Raw_schedule!V152</f>
        <v>1</v>
      </c>
      <c r="X154" s="2">
        <f>Raw_schedule!W152</f>
        <v>1</v>
      </c>
      <c r="Y154" s="2">
        <f>Raw_schedule!X152</f>
        <v>1</v>
      </c>
      <c r="Z154" s="2">
        <f>Raw_schedule!Y152</f>
        <v>1</v>
      </c>
      <c r="AA154" s="2">
        <f>Raw_schedule!Z152</f>
        <v>0</v>
      </c>
      <c r="AB154" s="2">
        <f>Raw_schedule!AA152</f>
        <v>0</v>
      </c>
    </row>
    <row r="155" spans="1:28" x14ac:dyDescent="0.25">
      <c r="A155" s="39" t="str">
        <f>Raw_schedule!B153</f>
        <v>OA Schedule</v>
      </c>
      <c r="B155" s="39" t="str">
        <f>Raw_schedule!A153</f>
        <v>School</v>
      </c>
      <c r="C155" s="2" t="str">
        <f>Raw_schedule!C153</f>
        <v>Weekdays (Through 12/11)</v>
      </c>
      <c r="D155" s="2"/>
      <c r="E155" s="2">
        <f>Raw_schedule!D153</f>
        <v>0</v>
      </c>
      <c r="F155" s="2">
        <f>Raw_schedule!E153</f>
        <v>0</v>
      </c>
      <c r="G155" s="2">
        <f>Raw_schedule!F153</f>
        <v>0</v>
      </c>
      <c r="H155" s="2">
        <f>Raw_schedule!G153</f>
        <v>0</v>
      </c>
      <c r="I155" s="2">
        <f>Raw_schedule!H153</f>
        <v>0</v>
      </c>
      <c r="J155" s="2">
        <f>Raw_schedule!I153</f>
        <v>0</v>
      </c>
      <c r="K155" s="2">
        <f>Raw_schedule!J153</f>
        <v>1</v>
      </c>
      <c r="L155" s="2">
        <f>Raw_schedule!K153</f>
        <v>1</v>
      </c>
      <c r="M155" s="2">
        <f>Raw_schedule!L153</f>
        <v>1</v>
      </c>
      <c r="N155" s="2">
        <f>Raw_schedule!M153</f>
        <v>1</v>
      </c>
      <c r="O155" s="2">
        <f>Raw_schedule!N153</f>
        <v>1</v>
      </c>
      <c r="P155" s="2">
        <f>Raw_schedule!O153</f>
        <v>1</v>
      </c>
      <c r="Q155" s="2">
        <f>Raw_schedule!P153</f>
        <v>1</v>
      </c>
      <c r="R155" s="2">
        <f>Raw_schedule!Q153</f>
        <v>1</v>
      </c>
      <c r="S155" s="2">
        <f>Raw_schedule!R153</f>
        <v>1</v>
      </c>
      <c r="T155" s="2">
        <f>Raw_schedule!S153</f>
        <v>1</v>
      </c>
      <c r="U155" s="2">
        <f>Raw_schedule!T153</f>
        <v>1</v>
      </c>
      <c r="V155" s="2">
        <f>Raw_schedule!U153</f>
        <v>1</v>
      </c>
      <c r="W155" s="2">
        <f>Raw_schedule!V153</f>
        <v>1</v>
      </c>
      <c r="X155" s="2">
        <f>Raw_schedule!W153</f>
        <v>1</v>
      </c>
      <c r="Y155" s="2">
        <f>Raw_schedule!X153</f>
        <v>1</v>
      </c>
      <c r="Z155" s="2">
        <f>Raw_schedule!Y153</f>
        <v>1</v>
      </c>
      <c r="AA155" s="2">
        <f>Raw_schedule!Z153</f>
        <v>0</v>
      </c>
      <c r="AB155" s="2">
        <f>Raw_schedule!AA153</f>
        <v>0</v>
      </c>
    </row>
    <row r="156" spans="1:28" x14ac:dyDescent="0.25">
      <c r="A156" s="39" t="str">
        <f>Raw_schedule!B154</f>
        <v>Occupant Sch</v>
      </c>
      <c r="B156" s="39" t="str">
        <f>Raw_schedule!A154</f>
        <v>School</v>
      </c>
      <c r="C156" s="2" t="str">
        <f>Raw_schedule!C154</f>
        <v>AllOtherDays (Through 1/11)</v>
      </c>
      <c r="D156" s="2"/>
      <c r="E156" s="2">
        <f>Raw_schedule!D154</f>
        <v>0</v>
      </c>
      <c r="F156" s="2">
        <f>Raw_schedule!E154</f>
        <v>0</v>
      </c>
      <c r="G156" s="2">
        <f>Raw_schedule!F154</f>
        <v>0</v>
      </c>
      <c r="H156" s="2">
        <f>Raw_schedule!G154</f>
        <v>0</v>
      </c>
      <c r="I156" s="2">
        <f>Raw_schedule!H154</f>
        <v>0</v>
      </c>
      <c r="J156" s="2">
        <f>Raw_schedule!I154</f>
        <v>0</v>
      </c>
      <c r="K156" s="2">
        <f>Raw_schedule!J154</f>
        <v>0</v>
      </c>
      <c r="L156" s="2">
        <f>Raw_schedule!K154</f>
        <v>0</v>
      </c>
      <c r="M156" s="2">
        <f>Raw_schedule!L154</f>
        <v>0</v>
      </c>
      <c r="N156" s="2">
        <f>Raw_schedule!M154</f>
        <v>0</v>
      </c>
      <c r="O156" s="2">
        <f>Raw_schedule!N154</f>
        <v>0</v>
      </c>
      <c r="P156" s="2">
        <f>Raw_schedule!O154</f>
        <v>0</v>
      </c>
      <c r="Q156" s="2">
        <f>Raw_schedule!P154</f>
        <v>0</v>
      </c>
      <c r="R156" s="2">
        <f>Raw_schedule!Q154</f>
        <v>0</v>
      </c>
      <c r="S156" s="2">
        <f>Raw_schedule!R154</f>
        <v>0</v>
      </c>
      <c r="T156" s="2">
        <f>Raw_schedule!S154</f>
        <v>0</v>
      </c>
      <c r="U156" s="2">
        <f>Raw_schedule!T154</f>
        <v>0</v>
      </c>
      <c r="V156" s="2">
        <f>Raw_schedule!U154</f>
        <v>0</v>
      </c>
      <c r="W156" s="2">
        <f>Raw_schedule!V154</f>
        <v>0</v>
      </c>
      <c r="X156" s="2">
        <f>Raw_schedule!W154</f>
        <v>0</v>
      </c>
      <c r="Y156" s="2">
        <f>Raw_schedule!X154</f>
        <v>0</v>
      </c>
      <c r="Z156" s="2">
        <f>Raw_schedule!Y154</f>
        <v>0</v>
      </c>
      <c r="AA156" s="2">
        <f>Raw_schedule!Z154</f>
        <v>0</v>
      </c>
      <c r="AB156" s="2">
        <f>Raw_schedule!AA154</f>
        <v>0</v>
      </c>
    </row>
    <row r="157" spans="1:28" x14ac:dyDescent="0.25">
      <c r="A157" s="39" t="str">
        <f>Raw_schedule!B155</f>
        <v>Occupant Sch</v>
      </c>
      <c r="B157" s="39" t="str">
        <f>Raw_schedule!A155</f>
        <v>School</v>
      </c>
      <c r="C157" s="2" t="str">
        <f>Raw_schedule!C155</f>
        <v>AllOtherDays (Through 4/3)</v>
      </c>
      <c r="D157" s="2"/>
      <c r="E157" s="2">
        <f>Raw_schedule!D155</f>
        <v>0</v>
      </c>
      <c r="F157" s="2">
        <f>Raw_schedule!E155</f>
        <v>0</v>
      </c>
      <c r="G157" s="2">
        <f>Raw_schedule!F155</f>
        <v>0</v>
      </c>
      <c r="H157" s="2">
        <f>Raw_schedule!G155</f>
        <v>0</v>
      </c>
      <c r="I157" s="2">
        <f>Raw_schedule!H155</f>
        <v>0</v>
      </c>
      <c r="J157" s="2">
        <f>Raw_schedule!I155</f>
        <v>0</v>
      </c>
      <c r="K157" s="2">
        <f>Raw_schedule!J155</f>
        <v>0</v>
      </c>
      <c r="L157" s="2">
        <f>Raw_schedule!K155</f>
        <v>0</v>
      </c>
      <c r="M157" s="2">
        <f>Raw_schedule!L155</f>
        <v>0</v>
      </c>
      <c r="N157" s="2">
        <f>Raw_schedule!M155</f>
        <v>0</v>
      </c>
      <c r="O157" s="2">
        <f>Raw_schedule!N155</f>
        <v>0</v>
      </c>
      <c r="P157" s="2">
        <f>Raw_schedule!O155</f>
        <v>0</v>
      </c>
      <c r="Q157" s="2">
        <f>Raw_schedule!P155</f>
        <v>0</v>
      </c>
      <c r="R157" s="2">
        <f>Raw_schedule!Q155</f>
        <v>0</v>
      </c>
      <c r="S157" s="2">
        <f>Raw_schedule!R155</f>
        <v>0</v>
      </c>
      <c r="T157" s="2">
        <f>Raw_schedule!S155</f>
        <v>0</v>
      </c>
      <c r="U157" s="2">
        <f>Raw_schedule!T155</f>
        <v>0</v>
      </c>
      <c r="V157" s="2">
        <f>Raw_schedule!U155</f>
        <v>0</v>
      </c>
      <c r="W157" s="2">
        <f>Raw_schedule!V155</f>
        <v>0</v>
      </c>
      <c r="X157" s="2">
        <f>Raw_schedule!W155</f>
        <v>0</v>
      </c>
      <c r="Y157" s="2">
        <f>Raw_schedule!X155</f>
        <v>0</v>
      </c>
      <c r="Z157" s="2">
        <f>Raw_schedule!Y155</f>
        <v>0</v>
      </c>
      <c r="AA157" s="2">
        <f>Raw_schedule!Z155</f>
        <v>0</v>
      </c>
      <c r="AB157" s="2">
        <f>Raw_schedule!AA155</f>
        <v>0</v>
      </c>
    </row>
    <row r="158" spans="1:28" x14ac:dyDescent="0.25">
      <c r="A158" s="39" t="str">
        <f>Raw_schedule!B156</f>
        <v>Occupant Sch</v>
      </c>
      <c r="B158" s="39" t="str">
        <f>Raw_schedule!A156</f>
        <v>School</v>
      </c>
      <c r="C158" s="2" t="str">
        <f>Raw_schedule!C156</f>
        <v>AllOtherDays (Through 4/12)</v>
      </c>
      <c r="D158" s="2"/>
      <c r="E158" s="2">
        <f>Raw_schedule!D156</f>
        <v>0</v>
      </c>
      <c r="F158" s="2">
        <f>Raw_schedule!E156</f>
        <v>0</v>
      </c>
      <c r="G158" s="2">
        <f>Raw_schedule!F156</f>
        <v>0</v>
      </c>
      <c r="H158" s="2">
        <f>Raw_schedule!G156</f>
        <v>0</v>
      </c>
      <c r="I158" s="2">
        <f>Raw_schedule!H156</f>
        <v>0</v>
      </c>
      <c r="J158" s="2">
        <f>Raw_schedule!I156</f>
        <v>0</v>
      </c>
      <c r="K158" s="2">
        <f>Raw_schedule!J156</f>
        <v>0</v>
      </c>
      <c r="L158" s="2">
        <f>Raw_schedule!K156</f>
        <v>0</v>
      </c>
      <c r="M158" s="2">
        <f>Raw_schedule!L156</f>
        <v>0</v>
      </c>
      <c r="N158" s="2">
        <f>Raw_schedule!M156</f>
        <v>0</v>
      </c>
      <c r="O158" s="2">
        <f>Raw_schedule!N156</f>
        <v>0</v>
      </c>
      <c r="P158" s="2">
        <f>Raw_schedule!O156</f>
        <v>0</v>
      </c>
      <c r="Q158" s="2">
        <f>Raw_schedule!P156</f>
        <v>0</v>
      </c>
      <c r="R158" s="2">
        <f>Raw_schedule!Q156</f>
        <v>0</v>
      </c>
      <c r="S158" s="2">
        <f>Raw_schedule!R156</f>
        <v>0</v>
      </c>
      <c r="T158" s="2">
        <f>Raw_schedule!S156</f>
        <v>0</v>
      </c>
      <c r="U158" s="2">
        <f>Raw_schedule!T156</f>
        <v>0</v>
      </c>
      <c r="V158" s="2">
        <f>Raw_schedule!U156</f>
        <v>0</v>
      </c>
      <c r="W158" s="2">
        <f>Raw_schedule!V156</f>
        <v>0</v>
      </c>
      <c r="X158" s="2">
        <f>Raw_schedule!W156</f>
        <v>0</v>
      </c>
      <c r="Y158" s="2">
        <f>Raw_schedule!X156</f>
        <v>0</v>
      </c>
      <c r="Z158" s="2">
        <f>Raw_schedule!Y156</f>
        <v>0</v>
      </c>
      <c r="AA158" s="2">
        <f>Raw_schedule!Z156</f>
        <v>0</v>
      </c>
      <c r="AB158" s="2">
        <f>Raw_schedule!AA156</f>
        <v>0</v>
      </c>
    </row>
    <row r="159" spans="1:28" x14ac:dyDescent="0.25">
      <c r="A159" s="39" t="str">
        <f>Raw_schedule!B157</f>
        <v>Occupant Sch</v>
      </c>
      <c r="B159" s="39" t="str">
        <f>Raw_schedule!A157</f>
        <v>School</v>
      </c>
      <c r="C159" s="2" t="str">
        <f>Raw_schedule!C157</f>
        <v>AllOtherDays (Through 5/22)</v>
      </c>
      <c r="D159" s="2"/>
      <c r="E159" s="2">
        <f>Raw_schedule!D157</f>
        <v>0</v>
      </c>
      <c r="F159" s="2">
        <f>Raw_schedule!E157</f>
        <v>0</v>
      </c>
      <c r="G159" s="2">
        <f>Raw_schedule!F157</f>
        <v>0</v>
      </c>
      <c r="H159" s="2">
        <f>Raw_schedule!G157</f>
        <v>0</v>
      </c>
      <c r="I159" s="2">
        <f>Raw_schedule!H157</f>
        <v>0</v>
      </c>
      <c r="J159" s="2">
        <f>Raw_schedule!I157</f>
        <v>0</v>
      </c>
      <c r="K159" s="2">
        <f>Raw_schedule!J157</f>
        <v>0</v>
      </c>
      <c r="L159" s="2">
        <f>Raw_schedule!K157</f>
        <v>0</v>
      </c>
      <c r="M159" s="2">
        <f>Raw_schedule!L157</f>
        <v>0</v>
      </c>
      <c r="N159" s="2">
        <f>Raw_schedule!M157</f>
        <v>0</v>
      </c>
      <c r="O159" s="2">
        <f>Raw_schedule!N157</f>
        <v>0</v>
      </c>
      <c r="P159" s="2">
        <f>Raw_schedule!O157</f>
        <v>0</v>
      </c>
      <c r="Q159" s="2">
        <f>Raw_schedule!P157</f>
        <v>0</v>
      </c>
      <c r="R159" s="2">
        <f>Raw_schedule!Q157</f>
        <v>0</v>
      </c>
      <c r="S159" s="2">
        <f>Raw_schedule!R157</f>
        <v>0</v>
      </c>
      <c r="T159" s="2">
        <f>Raw_schedule!S157</f>
        <v>0</v>
      </c>
      <c r="U159" s="2">
        <f>Raw_schedule!T157</f>
        <v>0</v>
      </c>
      <c r="V159" s="2">
        <f>Raw_schedule!U157</f>
        <v>0</v>
      </c>
      <c r="W159" s="2">
        <f>Raw_schedule!V157</f>
        <v>0</v>
      </c>
      <c r="X159" s="2">
        <f>Raw_schedule!W157</f>
        <v>0</v>
      </c>
      <c r="Y159" s="2">
        <f>Raw_schedule!X157</f>
        <v>0</v>
      </c>
      <c r="Z159" s="2">
        <f>Raw_schedule!Y157</f>
        <v>0</v>
      </c>
      <c r="AA159" s="2">
        <f>Raw_schedule!Z157</f>
        <v>0</v>
      </c>
      <c r="AB159" s="2">
        <f>Raw_schedule!AA157</f>
        <v>0</v>
      </c>
    </row>
    <row r="160" spans="1:28" x14ac:dyDescent="0.25">
      <c r="A160" s="39" t="str">
        <f>Raw_schedule!B158</f>
        <v>Occupant Sch</v>
      </c>
      <c r="B160" s="39" t="str">
        <f>Raw_schedule!A158</f>
        <v>School</v>
      </c>
      <c r="C160" s="2" t="str">
        <f>Raw_schedule!C158</f>
        <v>AllOtherDays (Through 5/31)</v>
      </c>
      <c r="D160" s="2"/>
      <c r="E160" s="2">
        <f>Raw_schedule!D158</f>
        <v>0</v>
      </c>
      <c r="F160" s="2">
        <f>Raw_schedule!E158</f>
        <v>0</v>
      </c>
      <c r="G160" s="2">
        <f>Raw_schedule!F158</f>
        <v>0</v>
      </c>
      <c r="H160" s="2">
        <f>Raw_schedule!G158</f>
        <v>0</v>
      </c>
      <c r="I160" s="2">
        <f>Raw_schedule!H158</f>
        <v>0</v>
      </c>
      <c r="J160" s="2">
        <f>Raw_schedule!I158</f>
        <v>0</v>
      </c>
      <c r="K160" s="2">
        <f>Raw_schedule!J158</f>
        <v>0</v>
      </c>
      <c r="L160" s="2">
        <f>Raw_schedule!K158</f>
        <v>0</v>
      </c>
      <c r="M160" s="2">
        <f>Raw_schedule!L158</f>
        <v>0</v>
      </c>
      <c r="N160" s="2">
        <f>Raw_schedule!M158</f>
        <v>0</v>
      </c>
      <c r="O160" s="2">
        <f>Raw_schedule!N158</f>
        <v>0</v>
      </c>
      <c r="P160" s="2">
        <f>Raw_schedule!O158</f>
        <v>0</v>
      </c>
      <c r="Q160" s="2">
        <f>Raw_schedule!P158</f>
        <v>0</v>
      </c>
      <c r="R160" s="2">
        <f>Raw_schedule!Q158</f>
        <v>0</v>
      </c>
      <c r="S160" s="2">
        <f>Raw_schedule!R158</f>
        <v>0</v>
      </c>
      <c r="T160" s="2">
        <f>Raw_schedule!S158</f>
        <v>0</v>
      </c>
      <c r="U160" s="2">
        <f>Raw_schedule!T158</f>
        <v>0</v>
      </c>
      <c r="V160" s="2">
        <f>Raw_schedule!U158</f>
        <v>0</v>
      </c>
      <c r="W160" s="2">
        <f>Raw_schedule!V158</f>
        <v>0</v>
      </c>
      <c r="X160" s="2">
        <f>Raw_schedule!W158</f>
        <v>0</v>
      </c>
      <c r="Y160" s="2">
        <f>Raw_schedule!X158</f>
        <v>0</v>
      </c>
      <c r="Z160" s="2">
        <f>Raw_schedule!Y158</f>
        <v>0</v>
      </c>
      <c r="AA160" s="2">
        <f>Raw_schedule!Z158</f>
        <v>0</v>
      </c>
      <c r="AB160" s="2">
        <f>Raw_schedule!AA158</f>
        <v>0</v>
      </c>
    </row>
    <row r="161" spans="1:28" x14ac:dyDescent="0.25">
      <c r="A161" s="39" t="str">
        <f>Raw_schedule!B159</f>
        <v>Occupant Sch</v>
      </c>
      <c r="B161" s="39" t="str">
        <f>Raw_schedule!A159</f>
        <v>School</v>
      </c>
      <c r="C161" s="2" t="str">
        <f>Raw_schedule!C159</f>
        <v>AllOtherDays (Through 8/7)</v>
      </c>
      <c r="D161" s="2"/>
      <c r="E161" s="2">
        <f>Raw_schedule!D159</f>
        <v>0</v>
      </c>
      <c r="F161" s="2">
        <f>Raw_schedule!E159</f>
        <v>0</v>
      </c>
      <c r="G161" s="2">
        <f>Raw_schedule!F159</f>
        <v>0</v>
      </c>
      <c r="H161" s="2">
        <f>Raw_schedule!G159</f>
        <v>0</v>
      </c>
      <c r="I161" s="2">
        <f>Raw_schedule!H159</f>
        <v>0</v>
      </c>
      <c r="J161" s="2">
        <f>Raw_schedule!I159</f>
        <v>0</v>
      </c>
      <c r="K161" s="2">
        <f>Raw_schedule!J159</f>
        <v>0</v>
      </c>
      <c r="L161" s="2">
        <f>Raw_schedule!K159</f>
        <v>0</v>
      </c>
      <c r="M161" s="2">
        <f>Raw_schedule!L159</f>
        <v>0</v>
      </c>
      <c r="N161" s="2">
        <f>Raw_schedule!M159</f>
        <v>0</v>
      </c>
      <c r="O161" s="2">
        <f>Raw_schedule!N159</f>
        <v>0</v>
      </c>
      <c r="P161" s="2">
        <f>Raw_schedule!O159</f>
        <v>0</v>
      </c>
      <c r="Q161" s="2">
        <f>Raw_schedule!P159</f>
        <v>0</v>
      </c>
      <c r="R161" s="2">
        <f>Raw_schedule!Q159</f>
        <v>0</v>
      </c>
      <c r="S161" s="2">
        <f>Raw_schedule!R159</f>
        <v>0</v>
      </c>
      <c r="T161" s="2">
        <f>Raw_schedule!S159</f>
        <v>0</v>
      </c>
      <c r="U161" s="2">
        <f>Raw_schedule!T159</f>
        <v>0</v>
      </c>
      <c r="V161" s="2">
        <f>Raw_schedule!U159</f>
        <v>0</v>
      </c>
      <c r="W161" s="2">
        <f>Raw_schedule!V159</f>
        <v>0</v>
      </c>
      <c r="X161" s="2">
        <f>Raw_schedule!W159</f>
        <v>0</v>
      </c>
      <c r="Y161" s="2">
        <f>Raw_schedule!X159</f>
        <v>0</v>
      </c>
      <c r="Z161" s="2">
        <f>Raw_schedule!Y159</f>
        <v>0</v>
      </c>
      <c r="AA161" s="2">
        <f>Raw_schedule!Z159</f>
        <v>0</v>
      </c>
      <c r="AB161" s="2">
        <f>Raw_schedule!AA159</f>
        <v>0</v>
      </c>
    </row>
    <row r="162" spans="1:28" x14ac:dyDescent="0.25">
      <c r="A162" s="39" t="str">
        <f>Raw_schedule!B160</f>
        <v>Occupant Sch</v>
      </c>
      <c r="B162" s="39" t="str">
        <f>Raw_schedule!A160</f>
        <v>School</v>
      </c>
      <c r="C162" s="2" t="str">
        <f>Raw_schedule!C160</f>
        <v>AllOtherDays (Through 8/16)</v>
      </c>
      <c r="D162" s="2"/>
      <c r="E162" s="2">
        <f>Raw_schedule!D160</f>
        <v>0</v>
      </c>
      <c r="F162" s="2">
        <f>Raw_schedule!E160</f>
        <v>0</v>
      </c>
      <c r="G162" s="2">
        <f>Raw_schedule!F160</f>
        <v>0</v>
      </c>
      <c r="H162" s="2">
        <f>Raw_schedule!G160</f>
        <v>0</v>
      </c>
      <c r="I162" s="2">
        <f>Raw_schedule!H160</f>
        <v>0</v>
      </c>
      <c r="J162" s="2">
        <f>Raw_schedule!I160</f>
        <v>0</v>
      </c>
      <c r="K162" s="2">
        <f>Raw_schedule!J160</f>
        <v>0</v>
      </c>
      <c r="L162" s="2">
        <f>Raw_schedule!K160</f>
        <v>0</v>
      </c>
      <c r="M162" s="2">
        <f>Raw_schedule!L160</f>
        <v>0</v>
      </c>
      <c r="N162" s="2">
        <f>Raw_schedule!M160</f>
        <v>0</v>
      </c>
      <c r="O162" s="2">
        <f>Raw_schedule!N160</f>
        <v>0</v>
      </c>
      <c r="P162" s="2">
        <f>Raw_schedule!O160</f>
        <v>0</v>
      </c>
      <c r="Q162" s="2">
        <f>Raw_schedule!P160</f>
        <v>0</v>
      </c>
      <c r="R162" s="2">
        <f>Raw_schedule!Q160</f>
        <v>0</v>
      </c>
      <c r="S162" s="2">
        <f>Raw_schedule!R160</f>
        <v>0</v>
      </c>
      <c r="T162" s="2">
        <f>Raw_schedule!S160</f>
        <v>0</v>
      </c>
      <c r="U162" s="2">
        <f>Raw_schedule!T160</f>
        <v>0</v>
      </c>
      <c r="V162" s="2">
        <f>Raw_schedule!U160</f>
        <v>0</v>
      </c>
      <c r="W162" s="2">
        <f>Raw_schedule!V160</f>
        <v>0</v>
      </c>
      <c r="X162" s="2">
        <f>Raw_schedule!W160</f>
        <v>0</v>
      </c>
      <c r="Y162" s="2">
        <f>Raw_schedule!X160</f>
        <v>0</v>
      </c>
      <c r="Z162" s="2">
        <f>Raw_schedule!Y160</f>
        <v>0</v>
      </c>
      <c r="AA162" s="2">
        <f>Raw_schedule!Z160</f>
        <v>0</v>
      </c>
      <c r="AB162" s="2">
        <f>Raw_schedule!AA160</f>
        <v>0</v>
      </c>
    </row>
    <row r="163" spans="1:28" x14ac:dyDescent="0.25">
      <c r="A163" s="39" t="str">
        <f>Raw_schedule!B161</f>
        <v>Occupant Sch</v>
      </c>
      <c r="B163" s="39" t="str">
        <f>Raw_schedule!A161</f>
        <v>School</v>
      </c>
      <c r="C163" s="2" t="str">
        <f>Raw_schedule!C161</f>
        <v>AllOtherDays (Through 12/11)</v>
      </c>
      <c r="D163" s="2"/>
      <c r="E163" s="2">
        <f>Raw_schedule!D161</f>
        <v>0</v>
      </c>
      <c r="F163" s="2">
        <f>Raw_schedule!E161</f>
        <v>0</v>
      </c>
      <c r="G163" s="2">
        <f>Raw_schedule!F161</f>
        <v>0</v>
      </c>
      <c r="H163" s="2">
        <f>Raw_schedule!G161</f>
        <v>0</v>
      </c>
      <c r="I163" s="2">
        <f>Raw_schedule!H161</f>
        <v>0</v>
      </c>
      <c r="J163" s="2">
        <f>Raw_schedule!I161</f>
        <v>0</v>
      </c>
      <c r="K163" s="2">
        <f>Raw_schedule!J161</f>
        <v>0</v>
      </c>
      <c r="L163" s="2">
        <f>Raw_schedule!K161</f>
        <v>0</v>
      </c>
      <c r="M163" s="2">
        <f>Raw_schedule!L161</f>
        <v>0</v>
      </c>
      <c r="N163" s="2">
        <f>Raw_schedule!M161</f>
        <v>0</v>
      </c>
      <c r="O163" s="2">
        <f>Raw_schedule!N161</f>
        <v>0</v>
      </c>
      <c r="P163" s="2">
        <f>Raw_schedule!O161</f>
        <v>0</v>
      </c>
      <c r="Q163" s="2">
        <f>Raw_schedule!P161</f>
        <v>0</v>
      </c>
      <c r="R163" s="2">
        <f>Raw_schedule!Q161</f>
        <v>0</v>
      </c>
      <c r="S163" s="2">
        <f>Raw_schedule!R161</f>
        <v>0</v>
      </c>
      <c r="T163" s="2">
        <f>Raw_schedule!S161</f>
        <v>0</v>
      </c>
      <c r="U163" s="2">
        <f>Raw_schedule!T161</f>
        <v>0</v>
      </c>
      <c r="V163" s="2">
        <f>Raw_schedule!U161</f>
        <v>0</v>
      </c>
      <c r="W163" s="2">
        <f>Raw_schedule!V161</f>
        <v>0</v>
      </c>
      <c r="X163" s="2">
        <f>Raw_schedule!W161</f>
        <v>0</v>
      </c>
      <c r="Y163" s="2">
        <f>Raw_schedule!X161</f>
        <v>0</v>
      </c>
      <c r="Z163" s="2">
        <f>Raw_schedule!Y161</f>
        <v>0</v>
      </c>
      <c r="AA163" s="2">
        <f>Raw_schedule!Z161</f>
        <v>0</v>
      </c>
      <c r="AB163" s="2">
        <f>Raw_schedule!AA161</f>
        <v>0</v>
      </c>
    </row>
    <row r="164" spans="1:28" x14ac:dyDescent="0.25">
      <c r="A164" s="39" t="str">
        <f>Raw_schedule!B162</f>
        <v>Occupant Sch</v>
      </c>
      <c r="B164" s="39" t="str">
        <f>Raw_schedule!A162</f>
        <v>School</v>
      </c>
      <c r="C164" s="2" t="str">
        <f>Raw_schedule!C162</f>
        <v>AllOtherDays (Through 12/31)</v>
      </c>
      <c r="D164" s="2"/>
      <c r="E164" s="2">
        <f>Raw_schedule!D162</f>
        <v>0</v>
      </c>
      <c r="F164" s="2">
        <f>Raw_schedule!E162</f>
        <v>0</v>
      </c>
      <c r="G164" s="2">
        <f>Raw_schedule!F162</f>
        <v>0</v>
      </c>
      <c r="H164" s="2">
        <f>Raw_schedule!G162</f>
        <v>0</v>
      </c>
      <c r="I164" s="2">
        <f>Raw_schedule!H162</f>
        <v>0</v>
      </c>
      <c r="J164" s="2">
        <f>Raw_schedule!I162</f>
        <v>0</v>
      </c>
      <c r="K164" s="2">
        <f>Raw_schedule!J162</f>
        <v>0</v>
      </c>
      <c r="L164" s="2">
        <f>Raw_schedule!K162</f>
        <v>0</v>
      </c>
      <c r="M164" s="2">
        <f>Raw_schedule!L162</f>
        <v>0</v>
      </c>
      <c r="N164" s="2">
        <f>Raw_schedule!M162</f>
        <v>0</v>
      </c>
      <c r="O164" s="2">
        <f>Raw_schedule!N162</f>
        <v>0</v>
      </c>
      <c r="P164" s="2">
        <f>Raw_schedule!O162</f>
        <v>0</v>
      </c>
      <c r="Q164" s="2">
        <f>Raw_schedule!P162</f>
        <v>0</v>
      </c>
      <c r="R164" s="2">
        <f>Raw_schedule!Q162</f>
        <v>0</v>
      </c>
      <c r="S164" s="2">
        <f>Raw_schedule!R162</f>
        <v>0</v>
      </c>
      <c r="T164" s="2">
        <f>Raw_schedule!S162</f>
        <v>0</v>
      </c>
      <c r="U164" s="2">
        <f>Raw_schedule!T162</f>
        <v>0</v>
      </c>
      <c r="V164" s="2">
        <f>Raw_schedule!U162</f>
        <v>0</v>
      </c>
      <c r="W164" s="2">
        <f>Raw_schedule!V162</f>
        <v>0</v>
      </c>
      <c r="X164" s="2">
        <f>Raw_schedule!W162</f>
        <v>0</v>
      </c>
      <c r="Y164" s="2">
        <f>Raw_schedule!X162</f>
        <v>0</v>
      </c>
      <c r="Z164" s="2">
        <f>Raw_schedule!Y162</f>
        <v>0</v>
      </c>
      <c r="AA164" s="2">
        <f>Raw_schedule!Z162</f>
        <v>0</v>
      </c>
      <c r="AB164" s="2">
        <f>Raw_schedule!AA162</f>
        <v>0</v>
      </c>
    </row>
    <row r="165" spans="1:28" x14ac:dyDescent="0.25">
      <c r="A165" s="39" t="str">
        <f>Raw_schedule!B163</f>
        <v>Occupant Sch</v>
      </c>
      <c r="B165" s="39" t="str">
        <f>Raw_schedule!A163</f>
        <v>School</v>
      </c>
      <c r="C165" s="2" t="str">
        <f>Raw_schedule!C163</f>
        <v>Saturdays (Through 4/3)</v>
      </c>
      <c r="D165" s="2"/>
      <c r="E165" s="2">
        <f>Raw_schedule!D163</f>
        <v>0</v>
      </c>
      <c r="F165" s="2">
        <f>Raw_schedule!E163</f>
        <v>0</v>
      </c>
      <c r="G165" s="2">
        <f>Raw_schedule!F163</f>
        <v>0</v>
      </c>
      <c r="H165" s="2">
        <f>Raw_schedule!G163</f>
        <v>0</v>
      </c>
      <c r="I165" s="2">
        <f>Raw_schedule!H163</f>
        <v>0</v>
      </c>
      <c r="J165" s="2">
        <f>Raw_schedule!I163</f>
        <v>0</v>
      </c>
      <c r="K165" s="2">
        <f>Raw_schedule!J163</f>
        <v>0</v>
      </c>
      <c r="L165" s="2">
        <f>Raw_schedule!K163</f>
        <v>0</v>
      </c>
      <c r="M165" s="2">
        <f>Raw_schedule!L163</f>
        <v>0.1</v>
      </c>
      <c r="N165" s="2">
        <f>Raw_schedule!M163</f>
        <v>0.1</v>
      </c>
      <c r="O165" s="2">
        <f>Raw_schedule!N163</f>
        <v>0.1</v>
      </c>
      <c r="P165" s="2">
        <f>Raw_schedule!O163</f>
        <v>0.1</v>
      </c>
      <c r="Q165" s="2">
        <f>Raw_schedule!P163</f>
        <v>0.1</v>
      </c>
      <c r="R165" s="2">
        <f>Raw_schedule!Q163</f>
        <v>0</v>
      </c>
      <c r="S165" s="2">
        <f>Raw_schedule!R163</f>
        <v>0</v>
      </c>
      <c r="T165" s="2">
        <f>Raw_schedule!S163</f>
        <v>0</v>
      </c>
      <c r="U165" s="2">
        <f>Raw_schedule!T163</f>
        <v>0</v>
      </c>
      <c r="V165" s="2">
        <f>Raw_schedule!U163</f>
        <v>0</v>
      </c>
      <c r="W165" s="2">
        <f>Raw_schedule!V163</f>
        <v>0</v>
      </c>
      <c r="X165" s="2">
        <f>Raw_schedule!W163</f>
        <v>0</v>
      </c>
      <c r="Y165" s="2">
        <f>Raw_schedule!X163</f>
        <v>0</v>
      </c>
      <c r="Z165" s="2">
        <f>Raw_schedule!Y163</f>
        <v>0</v>
      </c>
      <c r="AA165" s="2">
        <f>Raw_schedule!Z163</f>
        <v>0</v>
      </c>
      <c r="AB165" s="2">
        <f>Raw_schedule!AA163</f>
        <v>0</v>
      </c>
    </row>
    <row r="166" spans="1:28" x14ac:dyDescent="0.25">
      <c r="A166" s="39" t="str">
        <f>Raw_schedule!B164</f>
        <v>Occupant Sch</v>
      </c>
      <c r="B166" s="39" t="str">
        <f>Raw_schedule!A164</f>
        <v>School</v>
      </c>
      <c r="C166" s="2" t="str">
        <f>Raw_schedule!C164</f>
        <v>Saturdays (Through 5/22)</v>
      </c>
      <c r="D166" s="2"/>
      <c r="E166" s="2">
        <f>Raw_schedule!D164</f>
        <v>0</v>
      </c>
      <c r="F166" s="2">
        <f>Raw_schedule!E164</f>
        <v>0</v>
      </c>
      <c r="G166" s="2">
        <f>Raw_schedule!F164</f>
        <v>0</v>
      </c>
      <c r="H166" s="2">
        <f>Raw_schedule!G164</f>
        <v>0</v>
      </c>
      <c r="I166" s="2">
        <f>Raw_schedule!H164</f>
        <v>0</v>
      </c>
      <c r="J166" s="2">
        <f>Raw_schedule!I164</f>
        <v>0</v>
      </c>
      <c r="K166" s="2">
        <f>Raw_schedule!J164</f>
        <v>0</v>
      </c>
      <c r="L166" s="2">
        <f>Raw_schedule!K164</f>
        <v>0</v>
      </c>
      <c r="M166" s="2">
        <f>Raw_schedule!L164</f>
        <v>0.1</v>
      </c>
      <c r="N166" s="2">
        <f>Raw_schedule!M164</f>
        <v>0.1</v>
      </c>
      <c r="O166" s="2">
        <f>Raw_schedule!N164</f>
        <v>0.1</v>
      </c>
      <c r="P166" s="2">
        <f>Raw_schedule!O164</f>
        <v>0.1</v>
      </c>
      <c r="Q166" s="2">
        <f>Raw_schedule!P164</f>
        <v>0.1</v>
      </c>
      <c r="R166" s="2">
        <f>Raw_schedule!Q164</f>
        <v>0</v>
      </c>
      <c r="S166" s="2">
        <f>Raw_schedule!R164</f>
        <v>0</v>
      </c>
      <c r="T166" s="2">
        <f>Raw_schedule!S164</f>
        <v>0</v>
      </c>
      <c r="U166" s="2">
        <f>Raw_schedule!T164</f>
        <v>0</v>
      </c>
      <c r="V166" s="2">
        <f>Raw_schedule!U164</f>
        <v>0</v>
      </c>
      <c r="W166" s="2">
        <f>Raw_schedule!V164</f>
        <v>0</v>
      </c>
      <c r="X166" s="2">
        <f>Raw_schedule!W164</f>
        <v>0</v>
      </c>
      <c r="Y166" s="2">
        <f>Raw_schedule!X164</f>
        <v>0</v>
      </c>
      <c r="Z166" s="2">
        <f>Raw_schedule!Y164</f>
        <v>0</v>
      </c>
      <c r="AA166" s="2">
        <f>Raw_schedule!Z164</f>
        <v>0</v>
      </c>
      <c r="AB166" s="2">
        <f>Raw_schedule!AA164</f>
        <v>0</v>
      </c>
    </row>
    <row r="167" spans="1:28" x14ac:dyDescent="0.25">
      <c r="A167" s="39" t="str">
        <f>Raw_schedule!B165</f>
        <v>Occupant Sch</v>
      </c>
      <c r="B167" s="39" t="str">
        <f>Raw_schedule!A165</f>
        <v>School</v>
      </c>
      <c r="C167" s="2" t="str">
        <f>Raw_schedule!C165</f>
        <v>Saturdays (Through 8/7)</v>
      </c>
      <c r="D167" s="2"/>
      <c r="E167" s="2">
        <f>Raw_schedule!D165</f>
        <v>0</v>
      </c>
      <c r="F167" s="2">
        <f>Raw_schedule!E165</f>
        <v>0</v>
      </c>
      <c r="G167" s="2">
        <f>Raw_schedule!F165</f>
        <v>0</v>
      </c>
      <c r="H167" s="2">
        <f>Raw_schedule!G165</f>
        <v>0</v>
      </c>
      <c r="I167" s="2">
        <f>Raw_schedule!H165</f>
        <v>0</v>
      </c>
      <c r="J167" s="2">
        <f>Raw_schedule!I165</f>
        <v>0</v>
      </c>
      <c r="K167" s="2">
        <f>Raw_schedule!J165</f>
        <v>0</v>
      </c>
      <c r="L167" s="2">
        <f>Raw_schedule!K165</f>
        <v>0</v>
      </c>
      <c r="M167" s="2">
        <f>Raw_schedule!L165</f>
        <v>0.1</v>
      </c>
      <c r="N167" s="2">
        <f>Raw_schedule!M165</f>
        <v>0.1</v>
      </c>
      <c r="O167" s="2">
        <f>Raw_schedule!N165</f>
        <v>0.1</v>
      </c>
      <c r="P167" s="2">
        <f>Raw_schedule!O165</f>
        <v>0.1</v>
      </c>
      <c r="Q167" s="2">
        <f>Raw_schedule!P165</f>
        <v>0.1</v>
      </c>
      <c r="R167" s="2">
        <f>Raw_schedule!Q165</f>
        <v>0</v>
      </c>
      <c r="S167" s="2">
        <f>Raw_schedule!R165</f>
        <v>0</v>
      </c>
      <c r="T167" s="2">
        <f>Raw_schedule!S165</f>
        <v>0</v>
      </c>
      <c r="U167" s="2">
        <f>Raw_schedule!T165</f>
        <v>0</v>
      </c>
      <c r="V167" s="2">
        <f>Raw_schedule!U165</f>
        <v>0</v>
      </c>
      <c r="W167" s="2">
        <f>Raw_schedule!V165</f>
        <v>0</v>
      </c>
      <c r="X167" s="2">
        <f>Raw_schedule!W165</f>
        <v>0</v>
      </c>
      <c r="Y167" s="2">
        <f>Raw_schedule!X165</f>
        <v>0</v>
      </c>
      <c r="Z167" s="2">
        <f>Raw_schedule!Y165</f>
        <v>0</v>
      </c>
      <c r="AA167" s="2">
        <f>Raw_schedule!Z165</f>
        <v>0</v>
      </c>
      <c r="AB167" s="2">
        <f>Raw_schedule!AA165</f>
        <v>0</v>
      </c>
    </row>
    <row r="168" spans="1:28" x14ac:dyDescent="0.25">
      <c r="A168" s="39" t="str">
        <f>Raw_schedule!B166</f>
        <v>Occupant Sch</v>
      </c>
      <c r="B168" s="39" t="str">
        <f>Raw_schedule!A166</f>
        <v>School</v>
      </c>
      <c r="C168" s="2" t="str">
        <f>Raw_schedule!C166</f>
        <v>Saturdays (Through 12/11)</v>
      </c>
      <c r="D168" s="2"/>
      <c r="E168" s="2">
        <f>Raw_schedule!D166</f>
        <v>0</v>
      </c>
      <c r="F168" s="2">
        <f>Raw_schedule!E166</f>
        <v>0</v>
      </c>
      <c r="G168" s="2">
        <f>Raw_schedule!F166</f>
        <v>0</v>
      </c>
      <c r="H168" s="2">
        <f>Raw_schedule!G166</f>
        <v>0</v>
      </c>
      <c r="I168" s="2">
        <f>Raw_schedule!H166</f>
        <v>0</v>
      </c>
      <c r="J168" s="2">
        <f>Raw_schedule!I166</f>
        <v>0</v>
      </c>
      <c r="K168" s="2">
        <f>Raw_schedule!J166</f>
        <v>0</v>
      </c>
      <c r="L168" s="2">
        <f>Raw_schedule!K166</f>
        <v>0</v>
      </c>
      <c r="M168" s="2">
        <f>Raw_schedule!L166</f>
        <v>0.1</v>
      </c>
      <c r="N168" s="2">
        <f>Raw_schedule!M166</f>
        <v>0.1</v>
      </c>
      <c r="O168" s="2">
        <f>Raw_schedule!N166</f>
        <v>0.1</v>
      </c>
      <c r="P168" s="2">
        <f>Raw_schedule!O166</f>
        <v>0.1</v>
      </c>
      <c r="Q168" s="2">
        <f>Raw_schedule!P166</f>
        <v>0.1</v>
      </c>
      <c r="R168" s="2">
        <f>Raw_schedule!Q166</f>
        <v>0</v>
      </c>
      <c r="S168" s="2">
        <f>Raw_schedule!R166</f>
        <v>0</v>
      </c>
      <c r="T168" s="2">
        <f>Raw_schedule!S166</f>
        <v>0</v>
      </c>
      <c r="U168" s="2">
        <f>Raw_schedule!T166</f>
        <v>0</v>
      </c>
      <c r="V168" s="2">
        <f>Raw_schedule!U166</f>
        <v>0</v>
      </c>
      <c r="W168" s="2">
        <f>Raw_schedule!V166</f>
        <v>0</v>
      </c>
      <c r="X168" s="2">
        <f>Raw_schedule!W166</f>
        <v>0</v>
      </c>
      <c r="Y168" s="2">
        <f>Raw_schedule!X166</f>
        <v>0</v>
      </c>
      <c r="Z168" s="2">
        <f>Raw_schedule!Y166</f>
        <v>0</v>
      </c>
      <c r="AA168" s="2">
        <f>Raw_schedule!Z166</f>
        <v>0</v>
      </c>
      <c r="AB168" s="2">
        <f>Raw_schedule!AA166</f>
        <v>0</v>
      </c>
    </row>
    <row r="169" spans="1:28" x14ac:dyDescent="0.25">
      <c r="A169" s="39" t="str">
        <f>Raw_schedule!B167</f>
        <v>Occupant Sch</v>
      </c>
      <c r="B169" s="39" t="str">
        <f>Raw_schedule!A167</f>
        <v>School</v>
      </c>
      <c r="C169" s="2" t="str">
        <f>Raw_schedule!C167</f>
        <v>Weekdays (Through 4/3)</v>
      </c>
      <c r="D169" s="2"/>
      <c r="E169" s="2">
        <f>Raw_schedule!D167</f>
        <v>0</v>
      </c>
      <c r="F169" s="2">
        <f>Raw_schedule!E167</f>
        <v>0</v>
      </c>
      <c r="G169" s="2">
        <f>Raw_schedule!F167</f>
        <v>0</v>
      </c>
      <c r="H169" s="2">
        <f>Raw_schedule!G167</f>
        <v>0</v>
      </c>
      <c r="I169" s="2">
        <f>Raw_schedule!H167</f>
        <v>0</v>
      </c>
      <c r="J169" s="2">
        <f>Raw_schedule!I167</f>
        <v>0</v>
      </c>
      <c r="K169" s="2">
        <f>Raw_schedule!J167</f>
        <v>0</v>
      </c>
      <c r="L169" s="2">
        <f>Raw_schedule!K167</f>
        <v>0.05</v>
      </c>
      <c r="M169" s="2">
        <f>Raw_schedule!L167</f>
        <v>0.75</v>
      </c>
      <c r="N169" s="2">
        <f>Raw_schedule!M167</f>
        <v>0.9</v>
      </c>
      <c r="O169" s="2">
        <f>Raw_schedule!N167</f>
        <v>0.9</v>
      </c>
      <c r="P169" s="2">
        <f>Raw_schedule!O167</f>
        <v>0.8</v>
      </c>
      <c r="Q169" s="2">
        <f>Raw_schedule!P167</f>
        <v>0.8</v>
      </c>
      <c r="R169" s="2">
        <f>Raw_schedule!Q167</f>
        <v>0.8</v>
      </c>
      <c r="S169" s="2">
        <f>Raw_schedule!R167</f>
        <v>0.8</v>
      </c>
      <c r="T169" s="2">
        <f>Raw_schedule!S167</f>
        <v>0.45</v>
      </c>
      <c r="U169" s="2">
        <f>Raw_schedule!T167</f>
        <v>0.15</v>
      </c>
      <c r="V169" s="2">
        <f>Raw_schedule!U167</f>
        <v>0.05</v>
      </c>
      <c r="W169" s="2">
        <f>Raw_schedule!V167</f>
        <v>0.15</v>
      </c>
      <c r="X169" s="2">
        <f>Raw_schedule!W167</f>
        <v>0.2</v>
      </c>
      <c r="Y169" s="2">
        <f>Raw_schedule!X167</f>
        <v>0.2</v>
      </c>
      <c r="Z169" s="2">
        <f>Raw_schedule!Y167</f>
        <v>0.1</v>
      </c>
      <c r="AA169" s="2">
        <f>Raw_schedule!Z167</f>
        <v>0</v>
      </c>
      <c r="AB169" s="2">
        <f>Raw_schedule!AA167</f>
        <v>0</v>
      </c>
    </row>
    <row r="170" spans="1:28" x14ac:dyDescent="0.25">
      <c r="A170" s="39" t="str">
        <f>Raw_schedule!B168</f>
        <v>Occupant Sch</v>
      </c>
      <c r="B170" s="39" t="str">
        <f>Raw_schedule!A168</f>
        <v>School</v>
      </c>
      <c r="C170" s="2" t="str">
        <f>Raw_schedule!C168</f>
        <v>Weekdays (Through 5/22)</v>
      </c>
      <c r="D170" s="2"/>
      <c r="E170" s="2">
        <f>Raw_schedule!D168</f>
        <v>0</v>
      </c>
      <c r="F170" s="2">
        <f>Raw_schedule!E168</f>
        <v>0</v>
      </c>
      <c r="G170" s="2">
        <f>Raw_schedule!F168</f>
        <v>0</v>
      </c>
      <c r="H170" s="2">
        <f>Raw_schedule!G168</f>
        <v>0</v>
      </c>
      <c r="I170" s="2">
        <f>Raw_schedule!H168</f>
        <v>0</v>
      </c>
      <c r="J170" s="2">
        <f>Raw_schedule!I168</f>
        <v>0</v>
      </c>
      <c r="K170" s="2">
        <f>Raw_schedule!J168</f>
        <v>0</v>
      </c>
      <c r="L170" s="2">
        <f>Raw_schedule!K168</f>
        <v>0.05</v>
      </c>
      <c r="M170" s="2">
        <f>Raw_schedule!L168</f>
        <v>0.75</v>
      </c>
      <c r="N170" s="2">
        <f>Raw_schedule!M168</f>
        <v>0.9</v>
      </c>
      <c r="O170" s="2">
        <f>Raw_schedule!N168</f>
        <v>0.9</v>
      </c>
      <c r="P170" s="2">
        <f>Raw_schedule!O168</f>
        <v>0.8</v>
      </c>
      <c r="Q170" s="2">
        <f>Raw_schedule!P168</f>
        <v>0.8</v>
      </c>
      <c r="R170" s="2">
        <f>Raw_schedule!Q168</f>
        <v>0.8</v>
      </c>
      <c r="S170" s="2">
        <f>Raw_schedule!R168</f>
        <v>0.8</v>
      </c>
      <c r="T170" s="2">
        <f>Raw_schedule!S168</f>
        <v>0.45</v>
      </c>
      <c r="U170" s="2">
        <f>Raw_schedule!T168</f>
        <v>0.15</v>
      </c>
      <c r="V170" s="2">
        <f>Raw_schedule!U168</f>
        <v>0.05</v>
      </c>
      <c r="W170" s="2">
        <f>Raw_schedule!V168</f>
        <v>0.15</v>
      </c>
      <c r="X170" s="2">
        <f>Raw_schedule!W168</f>
        <v>0.2</v>
      </c>
      <c r="Y170" s="2">
        <f>Raw_schedule!X168</f>
        <v>0.2</v>
      </c>
      <c r="Z170" s="2">
        <f>Raw_schedule!Y168</f>
        <v>0.1</v>
      </c>
      <c r="AA170" s="2">
        <f>Raw_schedule!Z168</f>
        <v>0</v>
      </c>
      <c r="AB170" s="2">
        <f>Raw_schedule!AA168</f>
        <v>0</v>
      </c>
    </row>
    <row r="171" spans="1:28" x14ac:dyDescent="0.25">
      <c r="A171" s="39" t="str">
        <f>Raw_schedule!B169</f>
        <v>Occupant Sch</v>
      </c>
      <c r="B171" s="39" t="str">
        <f>Raw_schedule!A169</f>
        <v>School</v>
      </c>
      <c r="C171" s="2" t="str">
        <f>Raw_schedule!C169</f>
        <v>Weekdays (Through 8/7)</v>
      </c>
      <c r="D171" s="2"/>
      <c r="E171" s="2">
        <f>Raw_schedule!D169</f>
        <v>0</v>
      </c>
      <c r="F171" s="2">
        <f>Raw_schedule!E169</f>
        <v>0</v>
      </c>
      <c r="G171" s="2">
        <f>Raw_schedule!F169</f>
        <v>0</v>
      </c>
      <c r="H171" s="2">
        <f>Raw_schedule!G169</f>
        <v>0</v>
      </c>
      <c r="I171" s="2">
        <f>Raw_schedule!H169</f>
        <v>0</v>
      </c>
      <c r="J171" s="2">
        <f>Raw_schedule!I169</f>
        <v>0</v>
      </c>
      <c r="K171" s="2">
        <f>Raw_schedule!J169</f>
        <v>0</v>
      </c>
      <c r="L171" s="2">
        <f>Raw_schedule!K169</f>
        <v>0.05</v>
      </c>
      <c r="M171" s="2">
        <f>Raw_schedule!L169</f>
        <v>0.75</v>
      </c>
      <c r="N171" s="2">
        <f>Raw_schedule!M169</f>
        <v>0.9</v>
      </c>
      <c r="O171" s="2">
        <f>Raw_schedule!N169</f>
        <v>0.9</v>
      </c>
      <c r="P171" s="2">
        <f>Raw_schedule!O169</f>
        <v>0.8</v>
      </c>
      <c r="Q171" s="2">
        <f>Raw_schedule!P169</f>
        <v>0.8</v>
      </c>
      <c r="R171" s="2">
        <f>Raw_schedule!Q169</f>
        <v>0.8</v>
      </c>
      <c r="S171" s="2">
        <f>Raw_schedule!R169</f>
        <v>0.8</v>
      </c>
      <c r="T171" s="2">
        <f>Raw_schedule!S169</f>
        <v>0.45</v>
      </c>
      <c r="U171" s="2">
        <f>Raw_schedule!T169</f>
        <v>0.15</v>
      </c>
      <c r="V171" s="2">
        <f>Raw_schedule!U169</f>
        <v>0.05</v>
      </c>
      <c r="W171" s="2">
        <f>Raw_schedule!V169</f>
        <v>0.15</v>
      </c>
      <c r="X171" s="2">
        <f>Raw_schedule!W169</f>
        <v>0.2</v>
      </c>
      <c r="Y171" s="2">
        <f>Raw_schedule!X169</f>
        <v>0.2</v>
      </c>
      <c r="Z171" s="2">
        <f>Raw_schedule!Y169</f>
        <v>0.1</v>
      </c>
      <c r="AA171" s="2">
        <f>Raw_schedule!Z169</f>
        <v>0</v>
      </c>
      <c r="AB171" s="2">
        <f>Raw_schedule!AA169</f>
        <v>0</v>
      </c>
    </row>
    <row r="172" spans="1:28" x14ac:dyDescent="0.25">
      <c r="A172" s="39" t="str">
        <f>Raw_schedule!B170</f>
        <v>Occupant Sch</v>
      </c>
      <c r="B172" s="39" t="str">
        <f>Raw_schedule!A170</f>
        <v>School</v>
      </c>
      <c r="C172" s="2" t="str">
        <f>Raw_schedule!C170</f>
        <v>Weekdays (Through 12/11)</v>
      </c>
      <c r="D172" s="2"/>
      <c r="E172" s="2">
        <f>Raw_schedule!D170</f>
        <v>0</v>
      </c>
      <c r="F172" s="2">
        <f>Raw_schedule!E170</f>
        <v>0</v>
      </c>
      <c r="G172" s="2">
        <f>Raw_schedule!F170</f>
        <v>0</v>
      </c>
      <c r="H172" s="2">
        <f>Raw_schedule!G170</f>
        <v>0</v>
      </c>
      <c r="I172" s="2">
        <f>Raw_schedule!H170</f>
        <v>0</v>
      </c>
      <c r="J172" s="2">
        <f>Raw_schedule!I170</f>
        <v>0</v>
      </c>
      <c r="K172" s="2">
        <f>Raw_schedule!J170</f>
        <v>0</v>
      </c>
      <c r="L172" s="2">
        <f>Raw_schedule!K170</f>
        <v>0.05</v>
      </c>
      <c r="M172" s="2">
        <f>Raw_schedule!L170</f>
        <v>0.75</v>
      </c>
      <c r="N172" s="2">
        <f>Raw_schedule!M170</f>
        <v>0.9</v>
      </c>
      <c r="O172" s="2">
        <f>Raw_schedule!N170</f>
        <v>0.9</v>
      </c>
      <c r="P172" s="2">
        <f>Raw_schedule!O170</f>
        <v>0.8</v>
      </c>
      <c r="Q172" s="2">
        <f>Raw_schedule!P170</f>
        <v>0.8</v>
      </c>
      <c r="R172" s="2">
        <f>Raw_schedule!Q170</f>
        <v>0.8</v>
      </c>
      <c r="S172" s="2">
        <f>Raw_schedule!R170</f>
        <v>0.8</v>
      </c>
      <c r="T172" s="2">
        <f>Raw_schedule!S170</f>
        <v>0.45</v>
      </c>
      <c r="U172" s="2">
        <f>Raw_schedule!T170</f>
        <v>0.15</v>
      </c>
      <c r="V172" s="2">
        <f>Raw_schedule!U170</f>
        <v>0.05</v>
      </c>
      <c r="W172" s="2">
        <f>Raw_schedule!V170</f>
        <v>0.15</v>
      </c>
      <c r="X172" s="2">
        <f>Raw_schedule!W170</f>
        <v>0.2</v>
      </c>
      <c r="Y172" s="2">
        <f>Raw_schedule!X170</f>
        <v>0.2</v>
      </c>
      <c r="Z172" s="2">
        <f>Raw_schedule!Y170</f>
        <v>0.1</v>
      </c>
      <c r="AA172" s="2">
        <f>Raw_schedule!Z170</f>
        <v>0</v>
      </c>
      <c r="AB172" s="2">
        <f>Raw_schedule!AA170</f>
        <v>0</v>
      </c>
    </row>
  </sheetData>
  <mergeCells count="7">
    <mergeCell ref="D4:D5"/>
    <mergeCell ref="A1:AB1"/>
    <mergeCell ref="E2:AB2"/>
    <mergeCell ref="D2:D3"/>
    <mergeCell ref="C2:C3"/>
    <mergeCell ref="B2:B3"/>
    <mergeCell ref="A2:A3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49F82-F1C5-407D-AC5C-88667E4FC835}">
  <dimension ref="A1"/>
  <sheetViews>
    <sheetView workbookViewId="0"/>
  </sheetViews>
  <sheetFormatPr defaultRowHeight="15" x14ac:dyDescent="0.25"/>
  <sheetData>
    <row r="1" spans="1:1" x14ac:dyDescent="0.25">
      <c r="A1" t="s">
        <v>537</v>
      </c>
    </row>
  </sheetData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3CDEF-2C1E-4694-8915-A5021194A50A}">
  <dimension ref="A1:AA170"/>
  <sheetViews>
    <sheetView workbookViewId="0">
      <selection activeCell="D14" sqref="D14"/>
    </sheetView>
  </sheetViews>
  <sheetFormatPr defaultRowHeight="15" x14ac:dyDescent="0.25"/>
  <cols>
    <col min="1" max="1" width="12.28515625" customWidth="1"/>
    <col min="2" max="2" width="17" customWidth="1"/>
  </cols>
  <sheetData>
    <row r="1" spans="1:27" x14ac:dyDescent="0.25">
      <c r="A1" s="45" t="s">
        <v>323</v>
      </c>
      <c r="B1" s="45" t="s">
        <v>262</v>
      </c>
      <c r="C1" s="45" t="s">
        <v>38</v>
      </c>
      <c r="D1" s="45" t="s">
        <v>263</v>
      </c>
      <c r="E1" s="45" t="s">
        <v>264</v>
      </c>
      <c r="F1" s="45" t="s">
        <v>265</v>
      </c>
      <c r="G1" s="45" t="s">
        <v>266</v>
      </c>
      <c r="H1" s="45" t="s">
        <v>267</v>
      </c>
      <c r="I1" s="45" t="s">
        <v>268</v>
      </c>
      <c r="J1" s="45" t="s">
        <v>269</v>
      </c>
      <c r="K1" s="45" t="s">
        <v>270</v>
      </c>
      <c r="L1" s="45" t="s">
        <v>271</v>
      </c>
      <c r="M1" s="45" t="s">
        <v>272</v>
      </c>
      <c r="N1" s="45" t="s">
        <v>273</v>
      </c>
      <c r="O1" s="45" t="s">
        <v>274</v>
      </c>
      <c r="P1" s="45" t="s">
        <v>275</v>
      </c>
      <c r="Q1" s="45" t="s">
        <v>276</v>
      </c>
      <c r="R1" s="45" t="s">
        <v>277</v>
      </c>
      <c r="S1" s="45" t="s">
        <v>278</v>
      </c>
      <c r="T1" s="45" t="s">
        <v>279</v>
      </c>
      <c r="U1" s="45" t="s">
        <v>280</v>
      </c>
      <c r="V1" s="45" t="s">
        <v>281</v>
      </c>
      <c r="W1" s="45" t="s">
        <v>282</v>
      </c>
      <c r="X1" s="45" t="s">
        <v>283</v>
      </c>
      <c r="Y1" s="45" t="s">
        <v>284</v>
      </c>
      <c r="Z1" s="45" t="s">
        <v>285</v>
      </c>
      <c r="AA1" s="45" t="s">
        <v>286</v>
      </c>
    </row>
    <row r="2" spans="1:27" x14ac:dyDescent="0.25">
      <c r="A2" t="s">
        <v>416</v>
      </c>
      <c r="B2" t="s">
        <v>498</v>
      </c>
      <c r="C2" t="s">
        <v>499</v>
      </c>
      <c r="D2">
        <v>80.06</v>
      </c>
      <c r="E2">
        <v>80.06</v>
      </c>
      <c r="F2">
        <v>80.06</v>
      </c>
      <c r="G2">
        <v>80.06</v>
      </c>
      <c r="H2">
        <v>80.06</v>
      </c>
      <c r="I2">
        <v>80.06</v>
      </c>
      <c r="J2">
        <v>80.06</v>
      </c>
      <c r="K2">
        <v>80.06</v>
      </c>
      <c r="L2">
        <v>80.06</v>
      </c>
      <c r="M2">
        <v>80.06</v>
      </c>
      <c r="N2">
        <v>80.06</v>
      </c>
      <c r="O2">
        <v>80.06</v>
      </c>
      <c r="P2">
        <v>80.06</v>
      </c>
      <c r="Q2">
        <v>80.06</v>
      </c>
      <c r="R2">
        <v>80.06</v>
      </c>
      <c r="S2">
        <v>80.06</v>
      </c>
      <c r="T2">
        <v>80.06</v>
      </c>
      <c r="U2">
        <v>80.06</v>
      </c>
      <c r="V2">
        <v>80.06</v>
      </c>
      <c r="W2">
        <v>80.06</v>
      </c>
      <c r="X2">
        <v>80.06</v>
      </c>
      <c r="Y2">
        <v>80.06</v>
      </c>
      <c r="Z2">
        <v>80.06</v>
      </c>
      <c r="AA2">
        <v>80.06</v>
      </c>
    </row>
    <row r="3" spans="1:27" x14ac:dyDescent="0.25">
      <c r="A3" t="s">
        <v>416</v>
      </c>
      <c r="B3" t="s">
        <v>500</v>
      </c>
      <c r="C3" t="s">
        <v>501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 x14ac:dyDescent="0.25">
      <c r="A4" t="s">
        <v>416</v>
      </c>
      <c r="B4" t="s">
        <v>500</v>
      </c>
      <c r="C4" t="s">
        <v>502</v>
      </c>
      <c r="D4">
        <v>0</v>
      </c>
      <c r="E4">
        <v>0</v>
      </c>
      <c r="F4">
        <v>0</v>
      </c>
      <c r="G4">
        <v>0</v>
      </c>
      <c r="H4">
        <v>0.1</v>
      </c>
      <c r="I4">
        <v>0.1</v>
      </c>
      <c r="J4">
        <v>0.5</v>
      </c>
      <c r="K4">
        <v>0.5</v>
      </c>
      <c r="L4">
        <v>0.5</v>
      </c>
      <c r="M4">
        <v>0.5</v>
      </c>
      <c r="N4">
        <v>0.7</v>
      </c>
      <c r="O4">
        <v>0.9</v>
      </c>
      <c r="P4">
        <v>0.9</v>
      </c>
      <c r="Q4">
        <v>0.5</v>
      </c>
      <c r="R4">
        <v>0.5</v>
      </c>
      <c r="S4">
        <v>0.7</v>
      </c>
      <c r="T4">
        <v>0.5</v>
      </c>
      <c r="U4">
        <v>0.5</v>
      </c>
      <c r="V4">
        <v>0.5</v>
      </c>
      <c r="W4">
        <v>0.1</v>
      </c>
      <c r="X4">
        <v>0.1</v>
      </c>
      <c r="Y4">
        <v>0.1</v>
      </c>
      <c r="Z4">
        <v>0.1</v>
      </c>
      <c r="AA4">
        <v>0</v>
      </c>
    </row>
    <row r="5" spans="1:27" x14ac:dyDescent="0.25">
      <c r="A5" t="s">
        <v>416</v>
      </c>
      <c r="B5" t="s">
        <v>503</v>
      </c>
      <c r="C5" t="s">
        <v>504</v>
      </c>
      <c r="D5">
        <v>0.25</v>
      </c>
      <c r="E5">
        <v>0.25</v>
      </c>
      <c r="F5">
        <v>0.25</v>
      </c>
      <c r="G5">
        <v>0.25</v>
      </c>
      <c r="H5">
        <v>0.25</v>
      </c>
      <c r="I5">
        <v>0.25</v>
      </c>
      <c r="J5">
        <v>0.25</v>
      </c>
      <c r="K5">
        <v>0.25</v>
      </c>
      <c r="L5">
        <v>0.25</v>
      </c>
      <c r="M5">
        <v>0.25</v>
      </c>
      <c r="N5">
        <v>0.25</v>
      </c>
      <c r="O5">
        <v>0.25</v>
      </c>
      <c r="P5">
        <v>0.25</v>
      </c>
      <c r="Q5">
        <v>0.25</v>
      </c>
      <c r="R5">
        <v>0.25</v>
      </c>
      <c r="S5">
        <v>0.25</v>
      </c>
      <c r="T5">
        <v>0.25</v>
      </c>
      <c r="U5">
        <v>0.25</v>
      </c>
      <c r="V5">
        <v>0.25</v>
      </c>
      <c r="W5">
        <v>0.25</v>
      </c>
      <c r="X5">
        <v>0.25</v>
      </c>
      <c r="Y5">
        <v>0.25</v>
      </c>
      <c r="Z5">
        <v>0.25</v>
      </c>
      <c r="AA5">
        <v>0.25</v>
      </c>
    </row>
    <row r="6" spans="1:27" x14ac:dyDescent="0.25">
      <c r="A6" t="s">
        <v>416</v>
      </c>
      <c r="B6" t="s">
        <v>503</v>
      </c>
      <c r="C6" t="s">
        <v>505</v>
      </c>
      <c r="D6">
        <v>0.5</v>
      </c>
      <c r="E6">
        <v>0.5</v>
      </c>
      <c r="F6">
        <v>0.5</v>
      </c>
      <c r="G6">
        <v>0.5</v>
      </c>
      <c r="H6">
        <v>0.5</v>
      </c>
      <c r="I6">
        <v>0.5</v>
      </c>
      <c r="J6">
        <v>0.5</v>
      </c>
      <c r="K6">
        <v>0.5</v>
      </c>
      <c r="L6">
        <v>0.5</v>
      </c>
      <c r="M6">
        <v>0.5</v>
      </c>
      <c r="N6">
        <v>0.5</v>
      </c>
      <c r="O6">
        <v>0.5</v>
      </c>
      <c r="P6">
        <v>0.5</v>
      </c>
      <c r="Q6">
        <v>0.5</v>
      </c>
      <c r="R6">
        <v>0.5</v>
      </c>
      <c r="S6">
        <v>0.5</v>
      </c>
      <c r="T6">
        <v>0.5</v>
      </c>
      <c r="U6">
        <v>0.5</v>
      </c>
      <c r="V6">
        <v>0.5</v>
      </c>
      <c r="W6">
        <v>0.5</v>
      </c>
      <c r="X6">
        <v>0.5</v>
      </c>
      <c r="Y6">
        <v>0.5</v>
      </c>
      <c r="Z6">
        <v>0.5</v>
      </c>
      <c r="AA6">
        <v>0.5</v>
      </c>
    </row>
    <row r="7" spans="1:27" x14ac:dyDescent="0.25">
      <c r="A7" t="s">
        <v>416</v>
      </c>
      <c r="B7" t="s">
        <v>503</v>
      </c>
      <c r="C7" t="s">
        <v>506</v>
      </c>
      <c r="D7">
        <v>0.75</v>
      </c>
      <c r="E7">
        <v>0.75</v>
      </c>
      <c r="F7">
        <v>0.75</v>
      </c>
      <c r="G7">
        <v>0.75</v>
      </c>
      <c r="H7">
        <v>0.75</v>
      </c>
      <c r="I7">
        <v>0.75</v>
      </c>
      <c r="J7">
        <v>0.75</v>
      </c>
      <c r="K7">
        <v>0.75</v>
      </c>
      <c r="L7">
        <v>0.75</v>
      </c>
      <c r="M7">
        <v>0.75</v>
      </c>
      <c r="N7">
        <v>0.75</v>
      </c>
      <c r="O7">
        <v>0.75</v>
      </c>
      <c r="P7">
        <v>0.75</v>
      </c>
      <c r="Q7">
        <v>0.75</v>
      </c>
      <c r="R7">
        <v>0.75</v>
      </c>
      <c r="S7">
        <v>0.75</v>
      </c>
      <c r="T7">
        <v>0.75</v>
      </c>
      <c r="U7">
        <v>0.75</v>
      </c>
      <c r="V7">
        <v>0.75</v>
      </c>
      <c r="W7">
        <v>0.75</v>
      </c>
      <c r="X7">
        <v>0.75</v>
      </c>
      <c r="Y7">
        <v>0.75</v>
      </c>
      <c r="Z7">
        <v>0.75</v>
      </c>
      <c r="AA7">
        <v>0.75</v>
      </c>
    </row>
    <row r="8" spans="1:27" x14ac:dyDescent="0.25">
      <c r="A8" t="s">
        <v>416</v>
      </c>
      <c r="B8" t="s">
        <v>503</v>
      </c>
      <c r="C8" t="s">
        <v>507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 x14ac:dyDescent="0.25">
      <c r="A9" t="s">
        <v>416</v>
      </c>
      <c r="B9" t="s">
        <v>503</v>
      </c>
      <c r="C9" t="s">
        <v>508</v>
      </c>
      <c r="D9">
        <v>0.25</v>
      </c>
      <c r="E9">
        <v>0.25</v>
      </c>
      <c r="F9">
        <v>0.25</v>
      </c>
      <c r="G9">
        <v>0.25</v>
      </c>
      <c r="H9">
        <v>0.25</v>
      </c>
      <c r="I9">
        <v>0.25</v>
      </c>
      <c r="J9">
        <v>0.25</v>
      </c>
      <c r="K9">
        <v>0.25</v>
      </c>
      <c r="L9">
        <v>0.25</v>
      </c>
      <c r="M9">
        <v>0.25</v>
      </c>
      <c r="N9">
        <v>0.25</v>
      </c>
      <c r="O9">
        <v>0.25</v>
      </c>
      <c r="P9">
        <v>0.25</v>
      </c>
      <c r="Q9">
        <v>0.25</v>
      </c>
      <c r="R9">
        <v>0.25</v>
      </c>
      <c r="S9">
        <v>0.25</v>
      </c>
      <c r="T9">
        <v>0.25</v>
      </c>
      <c r="U9">
        <v>0.25</v>
      </c>
      <c r="V9">
        <v>0.25</v>
      </c>
      <c r="W9">
        <v>0.25</v>
      </c>
      <c r="X9">
        <v>0.25</v>
      </c>
      <c r="Y9">
        <v>0.25</v>
      </c>
      <c r="Z9">
        <v>0.25</v>
      </c>
      <c r="AA9">
        <v>0.25</v>
      </c>
    </row>
    <row r="10" spans="1:27" x14ac:dyDescent="0.25">
      <c r="A10" t="s">
        <v>416</v>
      </c>
      <c r="B10" t="s">
        <v>503</v>
      </c>
      <c r="C10" t="s">
        <v>509</v>
      </c>
      <c r="D10">
        <v>0.5</v>
      </c>
      <c r="E10">
        <v>0.5</v>
      </c>
      <c r="F10">
        <v>0.5</v>
      </c>
      <c r="G10">
        <v>0.5</v>
      </c>
      <c r="H10">
        <v>0.5</v>
      </c>
      <c r="I10">
        <v>0.5</v>
      </c>
      <c r="J10">
        <v>0.5</v>
      </c>
      <c r="K10">
        <v>0.5</v>
      </c>
      <c r="L10">
        <v>0.5</v>
      </c>
      <c r="M10">
        <v>0.5</v>
      </c>
      <c r="N10">
        <v>0.5</v>
      </c>
      <c r="O10">
        <v>0.5</v>
      </c>
      <c r="P10">
        <v>0.5</v>
      </c>
      <c r="Q10">
        <v>0.5</v>
      </c>
      <c r="R10">
        <v>0.5</v>
      </c>
      <c r="S10">
        <v>0.5</v>
      </c>
      <c r="T10">
        <v>0.5</v>
      </c>
      <c r="U10">
        <v>0.5</v>
      </c>
      <c r="V10">
        <v>0.5</v>
      </c>
      <c r="W10">
        <v>0.5</v>
      </c>
      <c r="X10">
        <v>0.5</v>
      </c>
      <c r="Y10">
        <v>0.5</v>
      </c>
      <c r="Z10">
        <v>0.5</v>
      </c>
      <c r="AA10">
        <v>0.5</v>
      </c>
    </row>
    <row r="11" spans="1:27" x14ac:dyDescent="0.25">
      <c r="A11" t="s">
        <v>416</v>
      </c>
      <c r="B11" t="s">
        <v>503</v>
      </c>
      <c r="C11" t="s">
        <v>510</v>
      </c>
      <c r="D11">
        <v>0.75</v>
      </c>
      <c r="E11">
        <v>0.75</v>
      </c>
      <c r="F11">
        <v>0.75</v>
      </c>
      <c r="G11">
        <v>0.75</v>
      </c>
      <c r="H11">
        <v>0.75</v>
      </c>
      <c r="I11">
        <v>0.75</v>
      </c>
      <c r="J11">
        <v>0.75</v>
      </c>
      <c r="K11">
        <v>0.75</v>
      </c>
      <c r="L11">
        <v>0.75</v>
      </c>
      <c r="M11">
        <v>0.75</v>
      </c>
      <c r="N11">
        <v>0.75</v>
      </c>
      <c r="O11">
        <v>0.75</v>
      </c>
      <c r="P11">
        <v>0.75</v>
      </c>
      <c r="Q11">
        <v>0.75</v>
      </c>
      <c r="R11">
        <v>0.75</v>
      </c>
      <c r="S11">
        <v>0.75</v>
      </c>
      <c r="T11">
        <v>0.75</v>
      </c>
      <c r="U11">
        <v>0.75</v>
      </c>
      <c r="V11">
        <v>0.75</v>
      </c>
      <c r="W11">
        <v>0.75</v>
      </c>
      <c r="X11">
        <v>0.75</v>
      </c>
      <c r="Y11">
        <v>0.75</v>
      </c>
      <c r="Z11">
        <v>0.75</v>
      </c>
      <c r="AA11">
        <v>0.75</v>
      </c>
    </row>
    <row r="12" spans="1:27" x14ac:dyDescent="0.25">
      <c r="A12" t="s">
        <v>416</v>
      </c>
      <c r="B12" t="s">
        <v>503</v>
      </c>
      <c r="C12" t="s">
        <v>511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 x14ac:dyDescent="0.25">
      <c r="A13" t="s">
        <v>416</v>
      </c>
      <c r="B13" t="s">
        <v>503</v>
      </c>
      <c r="C13" t="s">
        <v>512</v>
      </c>
      <c r="D13">
        <v>0.25</v>
      </c>
      <c r="E13">
        <v>0.25</v>
      </c>
      <c r="F13">
        <v>0.25</v>
      </c>
      <c r="G13">
        <v>0.25</v>
      </c>
      <c r="H13">
        <v>0.25</v>
      </c>
      <c r="I13">
        <v>0.25</v>
      </c>
      <c r="J13">
        <v>0.25</v>
      </c>
      <c r="K13">
        <v>0.25</v>
      </c>
      <c r="L13">
        <v>0.25</v>
      </c>
      <c r="M13">
        <v>0.25</v>
      </c>
      <c r="N13">
        <v>0.25</v>
      </c>
      <c r="O13">
        <v>0.25</v>
      </c>
      <c r="P13">
        <v>0.25</v>
      </c>
      <c r="Q13">
        <v>0.25</v>
      </c>
      <c r="R13">
        <v>0.25</v>
      </c>
      <c r="S13">
        <v>0.25</v>
      </c>
      <c r="T13">
        <v>0.25</v>
      </c>
      <c r="U13">
        <v>0.25</v>
      </c>
      <c r="V13">
        <v>0.25</v>
      </c>
      <c r="W13">
        <v>0.25</v>
      </c>
      <c r="X13">
        <v>0.25</v>
      </c>
      <c r="Y13">
        <v>0.25</v>
      </c>
      <c r="Z13">
        <v>0.25</v>
      </c>
      <c r="AA13">
        <v>0.25</v>
      </c>
    </row>
    <row r="14" spans="1:27" x14ac:dyDescent="0.25">
      <c r="A14" t="s">
        <v>416</v>
      </c>
      <c r="B14" t="s">
        <v>503</v>
      </c>
      <c r="C14" t="s">
        <v>513</v>
      </c>
      <c r="D14">
        <v>0.5</v>
      </c>
      <c r="E14">
        <v>0.5</v>
      </c>
      <c r="F14">
        <v>0.5</v>
      </c>
      <c r="G14">
        <v>0.5</v>
      </c>
      <c r="H14">
        <v>0.5</v>
      </c>
      <c r="I14">
        <v>0.5</v>
      </c>
      <c r="J14">
        <v>0.5</v>
      </c>
      <c r="K14">
        <v>0.5</v>
      </c>
      <c r="L14">
        <v>0.5</v>
      </c>
      <c r="M14">
        <v>0.5</v>
      </c>
      <c r="N14">
        <v>0.5</v>
      </c>
      <c r="O14">
        <v>0.5</v>
      </c>
      <c r="P14">
        <v>0.5</v>
      </c>
      <c r="Q14">
        <v>0.5</v>
      </c>
      <c r="R14">
        <v>0.5</v>
      </c>
      <c r="S14">
        <v>0.5</v>
      </c>
      <c r="T14">
        <v>0.5</v>
      </c>
      <c r="U14">
        <v>0.5</v>
      </c>
      <c r="V14">
        <v>0.5</v>
      </c>
      <c r="W14">
        <v>0.5</v>
      </c>
      <c r="X14">
        <v>0.5</v>
      </c>
      <c r="Y14">
        <v>0.5</v>
      </c>
      <c r="Z14">
        <v>0.5</v>
      </c>
      <c r="AA14">
        <v>0.5</v>
      </c>
    </row>
    <row r="15" spans="1:27" x14ac:dyDescent="0.25">
      <c r="A15" t="s">
        <v>416</v>
      </c>
      <c r="B15" t="s">
        <v>503</v>
      </c>
      <c r="C15" t="s">
        <v>514</v>
      </c>
      <c r="D15">
        <v>0.75</v>
      </c>
      <c r="E15">
        <v>0.75</v>
      </c>
      <c r="F15">
        <v>0.75</v>
      </c>
      <c r="G15">
        <v>0.75</v>
      </c>
      <c r="H15">
        <v>0.75</v>
      </c>
      <c r="I15">
        <v>0.75</v>
      </c>
      <c r="J15">
        <v>0.75</v>
      </c>
      <c r="K15">
        <v>0.75</v>
      </c>
      <c r="L15">
        <v>0.75</v>
      </c>
      <c r="M15">
        <v>0.75</v>
      </c>
      <c r="N15">
        <v>0.75</v>
      </c>
      <c r="O15">
        <v>0.75</v>
      </c>
      <c r="P15">
        <v>0.75</v>
      </c>
      <c r="Q15">
        <v>0.75</v>
      </c>
      <c r="R15">
        <v>0.75</v>
      </c>
      <c r="S15">
        <v>0.75</v>
      </c>
      <c r="T15">
        <v>0.75</v>
      </c>
      <c r="U15">
        <v>0.75</v>
      </c>
      <c r="V15">
        <v>0.75</v>
      </c>
      <c r="W15">
        <v>0.75</v>
      </c>
      <c r="X15">
        <v>0.75</v>
      </c>
      <c r="Y15">
        <v>0.75</v>
      </c>
      <c r="Z15">
        <v>0.75</v>
      </c>
      <c r="AA15">
        <v>0.75</v>
      </c>
    </row>
    <row r="16" spans="1:27" x14ac:dyDescent="0.25">
      <c r="A16" t="s">
        <v>416</v>
      </c>
      <c r="B16" t="s">
        <v>503</v>
      </c>
      <c r="C16" t="s">
        <v>515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 x14ac:dyDescent="0.25">
      <c r="A17" t="s">
        <v>416</v>
      </c>
      <c r="B17" t="s">
        <v>516</v>
      </c>
      <c r="C17" t="s">
        <v>499</v>
      </c>
      <c r="D17">
        <v>60.08</v>
      </c>
      <c r="E17">
        <v>60.08</v>
      </c>
      <c r="F17">
        <v>60.08</v>
      </c>
      <c r="G17">
        <v>60.08</v>
      </c>
      <c r="H17">
        <v>60.08</v>
      </c>
      <c r="I17">
        <v>60.08</v>
      </c>
      <c r="J17">
        <v>60.08</v>
      </c>
      <c r="K17">
        <v>60.08</v>
      </c>
      <c r="L17">
        <v>60.08</v>
      </c>
      <c r="M17">
        <v>60.08</v>
      </c>
      <c r="N17">
        <v>60.08</v>
      </c>
      <c r="O17">
        <v>60.08</v>
      </c>
      <c r="P17">
        <v>60.08</v>
      </c>
      <c r="Q17">
        <v>60.08</v>
      </c>
      <c r="R17">
        <v>60.08</v>
      </c>
      <c r="S17">
        <v>60.08</v>
      </c>
      <c r="T17">
        <v>60.08</v>
      </c>
      <c r="U17">
        <v>60.08</v>
      </c>
      <c r="V17">
        <v>60.08</v>
      </c>
      <c r="W17">
        <v>60.08</v>
      </c>
      <c r="X17">
        <v>60.08</v>
      </c>
      <c r="Y17">
        <v>60.08</v>
      </c>
      <c r="Z17">
        <v>60.08</v>
      </c>
      <c r="AA17">
        <v>60.08</v>
      </c>
    </row>
    <row r="18" spans="1:27" x14ac:dyDescent="0.25">
      <c r="A18" t="s">
        <v>416</v>
      </c>
      <c r="B18" t="s">
        <v>517</v>
      </c>
      <c r="C18" t="s">
        <v>499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 x14ac:dyDescent="0.25">
      <c r="A19" t="s">
        <v>416</v>
      </c>
      <c r="B19" t="s">
        <v>518</v>
      </c>
      <c r="C19" t="s">
        <v>501</v>
      </c>
      <c r="D19">
        <v>0.05</v>
      </c>
      <c r="E19">
        <v>0.05</v>
      </c>
      <c r="F19">
        <v>0.05</v>
      </c>
      <c r="G19">
        <v>0.05</v>
      </c>
      <c r="H19">
        <v>0.05</v>
      </c>
      <c r="I19">
        <v>0.1</v>
      </c>
      <c r="J19">
        <v>0.1</v>
      </c>
      <c r="K19">
        <v>0.15</v>
      </c>
      <c r="L19">
        <v>0.15</v>
      </c>
      <c r="M19">
        <v>0.15</v>
      </c>
      <c r="N19">
        <v>0.15</v>
      </c>
      <c r="O19">
        <v>0.15</v>
      </c>
      <c r="P19">
        <v>0.15</v>
      </c>
      <c r="Q19">
        <v>0.15</v>
      </c>
      <c r="R19">
        <v>0.15</v>
      </c>
      <c r="S19">
        <v>0.15</v>
      </c>
      <c r="T19">
        <v>0.15</v>
      </c>
      <c r="U19">
        <v>0.1</v>
      </c>
      <c r="V19">
        <v>0.1</v>
      </c>
      <c r="W19">
        <v>0.1</v>
      </c>
      <c r="X19">
        <v>0.05</v>
      </c>
      <c r="Y19">
        <v>0.05</v>
      </c>
      <c r="Z19">
        <v>0.05</v>
      </c>
      <c r="AA19">
        <v>0.05</v>
      </c>
    </row>
    <row r="20" spans="1:27" x14ac:dyDescent="0.25">
      <c r="A20" t="s">
        <v>416</v>
      </c>
      <c r="B20" t="s">
        <v>518</v>
      </c>
      <c r="C20" t="s">
        <v>519</v>
      </c>
      <c r="D20">
        <v>0.05</v>
      </c>
      <c r="E20">
        <v>0.05</v>
      </c>
      <c r="F20">
        <v>0.05</v>
      </c>
      <c r="G20">
        <v>0.05</v>
      </c>
      <c r="H20">
        <v>0.05</v>
      </c>
      <c r="I20">
        <v>0.1</v>
      </c>
      <c r="J20">
        <v>0.15</v>
      </c>
      <c r="K20">
        <v>0.25</v>
      </c>
      <c r="L20">
        <v>0.25</v>
      </c>
      <c r="M20">
        <v>0.25</v>
      </c>
      <c r="N20">
        <v>0.25</v>
      </c>
      <c r="O20">
        <v>0.25</v>
      </c>
      <c r="P20">
        <v>0.25</v>
      </c>
      <c r="Q20">
        <v>0.25</v>
      </c>
      <c r="R20">
        <v>0.2</v>
      </c>
      <c r="S20">
        <v>0.2</v>
      </c>
      <c r="T20">
        <v>0.2</v>
      </c>
      <c r="U20">
        <v>0.15</v>
      </c>
      <c r="V20">
        <v>0.1</v>
      </c>
      <c r="W20">
        <v>0.1</v>
      </c>
      <c r="X20">
        <v>0.1</v>
      </c>
      <c r="Y20">
        <v>0.1</v>
      </c>
      <c r="Z20">
        <v>0.1</v>
      </c>
      <c r="AA20">
        <v>0.1</v>
      </c>
    </row>
    <row r="21" spans="1:27" x14ac:dyDescent="0.25">
      <c r="A21" t="s">
        <v>416</v>
      </c>
      <c r="B21" t="s">
        <v>518</v>
      </c>
      <c r="C21" t="s">
        <v>502</v>
      </c>
      <c r="D21">
        <v>0.05</v>
      </c>
      <c r="E21">
        <v>0.05</v>
      </c>
      <c r="F21">
        <v>0.05</v>
      </c>
      <c r="G21">
        <v>0.05</v>
      </c>
      <c r="H21">
        <v>0.1</v>
      </c>
      <c r="I21">
        <v>0.2</v>
      </c>
      <c r="J21">
        <v>0.4</v>
      </c>
      <c r="K21">
        <v>0.7</v>
      </c>
      <c r="L21">
        <v>0.8</v>
      </c>
      <c r="M21">
        <v>0.85</v>
      </c>
      <c r="N21">
        <v>0.85</v>
      </c>
      <c r="O21">
        <v>0.85</v>
      </c>
      <c r="P21">
        <v>0.85</v>
      </c>
      <c r="Q21">
        <v>0.85</v>
      </c>
      <c r="R21">
        <v>0.85</v>
      </c>
      <c r="S21">
        <v>0.85</v>
      </c>
      <c r="T21">
        <v>0.85</v>
      </c>
      <c r="U21">
        <v>0.8</v>
      </c>
      <c r="V21">
        <v>0.35</v>
      </c>
      <c r="W21">
        <v>0.1</v>
      </c>
      <c r="X21">
        <v>0.1</v>
      </c>
      <c r="Y21">
        <v>0.1</v>
      </c>
      <c r="Z21">
        <v>0.1</v>
      </c>
      <c r="AA21">
        <v>0.1</v>
      </c>
    </row>
    <row r="22" spans="1:27" x14ac:dyDescent="0.25">
      <c r="A22" t="s">
        <v>416</v>
      </c>
      <c r="B22" t="s">
        <v>520</v>
      </c>
      <c r="C22" t="s">
        <v>499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 x14ac:dyDescent="0.25">
      <c r="A23" t="s">
        <v>416</v>
      </c>
      <c r="B23" t="s">
        <v>521</v>
      </c>
      <c r="C23" t="s">
        <v>501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0.05</v>
      </c>
      <c r="L23">
        <v>0.05</v>
      </c>
      <c r="M23">
        <v>0.05</v>
      </c>
      <c r="N23">
        <v>0.05</v>
      </c>
      <c r="O23">
        <v>0.05</v>
      </c>
      <c r="P23">
        <v>0.05</v>
      </c>
      <c r="Q23">
        <v>0.05</v>
      </c>
      <c r="R23">
        <v>0.05</v>
      </c>
      <c r="S23">
        <v>0.05</v>
      </c>
      <c r="T23">
        <v>0.05</v>
      </c>
      <c r="U23">
        <v>0.05</v>
      </c>
      <c r="V23">
        <v>0.05</v>
      </c>
      <c r="W23">
        <v>0.05</v>
      </c>
      <c r="X23">
        <v>0</v>
      </c>
      <c r="Y23">
        <v>0</v>
      </c>
      <c r="Z23">
        <v>0</v>
      </c>
      <c r="AA23">
        <v>0</v>
      </c>
    </row>
    <row r="24" spans="1:27" x14ac:dyDescent="0.25">
      <c r="A24" t="s">
        <v>416</v>
      </c>
      <c r="B24" t="s">
        <v>521</v>
      </c>
      <c r="C24" t="s">
        <v>519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0.05</v>
      </c>
      <c r="K24">
        <v>0.15</v>
      </c>
      <c r="L24">
        <v>0.15</v>
      </c>
      <c r="M24">
        <v>0.15</v>
      </c>
      <c r="N24">
        <v>0.15</v>
      </c>
      <c r="O24">
        <v>0.15</v>
      </c>
      <c r="P24">
        <v>0.15</v>
      </c>
      <c r="Q24">
        <v>0.15</v>
      </c>
      <c r="R24">
        <v>0.15</v>
      </c>
      <c r="S24">
        <v>0.15</v>
      </c>
      <c r="T24">
        <v>0.15</v>
      </c>
      <c r="U24">
        <v>0.05</v>
      </c>
      <c r="V24">
        <v>0.05</v>
      </c>
      <c r="W24">
        <v>0.05</v>
      </c>
      <c r="X24">
        <v>0</v>
      </c>
      <c r="Y24">
        <v>0</v>
      </c>
      <c r="Z24">
        <v>0</v>
      </c>
      <c r="AA24">
        <v>0</v>
      </c>
    </row>
    <row r="25" spans="1:27" x14ac:dyDescent="0.25">
      <c r="A25" t="s">
        <v>416</v>
      </c>
      <c r="B25" t="s">
        <v>521</v>
      </c>
      <c r="C25" t="s">
        <v>502</v>
      </c>
      <c r="D25">
        <v>0</v>
      </c>
      <c r="E25">
        <v>0</v>
      </c>
      <c r="F25">
        <v>0</v>
      </c>
      <c r="G25">
        <v>0</v>
      </c>
      <c r="H25">
        <v>0.05</v>
      </c>
      <c r="I25">
        <v>0.1</v>
      </c>
      <c r="J25">
        <v>0.25</v>
      </c>
      <c r="K25">
        <v>0.65</v>
      </c>
      <c r="L25">
        <v>0.65</v>
      </c>
      <c r="M25">
        <v>0.65</v>
      </c>
      <c r="N25">
        <v>0.65</v>
      </c>
      <c r="O25">
        <v>0.6</v>
      </c>
      <c r="P25">
        <v>0.6</v>
      </c>
      <c r="Q25">
        <v>0.65</v>
      </c>
      <c r="R25">
        <v>0.65</v>
      </c>
      <c r="S25">
        <v>0.65</v>
      </c>
      <c r="T25">
        <v>0.65</v>
      </c>
      <c r="U25">
        <v>0.4</v>
      </c>
      <c r="V25">
        <v>0.25</v>
      </c>
      <c r="W25">
        <v>0.1</v>
      </c>
      <c r="X25">
        <v>0.05</v>
      </c>
      <c r="Y25">
        <v>0.05</v>
      </c>
      <c r="Z25">
        <v>0.05</v>
      </c>
      <c r="AA25">
        <v>0</v>
      </c>
    </row>
    <row r="26" spans="1:27" x14ac:dyDescent="0.25">
      <c r="A26" t="s">
        <v>440</v>
      </c>
      <c r="B26" t="s">
        <v>498</v>
      </c>
      <c r="C26" t="s">
        <v>501</v>
      </c>
      <c r="D26">
        <v>75.02</v>
      </c>
      <c r="E26">
        <v>75.02</v>
      </c>
      <c r="F26">
        <v>75.02</v>
      </c>
      <c r="G26">
        <v>84.92</v>
      </c>
      <c r="H26">
        <v>84.92</v>
      </c>
      <c r="I26">
        <v>84.92</v>
      </c>
      <c r="J26">
        <v>84.92</v>
      </c>
      <c r="K26">
        <v>84.92</v>
      </c>
      <c r="L26">
        <v>84.92</v>
      </c>
      <c r="M26">
        <v>75.02</v>
      </c>
      <c r="N26">
        <v>75.02</v>
      </c>
      <c r="O26">
        <v>75.02</v>
      </c>
      <c r="P26">
        <v>75.02</v>
      </c>
      <c r="Q26">
        <v>75.02</v>
      </c>
      <c r="R26">
        <v>75.02</v>
      </c>
      <c r="S26">
        <v>75.02</v>
      </c>
      <c r="T26">
        <v>75.02</v>
      </c>
      <c r="U26">
        <v>75.02</v>
      </c>
      <c r="V26">
        <v>75.02</v>
      </c>
      <c r="W26">
        <v>75.02</v>
      </c>
      <c r="X26">
        <v>75.02</v>
      </c>
      <c r="Y26">
        <v>75.02</v>
      </c>
      <c r="Z26">
        <v>75.02</v>
      </c>
      <c r="AA26">
        <v>75.02</v>
      </c>
    </row>
    <row r="27" spans="1:27" x14ac:dyDescent="0.25">
      <c r="A27" t="s">
        <v>440</v>
      </c>
      <c r="B27" t="s">
        <v>498</v>
      </c>
      <c r="C27" t="s">
        <v>519</v>
      </c>
      <c r="D27">
        <v>75.02</v>
      </c>
      <c r="E27">
        <v>75.02</v>
      </c>
      <c r="F27">
        <v>75.02</v>
      </c>
      <c r="G27">
        <v>84.92</v>
      </c>
      <c r="H27">
        <v>84.92</v>
      </c>
      <c r="I27">
        <v>84.92</v>
      </c>
      <c r="J27">
        <v>84.92</v>
      </c>
      <c r="K27">
        <v>84.92</v>
      </c>
      <c r="L27">
        <v>75.02</v>
      </c>
      <c r="M27">
        <v>75.02</v>
      </c>
      <c r="N27">
        <v>75.02</v>
      </c>
      <c r="O27">
        <v>75.02</v>
      </c>
      <c r="P27">
        <v>75.02</v>
      </c>
      <c r="Q27">
        <v>75.02</v>
      </c>
      <c r="R27">
        <v>75.02</v>
      </c>
      <c r="S27">
        <v>75.02</v>
      </c>
      <c r="T27">
        <v>75.02</v>
      </c>
      <c r="U27">
        <v>75.02</v>
      </c>
      <c r="V27">
        <v>75.02</v>
      </c>
      <c r="W27">
        <v>75.02</v>
      </c>
      <c r="X27">
        <v>75.02</v>
      </c>
      <c r="Y27">
        <v>75.02</v>
      </c>
      <c r="Z27">
        <v>75.02</v>
      </c>
      <c r="AA27">
        <v>75.02</v>
      </c>
    </row>
    <row r="28" spans="1:27" x14ac:dyDescent="0.25">
      <c r="A28" t="s">
        <v>440</v>
      </c>
      <c r="B28" t="s">
        <v>498</v>
      </c>
      <c r="C28" t="s">
        <v>502</v>
      </c>
      <c r="D28">
        <v>75.02</v>
      </c>
      <c r="E28">
        <v>75.02</v>
      </c>
      <c r="F28">
        <v>75.02</v>
      </c>
      <c r="G28">
        <v>84.92</v>
      </c>
      <c r="H28">
        <v>84.92</v>
      </c>
      <c r="I28">
        <v>84.92</v>
      </c>
      <c r="J28">
        <v>75.02</v>
      </c>
      <c r="K28">
        <v>75.02</v>
      </c>
      <c r="L28">
        <v>75.02</v>
      </c>
      <c r="M28">
        <v>75.02</v>
      </c>
      <c r="N28">
        <v>75.02</v>
      </c>
      <c r="O28">
        <v>75.02</v>
      </c>
      <c r="P28">
        <v>75.02</v>
      </c>
      <c r="Q28">
        <v>75.02</v>
      </c>
      <c r="R28">
        <v>75.02</v>
      </c>
      <c r="S28">
        <v>75.02</v>
      </c>
      <c r="T28">
        <v>75.02</v>
      </c>
      <c r="U28">
        <v>75.02</v>
      </c>
      <c r="V28">
        <v>75.02</v>
      </c>
      <c r="W28">
        <v>75.02</v>
      </c>
      <c r="X28">
        <v>75.02</v>
      </c>
      <c r="Y28">
        <v>75.02</v>
      </c>
      <c r="Z28">
        <v>75.02</v>
      </c>
      <c r="AA28">
        <v>75.02</v>
      </c>
    </row>
    <row r="29" spans="1:27" x14ac:dyDescent="0.25">
      <c r="A29" t="s">
        <v>440</v>
      </c>
      <c r="B29" t="s">
        <v>500</v>
      </c>
      <c r="C29" t="s">
        <v>501</v>
      </c>
      <c r="D29">
        <v>0.25</v>
      </c>
      <c r="E29">
        <v>0.2</v>
      </c>
      <c r="F29">
        <v>0.2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0.5</v>
      </c>
      <c r="O29">
        <v>0.5</v>
      </c>
      <c r="P29">
        <v>0.4</v>
      </c>
      <c r="Q29">
        <v>0.4</v>
      </c>
      <c r="R29">
        <v>0.3</v>
      </c>
      <c r="S29">
        <v>0.3</v>
      </c>
      <c r="T29">
        <v>0.3</v>
      </c>
      <c r="U29">
        <v>0.4</v>
      </c>
      <c r="V29">
        <v>0.5</v>
      </c>
      <c r="W29">
        <v>0.5</v>
      </c>
      <c r="X29">
        <v>0.4</v>
      </c>
      <c r="Y29">
        <v>0.5</v>
      </c>
      <c r="Z29">
        <v>0.4</v>
      </c>
      <c r="AA29">
        <v>0.2</v>
      </c>
    </row>
    <row r="30" spans="1:27" x14ac:dyDescent="0.25">
      <c r="A30" t="s">
        <v>440</v>
      </c>
      <c r="B30" t="s">
        <v>500</v>
      </c>
      <c r="C30" t="s">
        <v>519</v>
      </c>
      <c r="D30">
        <v>0.2</v>
      </c>
      <c r="E30">
        <v>0.15</v>
      </c>
      <c r="F30">
        <v>0.15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0.5</v>
      </c>
      <c r="N30">
        <v>0.45</v>
      </c>
      <c r="O30">
        <v>0.5</v>
      </c>
      <c r="P30">
        <v>0.5</v>
      </c>
      <c r="Q30">
        <v>0.45</v>
      </c>
      <c r="R30">
        <v>0.4</v>
      </c>
      <c r="S30">
        <v>0.4</v>
      </c>
      <c r="T30">
        <v>0.35</v>
      </c>
      <c r="U30">
        <v>0.4</v>
      </c>
      <c r="V30">
        <v>0.55000000000000004</v>
      </c>
      <c r="W30">
        <v>0.55000000000000004</v>
      </c>
      <c r="X30">
        <v>0.5</v>
      </c>
      <c r="Y30">
        <v>0.55000000000000004</v>
      </c>
      <c r="Z30">
        <v>0.4</v>
      </c>
      <c r="AA30">
        <v>0.3</v>
      </c>
    </row>
    <row r="31" spans="1:27" x14ac:dyDescent="0.25">
      <c r="A31" t="s">
        <v>440</v>
      </c>
      <c r="B31" t="s">
        <v>500</v>
      </c>
      <c r="C31" t="s">
        <v>502</v>
      </c>
      <c r="D31">
        <v>0.2</v>
      </c>
      <c r="E31">
        <v>0.15</v>
      </c>
      <c r="F31">
        <v>0.15</v>
      </c>
      <c r="G31">
        <v>0</v>
      </c>
      <c r="H31">
        <v>0</v>
      </c>
      <c r="I31">
        <v>0</v>
      </c>
      <c r="J31">
        <v>0</v>
      </c>
      <c r="K31">
        <v>0.6</v>
      </c>
      <c r="L31">
        <v>0.55000000000000004</v>
      </c>
      <c r="M31">
        <v>0.45</v>
      </c>
      <c r="N31">
        <v>0.4</v>
      </c>
      <c r="O31">
        <v>0.45</v>
      </c>
      <c r="P31">
        <v>0.4</v>
      </c>
      <c r="Q31">
        <v>0.35</v>
      </c>
      <c r="R31">
        <v>0.3</v>
      </c>
      <c r="S31">
        <v>0.3</v>
      </c>
      <c r="T31">
        <v>0.3</v>
      </c>
      <c r="U31">
        <v>0.4</v>
      </c>
      <c r="V31">
        <v>0.55000000000000004</v>
      </c>
      <c r="W31">
        <v>0.6</v>
      </c>
      <c r="X31">
        <v>0.5</v>
      </c>
      <c r="Y31">
        <v>0.55000000000000004</v>
      </c>
      <c r="Z31">
        <v>0.45</v>
      </c>
      <c r="AA31">
        <v>0.25</v>
      </c>
    </row>
    <row r="32" spans="1:27" x14ac:dyDescent="0.25">
      <c r="A32" t="s">
        <v>440</v>
      </c>
      <c r="B32" t="s">
        <v>503</v>
      </c>
      <c r="C32" t="s">
        <v>499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 x14ac:dyDescent="0.25">
      <c r="A33" t="s">
        <v>440</v>
      </c>
      <c r="B33" t="s">
        <v>503</v>
      </c>
      <c r="C33" t="s">
        <v>501</v>
      </c>
      <c r="D33">
        <v>0.2</v>
      </c>
      <c r="E33">
        <v>0.15</v>
      </c>
      <c r="F33">
        <v>0.15</v>
      </c>
      <c r="G33">
        <v>0.15</v>
      </c>
      <c r="H33">
        <v>0.15</v>
      </c>
      <c r="I33">
        <v>0.15</v>
      </c>
      <c r="J33">
        <v>0.3</v>
      </c>
      <c r="K33">
        <v>0.3</v>
      </c>
      <c r="L33">
        <v>0.5</v>
      </c>
      <c r="M33">
        <v>0.5</v>
      </c>
      <c r="N33">
        <v>0.7</v>
      </c>
      <c r="O33">
        <v>0.7</v>
      </c>
      <c r="P33">
        <v>0.7</v>
      </c>
      <c r="Q33">
        <v>0.7</v>
      </c>
      <c r="R33">
        <v>0.7</v>
      </c>
      <c r="S33">
        <v>0.7</v>
      </c>
      <c r="T33">
        <v>0.6</v>
      </c>
      <c r="U33">
        <v>0.6</v>
      </c>
      <c r="V33">
        <v>0.6</v>
      </c>
      <c r="W33">
        <v>0.6</v>
      </c>
      <c r="X33">
        <v>0.6</v>
      </c>
      <c r="Y33">
        <v>0.6</v>
      </c>
      <c r="Z33">
        <v>0.5</v>
      </c>
      <c r="AA33">
        <v>0.3</v>
      </c>
    </row>
    <row r="34" spans="1:27" x14ac:dyDescent="0.25">
      <c r="A34" t="s">
        <v>440</v>
      </c>
      <c r="B34" t="s">
        <v>503</v>
      </c>
      <c r="C34" t="s">
        <v>519</v>
      </c>
      <c r="D34">
        <v>0.2</v>
      </c>
      <c r="E34">
        <v>0.15</v>
      </c>
      <c r="F34">
        <v>0.15</v>
      </c>
      <c r="G34">
        <v>0.15</v>
      </c>
      <c r="H34">
        <v>0.15</v>
      </c>
      <c r="I34">
        <v>0.15</v>
      </c>
      <c r="J34">
        <v>0.3</v>
      </c>
      <c r="K34">
        <v>0.3</v>
      </c>
      <c r="L34">
        <v>0.6</v>
      </c>
      <c r="M34">
        <v>0.6</v>
      </c>
      <c r="N34">
        <v>0.8</v>
      </c>
      <c r="O34">
        <v>0.8</v>
      </c>
      <c r="P34">
        <v>0.8</v>
      </c>
      <c r="Q34">
        <v>0.8</v>
      </c>
      <c r="R34">
        <v>0.8</v>
      </c>
      <c r="S34">
        <v>0.8</v>
      </c>
      <c r="T34">
        <v>0.8</v>
      </c>
      <c r="U34">
        <v>0.9</v>
      </c>
      <c r="V34">
        <v>0.9</v>
      </c>
      <c r="W34">
        <v>0.9</v>
      </c>
      <c r="X34">
        <v>0.9</v>
      </c>
      <c r="Y34">
        <v>0.9</v>
      </c>
      <c r="Z34">
        <v>0.5</v>
      </c>
      <c r="AA34">
        <v>0.3</v>
      </c>
    </row>
    <row r="35" spans="1:27" x14ac:dyDescent="0.25">
      <c r="A35" t="s">
        <v>440</v>
      </c>
      <c r="B35" t="s">
        <v>503</v>
      </c>
      <c r="C35" t="s">
        <v>502</v>
      </c>
      <c r="D35">
        <v>0.15</v>
      </c>
      <c r="E35">
        <v>0.15</v>
      </c>
      <c r="F35">
        <v>0.15</v>
      </c>
      <c r="G35">
        <v>0.15</v>
      </c>
      <c r="H35">
        <v>0.15</v>
      </c>
      <c r="I35">
        <v>0.2</v>
      </c>
      <c r="J35">
        <v>0.4</v>
      </c>
      <c r="K35">
        <v>0.4</v>
      </c>
      <c r="L35">
        <v>0.6</v>
      </c>
      <c r="M35">
        <v>0.6</v>
      </c>
      <c r="N35">
        <v>0.9</v>
      </c>
      <c r="O35">
        <v>0.9</v>
      </c>
      <c r="P35">
        <v>0.9</v>
      </c>
      <c r="Q35">
        <v>0.9</v>
      </c>
      <c r="R35">
        <v>0.9</v>
      </c>
      <c r="S35">
        <v>0.9</v>
      </c>
      <c r="T35">
        <v>0.9</v>
      </c>
      <c r="U35">
        <v>0.9</v>
      </c>
      <c r="V35">
        <v>0.9</v>
      </c>
      <c r="W35">
        <v>0.9</v>
      </c>
      <c r="X35">
        <v>0.9</v>
      </c>
      <c r="Y35">
        <v>0.9</v>
      </c>
      <c r="Z35">
        <v>0.5</v>
      </c>
      <c r="AA35">
        <v>0.3</v>
      </c>
    </row>
    <row r="36" spans="1:27" x14ac:dyDescent="0.25">
      <c r="A36" t="s">
        <v>440</v>
      </c>
      <c r="B36" t="s">
        <v>516</v>
      </c>
      <c r="C36" t="s">
        <v>501</v>
      </c>
      <c r="D36">
        <v>69.98</v>
      </c>
      <c r="E36">
        <v>69.98</v>
      </c>
      <c r="F36">
        <v>69.98</v>
      </c>
      <c r="G36">
        <v>60.08</v>
      </c>
      <c r="H36">
        <v>60.08</v>
      </c>
      <c r="I36">
        <v>60.08</v>
      </c>
      <c r="J36">
        <v>60.08</v>
      </c>
      <c r="K36">
        <v>60.08</v>
      </c>
      <c r="L36">
        <v>60.08</v>
      </c>
      <c r="M36">
        <v>69.98</v>
      </c>
      <c r="N36">
        <v>69.98</v>
      </c>
      <c r="O36">
        <v>69.98</v>
      </c>
      <c r="P36">
        <v>69.98</v>
      </c>
      <c r="Q36">
        <v>69.98</v>
      </c>
      <c r="R36">
        <v>69.98</v>
      </c>
      <c r="S36">
        <v>69.98</v>
      </c>
      <c r="T36">
        <v>69.98</v>
      </c>
      <c r="U36">
        <v>69.98</v>
      </c>
      <c r="V36">
        <v>69.98</v>
      </c>
      <c r="W36">
        <v>69.98</v>
      </c>
      <c r="X36">
        <v>69.98</v>
      </c>
      <c r="Y36">
        <v>69.98</v>
      </c>
      <c r="Z36">
        <v>69.98</v>
      </c>
      <c r="AA36">
        <v>69.98</v>
      </c>
    </row>
    <row r="37" spans="1:27" x14ac:dyDescent="0.25">
      <c r="A37" t="s">
        <v>440</v>
      </c>
      <c r="B37" t="s">
        <v>516</v>
      </c>
      <c r="C37" t="s">
        <v>519</v>
      </c>
      <c r="D37">
        <v>69.98</v>
      </c>
      <c r="E37">
        <v>69.98</v>
      </c>
      <c r="F37">
        <v>69.98</v>
      </c>
      <c r="G37">
        <v>60.08</v>
      </c>
      <c r="H37">
        <v>60.08</v>
      </c>
      <c r="I37">
        <v>60.08</v>
      </c>
      <c r="J37">
        <v>60.08</v>
      </c>
      <c r="K37">
        <v>60.08</v>
      </c>
      <c r="L37">
        <v>69.98</v>
      </c>
      <c r="M37">
        <v>69.98</v>
      </c>
      <c r="N37">
        <v>69.98</v>
      </c>
      <c r="O37">
        <v>69.98</v>
      </c>
      <c r="P37">
        <v>69.98</v>
      </c>
      <c r="Q37">
        <v>69.98</v>
      </c>
      <c r="R37">
        <v>69.98</v>
      </c>
      <c r="S37">
        <v>69.98</v>
      </c>
      <c r="T37">
        <v>69.98</v>
      </c>
      <c r="U37">
        <v>69.98</v>
      </c>
      <c r="V37">
        <v>69.98</v>
      </c>
      <c r="W37">
        <v>69.98</v>
      </c>
      <c r="X37">
        <v>69.98</v>
      </c>
      <c r="Y37">
        <v>69.98</v>
      </c>
      <c r="Z37">
        <v>69.98</v>
      </c>
      <c r="AA37">
        <v>69.98</v>
      </c>
    </row>
    <row r="38" spans="1:27" x14ac:dyDescent="0.25">
      <c r="A38" t="s">
        <v>440</v>
      </c>
      <c r="B38" t="s">
        <v>516</v>
      </c>
      <c r="C38" t="s">
        <v>502</v>
      </c>
      <c r="D38">
        <v>69.98</v>
      </c>
      <c r="E38">
        <v>69.98</v>
      </c>
      <c r="F38">
        <v>69.98</v>
      </c>
      <c r="G38">
        <v>60.08</v>
      </c>
      <c r="H38">
        <v>60.08</v>
      </c>
      <c r="I38">
        <v>60.08</v>
      </c>
      <c r="J38">
        <v>69.98</v>
      </c>
      <c r="K38">
        <v>69.98</v>
      </c>
      <c r="L38">
        <v>69.98</v>
      </c>
      <c r="M38">
        <v>69.98</v>
      </c>
      <c r="N38">
        <v>69.98</v>
      </c>
      <c r="O38">
        <v>69.98</v>
      </c>
      <c r="P38">
        <v>69.98</v>
      </c>
      <c r="Q38">
        <v>69.98</v>
      </c>
      <c r="R38">
        <v>69.98</v>
      </c>
      <c r="S38">
        <v>69.98</v>
      </c>
      <c r="T38">
        <v>69.98</v>
      </c>
      <c r="U38">
        <v>69.98</v>
      </c>
      <c r="V38">
        <v>69.98</v>
      </c>
      <c r="W38">
        <v>69.98</v>
      </c>
      <c r="X38">
        <v>69.98</v>
      </c>
      <c r="Y38">
        <v>69.98</v>
      </c>
      <c r="Z38">
        <v>69.98</v>
      </c>
      <c r="AA38">
        <v>69.98</v>
      </c>
    </row>
    <row r="39" spans="1:27" x14ac:dyDescent="0.25">
      <c r="A39" t="s">
        <v>440</v>
      </c>
      <c r="B39" t="s">
        <v>517</v>
      </c>
      <c r="C39" t="s">
        <v>499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 x14ac:dyDescent="0.25">
      <c r="A40" t="s">
        <v>440</v>
      </c>
      <c r="B40" t="s">
        <v>518</v>
      </c>
      <c r="C40" t="s">
        <v>501</v>
      </c>
      <c r="D40">
        <v>0.2</v>
      </c>
      <c r="E40">
        <v>0.15</v>
      </c>
      <c r="F40">
        <v>0.15</v>
      </c>
      <c r="G40">
        <v>0.15</v>
      </c>
      <c r="H40">
        <v>0.15</v>
      </c>
      <c r="I40">
        <v>0.15</v>
      </c>
      <c r="J40">
        <v>0.3</v>
      </c>
      <c r="K40">
        <v>0.3</v>
      </c>
      <c r="L40">
        <v>0.45</v>
      </c>
      <c r="M40">
        <v>0.45</v>
      </c>
      <c r="N40">
        <v>0.65</v>
      </c>
      <c r="O40">
        <v>0.65</v>
      </c>
      <c r="P40">
        <v>0.65</v>
      </c>
      <c r="Q40">
        <v>0.65</v>
      </c>
      <c r="R40">
        <v>0.65</v>
      </c>
      <c r="S40">
        <v>0.65</v>
      </c>
      <c r="T40">
        <v>0.55000000000000004</v>
      </c>
      <c r="U40">
        <v>0.55000000000000004</v>
      </c>
      <c r="V40">
        <v>0.55000000000000004</v>
      </c>
      <c r="W40">
        <v>0.55000000000000004</v>
      </c>
      <c r="X40">
        <v>0.55000000000000004</v>
      </c>
      <c r="Y40">
        <v>0.55000000000000004</v>
      </c>
      <c r="Z40">
        <v>0.45</v>
      </c>
      <c r="AA40">
        <v>0.3</v>
      </c>
    </row>
    <row r="41" spans="1:27" x14ac:dyDescent="0.25">
      <c r="A41" t="s">
        <v>440</v>
      </c>
      <c r="B41" t="s">
        <v>518</v>
      </c>
      <c r="C41" t="s">
        <v>519</v>
      </c>
      <c r="D41">
        <v>0.2</v>
      </c>
      <c r="E41">
        <v>0.15</v>
      </c>
      <c r="F41">
        <v>0.15</v>
      </c>
      <c r="G41">
        <v>0.15</v>
      </c>
      <c r="H41">
        <v>0.15</v>
      </c>
      <c r="I41">
        <v>0.15</v>
      </c>
      <c r="J41">
        <v>0.3</v>
      </c>
      <c r="K41">
        <v>0.3</v>
      </c>
      <c r="L41">
        <v>0.55000000000000004</v>
      </c>
      <c r="M41">
        <v>0.55000000000000004</v>
      </c>
      <c r="N41">
        <v>0.75</v>
      </c>
      <c r="O41">
        <v>0.75</v>
      </c>
      <c r="P41">
        <v>0.75</v>
      </c>
      <c r="Q41">
        <v>0.75</v>
      </c>
      <c r="R41">
        <v>0.75</v>
      </c>
      <c r="S41">
        <v>0.75</v>
      </c>
      <c r="T41">
        <v>0.75</v>
      </c>
      <c r="U41">
        <v>0.85</v>
      </c>
      <c r="V41">
        <v>0.85</v>
      </c>
      <c r="W41">
        <v>0.85</v>
      </c>
      <c r="X41">
        <v>0.85</v>
      </c>
      <c r="Y41">
        <v>0.85</v>
      </c>
      <c r="Z41">
        <v>0.45</v>
      </c>
      <c r="AA41">
        <v>0.3</v>
      </c>
    </row>
    <row r="42" spans="1:27" x14ac:dyDescent="0.25">
      <c r="A42" t="s">
        <v>440</v>
      </c>
      <c r="B42" t="s">
        <v>518</v>
      </c>
      <c r="C42" t="s">
        <v>502</v>
      </c>
      <c r="D42">
        <v>0.15</v>
      </c>
      <c r="E42">
        <v>0.15</v>
      </c>
      <c r="F42">
        <v>0.15</v>
      </c>
      <c r="G42">
        <v>0.15</v>
      </c>
      <c r="H42">
        <v>0.15</v>
      </c>
      <c r="I42">
        <v>0.2</v>
      </c>
      <c r="J42">
        <v>0.35</v>
      </c>
      <c r="K42">
        <v>0.35</v>
      </c>
      <c r="L42">
        <v>0.55000000000000004</v>
      </c>
      <c r="M42">
        <v>0.55000000000000004</v>
      </c>
      <c r="N42">
        <v>0.85</v>
      </c>
      <c r="O42">
        <v>0.85</v>
      </c>
      <c r="P42">
        <v>0.85</v>
      </c>
      <c r="Q42">
        <v>0.85</v>
      </c>
      <c r="R42">
        <v>0.85</v>
      </c>
      <c r="S42">
        <v>0.85</v>
      </c>
      <c r="T42">
        <v>0.85</v>
      </c>
      <c r="U42">
        <v>0.85</v>
      </c>
      <c r="V42">
        <v>0.85</v>
      </c>
      <c r="W42">
        <v>0.85</v>
      </c>
      <c r="X42">
        <v>0.85</v>
      </c>
      <c r="Y42">
        <v>0.85</v>
      </c>
      <c r="Z42">
        <v>0.45</v>
      </c>
      <c r="AA42">
        <v>0.3</v>
      </c>
    </row>
    <row r="43" spans="1:27" x14ac:dyDescent="0.25">
      <c r="A43" t="s">
        <v>440</v>
      </c>
      <c r="B43" t="s">
        <v>520</v>
      </c>
      <c r="C43" t="s">
        <v>501</v>
      </c>
      <c r="D43">
        <v>1</v>
      </c>
      <c r="E43">
        <v>1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 x14ac:dyDescent="0.25">
      <c r="A44" t="s">
        <v>440</v>
      </c>
      <c r="B44" t="s">
        <v>520</v>
      </c>
      <c r="C44" t="s">
        <v>519</v>
      </c>
      <c r="D44">
        <v>1</v>
      </c>
      <c r="E44">
        <v>1</v>
      </c>
      <c r="F44">
        <v>1</v>
      </c>
      <c r="G44">
        <v>0</v>
      </c>
      <c r="H44">
        <v>0</v>
      </c>
      <c r="I44">
        <v>0</v>
      </c>
      <c r="J44">
        <v>0</v>
      </c>
      <c r="K44">
        <v>0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 x14ac:dyDescent="0.25">
      <c r="A45" t="s">
        <v>440</v>
      </c>
      <c r="B45" t="s">
        <v>520</v>
      </c>
      <c r="C45" t="s">
        <v>502</v>
      </c>
      <c r="D45">
        <v>1</v>
      </c>
      <c r="E45">
        <v>1</v>
      </c>
      <c r="F45">
        <v>1</v>
      </c>
      <c r="G45">
        <v>0</v>
      </c>
      <c r="H45">
        <v>0</v>
      </c>
      <c r="I45">
        <v>0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 x14ac:dyDescent="0.25">
      <c r="A46" t="s">
        <v>440</v>
      </c>
      <c r="B46" t="s">
        <v>521</v>
      </c>
      <c r="C46" t="s">
        <v>501</v>
      </c>
      <c r="D46">
        <v>0.2</v>
      </c>
      <c r="E46">
        <v>0.2</v>
      </c>
      <c r="F46">
        <v>0.05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0.1</v>
      </c>
      <c r="O46">
        <v>0.2</v>
      </c>
      <c r="P46">
        <v>0.25</v>
      </c>
      <c r="Q46">
        <v>0.25</v>
      </c>
      <c r="R46">
        <v>0.15</v>
      </c>
      <c r="S46">
        <v>0.2</v>
      </c>
      <c r="T46">
        <v>0.25</v>
      </c>
      <c r="U46">
        <v>0.35</v>
      </c>
      <c r="V46">
        <v>0.55000000000000004</v>
      </c>
      <c r="W46">
        <v>0.65</v>
      </c>
      <c r="X46">
        <v>0.7</v>
      </c>
      <c r="Y46">
        <v>0.35</v>
      </c>
      <c r="Z46">
        <v>0.2</v>
      </c>
      <c r="AA46">
        <v>0.2</v>
      </c>
    </row>
    <row r="47" spans="1:27" x14ac:dyDescent="0.25">
      <c r="A47" t="s">
        <v>440</v>
      </c>
      <c r="B47" t="s">
        <v>521</v>
      </c>
      <c r="C47" t="s">
        <v>519</v>
      </c>
      <c r="D47">
        <v>0.3</v>
      </c>
      <c r="E47">
        <v>0.25</v>
      </c>
      <c r="F47">
        <v>0.05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0.05</v>
      </c>
      <c r="N47">
        <v>0.2</v>
      </c>
      <c r="O47">
        <v>0.45</v>
      </c>
      <c r="P47">
        <v>0.5</v>
      </c>
      <c r="Q47">
        <v>0.5</v>
      </c>
      <c r="R47">
        <v>0.35</v>
      </c>
      <c r="S47">
        <v>0.3</v>
      </c>
      <c r="T47">
        <v>0.3</v>
      </c>
      <c r="U47">
        <v>0.3</v>
      </c>
      <c r="V47">
        <v>0.7</v>
      </c>
      <c r="W47">
        <v>0.9</v>
      </c>
      <c r="X47">
        <v>0.7</v>
      </c>
      <c r="Y47">
        <v>0.65</v>
      </c>
      <c r="Z47">
        <v>0.55000000000000004</v>
      </c>
      <c r="AA47">
        <v>0.35</v>
      </c>
    </row>
    <row r="48" spans="1:27" x14ac:dyDescent="0.25">
      <c r="A48" t="s">
        <v>440</v>
      </c>
      <c r="B48" t="s">
        <v>521</v>
      </c>
      <c r="C48" t="s">
        <v>502</v>
      </c>
      <c r="D48">
        <v>0.15</v>
      </c>
      <c r="E48">
        <v>0.15</v>
      </c>
      <c r="F48">
        <v>0.05</v>
      </c>
      <c r="G48">
        <v>0</v>
      </c>
      <c r="H48">
        <v>0</v>
      </c>
      <c r="I48">
        <v>0</v>
      </c>
      <c r="J48">
        <v>0</v>
      </c>
      <c r="K48">
        <v>0.05</v>
      </c>
      <c r="L48">
        <v>0.05</v>
      </c>
      <c r="M48">
        <v>0.05</v>
      </c>
      <c r="N48">
        <v>0.2</v>
      </c>
      <c r="O48">
        <v>0.5</v>
      </c>
      <c r="P48">
        <v>0.8</v>
      </c>
      <c r="Q48">
        <v>0.7</v>
      </c>
      <c r="R48">
        <v>0.4</v>
      </c>
      <c r="S48">
        <v>0.2</v>
      </c>
      <c r="T48">
        <v>0.25</v>
      </c>
      <c r="U48">
        <v>0.5</v>
      </c>
      <c r="V48">
        <v>0.8</v>
      </c>
      <c r="W48">
        <v>0.8</v>
      </c>
      <c r="X48">
        <v>0.8</v>
      </c>
      <c r="Y48">
        <v>0.5</v>
      </c>
      <c r="Z48">
        <v>0.35</v>
      </c>
      <c r="AA48">
        <v>0.2</v>
      </c>
    </row>
    <row r="49" spans="1:27" x14ac:dyDescent="0.25">
      <c r="A49" t="s">
        <v>423</v>
      </c>
      <c r="B49" t="s">
        <v>517</v>
      </c>
      <c r="C49" t="s">
        <v>499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 x14ac:dyDescent="0.25">
      <c r="A50" t="s">
        <v>402</v>
      </c>
      <c r="B50" t="s">
        <v>498</v>
      </c>
      <c r="C50" t="s">
        <v>522</v>
      </c>
      <c r="D50">
        <v>84.92</v>
      </c>
      <c r="E50">
        <v>84.92</v>
      </c>
      <c r="F50">
        <v>84.92</v>
      </c>
      <c r="G50">
        <v>84.92</v>
      </c>
      <c r="H50">
        <v>84.92</v>
      </c>
      <c r="I50">
        <v>84.92</v>
      </c>
      <c r="J50">
        <v>84.92</v>
      </c>
      <c r="K50">
        <v>84.92</v>
      </c>
      <c r="L50">
        <v>84.92</v>
      </c>
      <c r="M50">
        <v>84.92</v>
      </c>
      <c r="N50">
        <v>84.92</v>
      </c>
      <c r="O50">
        <v>84.92</v>
      </c>
      <c r="P50">
        <v>84.92</v>
      </c>
      <c r="Q50">
        <v>84.92</v>
      </c>
      <c r="R50">
        <v>84.92</v>
      </c>
      <c r="S50">
        <v>84.92</v>
      </c>
      <c r="T50">
        <v>84.92</v>
      </c>
      <c r="U50">
        <v>84.92</v>
      </c>
      <c r="V50">
        <v>84.92</v>
      </c>
      <c r="W50">
        <v>84.92</v>
      </c>
      <c r="X50">
        <v>84.92</v>
      </c>
      <c r="Y50">
        <v>84.92</v>
      </c>
      <c r="Z50">
        <v>84.92</v>
      </c>
      <c r="AA50">
        <v>84.92</v>
      </c>
    </row>
    <row r="51" spans="1:27" x14ac:dyDescent="0.25">
      <c r="A51" t="s">
        <v>402</v>
      </c>
      <c r="B51" t="s">
        <v>498</v>
      </c>
      <c r="C51" t="s">
        <v>523</v>
      </c>
      <c r="D51">
        <v>84.92</v>
      </c>
      <c r="E51">
        <v>84.92</v>
      </c>
      <c r="F51">
        <v>84.92</v>
      </c>
      <c r="G51">
        <v>84.92</v>
      </c>
      <c r="H51">
        <v>84.92</v>
      </c>
      <c r="I51">
        <v>84.92</v>
      </c>
      <c r="J51">
        <v>84.92</v>
      </c>
      <c r="K51">
        <v>84.92</v>
      </c>
      <c r="L51">
        <v>84.92</v>
      </c>
      <c r="M51">
        <v>84.92</v>
      </c>
      <c r="N51">
        <v>84.92</v>
      </c>
      <c r="O51">
        <v>84.92</v>
      </c>
      <c r="P51">
        <v>84.92</v>
      </c>
      <c r="Q51">
        <v>84.92</v>
      </c>
      <c r="R51">
        <v>84.92</v>
      </c>
      <c r="S51">
        <v>84.92</v>
      </c>
      <c r="T51">
        <v>84.92</v>
      </c>
      <c r="U51">
        <v>84.92</v>
      </c>
      <c r="V51">
        <v>84.92</v>
      </c>
      <c r="W51">
        <v>84.92</v>
      </c>
      <c r="X51">
        <v>84.92</v>
      </c>
      <c r="Y51">
        <v>84.92</v>
      </c>
      <c r="Z51">
        <v>84.92</v>
      </c>
      <c r="AA51">
        <v>84.92</v>
      </c>
    </row>
    <row r="52" spans="1:27" x14ac:dyDescent="0.25">
      <c r="A52" t="s">
        <v>402</v>
      </c>
      <c r="B52" t="s">
        <v>498</v>
      </c>
      <c r="C52" t="s">
        <v>524</v>
      </c>
      <c r="D52">
        <v>84.92</v>
      </c>
      <c r="E52">
        <v>84.92</v>
      </c>
      <c r="F52">
        <v>84.92</v>
      </c>
      <c r="G52">
        <v>84.92</v>
      </c>
      <c r="H52">
        <v>84.92</v>
      </c>
      <c r="I52">
        <v>84.92</v>
      </c>
      <c r="J52">
        <v>84.92</v>
      </c>
      <c r="K52">
        <v>84.92</v>
      </c>
      <c r="L52">
        <v>84.92</v>
      </c>
      <c r="M52">
        <v>84.92</v>
      </c>
      <c r="N52">
        <v>84.92</v>
      </c>
      <c r="O52">
        <v>84.92</v>
      </c>
      <c r="P52">
        <v>84.92</v>
      </c>
      <c r="Q52">
        <v>84.92</v>
      </c>
      <c r="R52">
        <v>84.92</v>
      </c>
      <c r="S52">
        <v>84.92</v>
      </c>
      <c r="T52">
        <v>84.92</v>
      </c>
      <c r="U52">
        <v>84.92</v>
      </c>
      <c r="V52">
        <v>84.92</v>
      </c>
      <c r="W52">
        <v>84.92</v>
      </c>
      <c r="X52">
        <v>84.92</v>
      </c>
      <c r="Y52">
        <v>84.92</v>
      </c>
      <c r="Z52">
        <v>84.92</v>
      </c>
      <c r="AA52">
        <v>84.92</v>
      </c>
    </row>
    <row r="53" spans="1:27" x14ac:dyDescent="0.25">
      <c r="A53" t="s">
        <v>402</v>
      </c>
      <c r="B53" t="s">
        <v>498</v>
      </c>
      <c r="C53" t="s">
        <v>525</v>
      </c>
      <c r="D53">
        <v>84.92</v>
      </c>
      <c r="E53">
        <v>84.92</v>
      </c>
      <c r="F53">
        <v>84.92</v>
      </c>
      <c r="G53">
        <v>84.92</v>
      </c>
      <c r="H53">
        <v>84.92</v>
      </c>
      <c r="I53">
        <v>84.92</v>
      </c>
      <c r="J53">
        <v>84.92</v>
      </c>
      <c r="K53">
        <v>84.92</v>
      </c>
      <c r="L53">
        <v>84.92</v>
      </c>
      <c r="M53">
        <v>84.92</v>
      </c>
      <c r="N53">
        <v>84.92</v>
      </c>
      <c r="O53">
        <v>84.92</v>
      </c>
      <c r="P53">
        <v>84.92</v>
      </c>
      <c r="Q53">
        <v>84.92</v>
      </c>
      <c r="R53">
        <v>84.92</v>
      </c>
      <c r="S53">
        <v>84.92</v>
      </c>
      <c r="T53">
        <v>84.92</v>
      </c>
      <c r="U53">
        <v>84.92</v>
      </c>
      <c r="V53">
        <v>84.92</v>
      </c>
      <c r="W53">
        <v>84.92</v>
      </c>
      <c r="X53">
        <v>84.92</v>
      </c>
      <c r="Y53">
        <v>84.92</v>
      </c>
      <c r="Z53">
        <v>84.92</v>
      </c>
      <c r="AA53">
        <v>84.92</v>
      </c>
    </row>
    <row r="54" spans="1:27" x14ac:dyDescent="0.25">
      <c r="A54" t="s">
        <v>402</v>
      </c>
      <c r="B54" t="s">
        <v>498</v>
      </c>
      <c r="C54" t="s">
        <v>508</v>
      </c>
      <c r="D54">
        <v>84.92</v>
      </c>
      <c r="E54">
        <v>84.92</v>
      </c>
      <c r="F54">
        <v>84.92</v>
      </c>
      <c r="G54">
        <v>84.92</v>
      </c>
      <c r="H54">
        <v>84.92</v>
      </c>
      <c r="I54">
        <v>84.92</v>
      </c>
      <c r="J54">
        <v>84.92</v>
      </c>
      <c r="K54">
        <v>84.92</v>
      </c>
      <c r="L54">
        <v>84.92</v>
      </c>
      <c r="M54">
        <v>84.92</v>
      </c>
      <c r="N54">
        <v>84.92</v>
      </c>
      <c r="O54">
        <v>84.92</v>
      </c>
      <c r="P54">
        <v>84.92</v>
      </c>
      <c r="Q54">
        <v>84.92</v>
      </c>
      <c r="R54">
        <v>84.92</v>
      </c>
      <c r="S54">
        <v>84.92</v>
      </c>
      <c r="T54">
        <v>84.92</v>
      </c>
      <c r="U54">
        <v>84.92</v>
      </c>
      <c r="V54">
        <v>84.92</v>
      </c>
      <c r="W54">
        <v>84.92</v>
      </c>
      <c r="X54">
        <v>84.92</v>
      </c>
      <c r="Y54">
        <v>84.92</v>
      </c>
      <c r="Z54">
        <v>84.92</v>
      </c>
      <c r="AA54">
        <v>84.92</v>
      </c>
    </row>
    <row r="55" spans="1:27" x14ac:dyDescent="0.25">
      <c r="A55" t="s">
        <v>402</v>
      </c>
      <c r="B55" t="s">
        <v>498</v>
      </c>
      <c r="C55" t="s">
        <v>526</v>
      </c>
      <c r="D55">
        <v>84.92</v>
      </c>
      <c r="E55">
        <v>84.92</v>
      </c>
      <c r="F55">
        <v>84.92</v>
      </c>
      <c r="G55">
        <v>84.92</v>
      </c>
      <c r="H55">
        <v>84.92</v>
      </c>
      <c r="I55">
        <v>84.92</v>
      </c>
      <c r="J55">
        <v>84.92</v>
      </c>
      <c r="K55">
        <v>84.92</v>
      </c>
      <c r="L55">
        <v>84.92</v>
      </c>
      <c r="M55">
        <v>84.92</v>
      </c>
      <c r="N55">
        <v>84.92</v>
      </c>
      <c r="O55">
        <v>84.92</v>
      </c>
      <c r="P55">
        <v>84.92</v>
      </c>
      <c r="Q55">
        <v>84.92</v>
      </c>
      <c r="R55">
        <v>84.92</v>
      </c>
      <c r="S55">
        <v>84.92</v>
      </c>
      <c r="T55">
        <v>84.92</v>
      </c>
      <c r="U55">
        <v>84.92</v>
      </c>
      <c r="V55">
        <v>84.92</v>
      </c>
      <c r="W55">
        <v>84.92</v>
      </c>
      <c r="X55">
        <v>84.92</v>
      </c>
      <c r="Y55">
        <v>84.92</v>
      </c>
      <c r="Z55">
        <v>84.92</v>
      </c>
      <c r="AA55">
        <v>84.92</v>
      </c>
    </row>
    <row r="56" spans="1:27" x14ac:dyDescent="0.25">
      <c r="A56" t="s">
        <v>402</v>
      </c>
      <c r="B56" t="s">
        <v>498</v>
      </c>
      <c r="C56" t="s">
        <v>527</v>
      </c>
      <c r="D56">
        <v>84.92</v>
      </c>
      <c r="E56">
        <v>84.92</v>
      </c>
      <c r="F56">
        <v>84.92</v>
      </c>
      <c r="G56">
        <v>84.92</v>
      </c>
      <c r="H56">
        <v>84.92</v>
      </c>
      <c r="I56">
        <v>84.92</v>
      </c>
      <c r="J56">
        <v>84.92</v>
      </c>
      <c r="K56">
        <v>84.92</v>
      </c>
      <c r="L56">
        <v>84.92</v>
      </c>
      <c r="M56">
        <v>84.92</v>
      </c>
      <c r="N56">
        <v>84.92</v>
      </c>
      <c r="O56">
        <v>84.92</v>
      </c>
      <c r="P56">
        <v>84.92</v>
      </c>
      <c r="Q56">
        <v>84.92</v>
      </c>
      <c r="R56">
        <v>84.92</v>
      </c>
      <c r="S56">
        <v>84.92</v>
      </c>
      <c r="T56">
        <v>84.92</v>
      </c>
      <c r="U56">
        <v>84.92</v>
      </c>
      <c r="V56">
        <v>84.92</v>
      </c>
      <c r="W56">
        <v>84.92</v>
      </c>
      <c r="X56">
        <v>84.92</v>
      </c>
      <c r="Y56">
        <v>84.92</v>
      </c>
      <c r="Z56">
        <v>84.92</v>
      </c>
      <c r="AA56">
        <v>84.92</v>
      </c>
    </row>
    <row r="57" spans="1:27" x14ac:dyDescent="0.25">
      <c r="A57" t="s">
        <v>402</v>
      </c>
      <c r="B57" t="s">
        <v>498</v>
      </c>
      <c r="C57" t="s">
        <v>528</v>
      </c>
      <c r="D57">
        <v>84.92</v>
      </c>
      <c r="E57">
        <v>84.92</v>
      </c>
      <c r="F57">
        <v>84.92</v>
      </c>
      <c r="G57">
        <v>84.92</v>
      </c>
      <c r="H57">
        <v>84.92</v>
      </c>
      <c r="I57">
        <v>84.92</v>
      </c>
      <c r="J57">
        <v>84.92</v>
      </c>
      <c r="K57">
        <v>84.92</v>
      </c>
      <c r="L57">
        <v>84.92</v>
      </c>
      <c r="M57">
        <v>84.92</v>
      </c>
      <c r="N57">
        <v>84.92</v>
      </c>
      <c r="O57">
        <v>84.92</v>
      </c>
      <c r="P57">
        <v>84.92</v>
      </c>
      <c r="Q57">
        <v>84.92</v>
      </c>
      <c r="R57">
        <v>84.92</v>
      </c>
      <c r="S57">
        <v>84.92</v>
      </c>
      <c r="T57">
        <v>84.92</v>
      </c>
      <c r="U57">
        <v>84.92</v>
      </c>
      <c r="V57">
        <v>84.92</v>
      </c>
      <c r="W57">
        <v>84.92</v>
      </c>
      <c r="X57">
        <v>84.92</v>
      </c>
      <c r="Y57">
        <v>84.92</v>
      </c>
      <c r="Z57">
        <v>84.92</v>
      </c>
      <c r="AA57">
        <v>84.92</v>
      </c>
    </row>
    <row r="58" spans="1:27" x14ac:dyDescent="0.25">
      <c r="A58" t="s">
        <v>402</v>
      </c>
      <c r="B58" t="s">
        <v>498</v>
      </c>
      <c r="C58" t="s">
        <v>515</v>
      </c>
      <c r="D58">
        <v>84.92</v>
      </c>
      <c r="E58">
        <v>84.92</v>
      </c>
      <c r="F58">
        <v>84.92</v>
      </c>
      <c r="G58">
        <v>84.92</v>
      </c>
      <c r="H58">
        <v>84.92</v>
      </c>
      <c r="I58">
        <v>84.92</v>
      </c>
      <c r="J58">
        <v>84.92</v>
      </c>
      <c r="K58">
        <v>84.92</v>
      </c>
      <c r="L58">
        <v>84.92</v>
      </c>
      <c r="M58">
        <v>84.92</v>
      </c>
      <c r="N58">
        <v>84.92</v>
      </c>
      <c r="O58">
        <v>84.92</v>
      </c>
      <c r="P58">
        <v>84.92</v>
      </c>
      <c r="Q58">
        <v>84.92</v>
      </c>
      <c r="R58">
        <v>84.92</v>
      </c>
      <c r="S58">
        <v>84.92</v>
      </c>
      <c r="T58">
        <v>84.92</v>
      </c>
      <c r="U58">
        <v>84.92</v>
      </c>
      <c r="V58">
        <v>84.92</v>
      </c>
      <c r="W58">
        <v>84.92</v>
      </c>
      <c r="X58">
        <v>84.92</v>
      </c>
      <c r="Y58">
        <v>84.92</v>
      </c>
      <c r="Z58">
        <v>84.92</v>
      </c>
      <c r="AA58">
        <v>84.92</v>
      </c>
    </row>
    <row r="59" spans="1:27" x14ac:dyDescent="0.25">
      <c r="A59" t="s">
        <v>402</v>
      </c>
      <c r="B59" t="s">
        <v>498</v>
      </c>
      <c r="C59" t="s">
        <v>529</v>
      </c>
      <c r="D59">
        <v>84.92</v>
      </c>
      <c r="E59">
        <v>84.92</v>
      </c>
      <c r="F59">
        <v>84.92</v>
      </c>
      <c r="G59">
        <v>84.92</v>
      </c>
      <c r="H59">
        <v>84.92</v>
      </c>
      <c r="I59">
        <v>84.92</v>
      </c>
      <c r="J59">
        <v>84.92</v>
      </c>
      <c r="K59">
        <v>75.02</v>
      </c>
      <c r="L59">
        <v>75.02</v>
      </c>
      <c r="M59">
        <v>75.02</v>
      </c>
      <c r="N59">
        <v>75.02</v>
      </c>
      <c r="O59">
        <v>75.02</v>
      </c>
      <c r="P59">
        <v>75.02</v>
      </c>
      <c r="Q59">
        <v>84.92</v>
      </c>
      <c r="R59">
        <v>84.92</v>
      </c>
      <c r="S59">
        <v>84.92</v>
      </c>
      <c r="T59">
        <v>84.92</v>
      </c>
      <c r="U59">
        <v>84.92</v>
      </c>
      <c r="V59">
        <v>84.92</v>
      </c>
      <c r="W59">
        <v>84.92</v>
      </c>
      <c r="X59">
        <v>84.92</v>
      </c>
      <c r="Y59">
        <v>84.92</v>
      </c>
      <c r="Z59">
        <v>84.92</v>
      </c>
      <c r="AA59">
        <v>84.92</v>
      </c>
    </row>
    <row r="60" spans="1:27" x14ac:dyDescent="0.25">
      <c r="A60" t="s">
        <v>402</v>
      </c>
      <c r="B60" t="s">
        <v>498</v>
      </c>
      <c r="C60" t="s">
        <v>530</v>
      </c>
      <c r="D60">
        <v>84.92</v>
      </c>
      <c r="E60">
        <v>84.92</v>
      </c>
      <c r="F60">
        <v>84.92</v>
      </c>
      <c r="G60">
        <v>84.92</v>
      </c>
      <c r="H60">
        <v>84.92</v>
      </c>
      <c r="I60">
        <v>84.92</v>
      </c>
      <c r="J60">
        <v>84.92</v>
      </c>
      <c r="K60">
        <v>75.02</v>
      </c>
      <c r="L60">
        <v>75.02</v>
      </c>
      <c r="M60">
        <v>75.02</v>
      </c>
      <c r="N60">
        <v>75.02</v>
      </c>
      <c r="O60">
        <v>75.02</v>
      </c>
      <c r="P60">
        <v>75.02</v>
      </c>
      <c r="Q60">
        <v>84.92</v>
      </c>
      <c r="R60">
        <v>84.92</v>
      </c>
      <c r="S60">
        <v>84.92</v>
      </c>
      <c r="T60">
        <v>84.92</v>
      </c>
      <c r="U60">
        <v>84.92</v>
      </c>
      <c r="V60">
        <v>84.92</v>
      </c>
      <c r="W60">
        <v>84.92</v>
      </c>
      <c r="X60">
        <v>84.92</v>
      </c>
      <c r="Y60">
        <v>84.92</v>
      </c>
      <c r="Z60">
        <v>84.92</v>
      </c>
      <c r="AA60">
        <v>84.92</v>
      </c>
    </row>
    <row r="61" spans="1:27" x14ac:dyDescent="0.25">
      <c r="A61" t="s">
        <v>402</v>
      </c>
      <c r="B61" t="s">
        <v>498</v>
      </c>
      <c r="C61" t="s">
        <v>531</v>
      </c>
      <c r="D61">
        <v>84.92</v>
      </c>
      <c r="E61">
        <v>84.92</v>
      </c>
      <c r="F61">
        <v>84.92</v>
      </c>
      <c r="G61">
        <v>84.92</v>
      </c>
      <c r="H61">
        <v>84.92</v>
      </c>
      <c r="I61">
        <v>84.92</v>
      </c>
      <c r="J61">
        <v>84.92</v>
      </c>
      <c r="K61">
        <v>75.02</v>
      </c>
      <c r="L61">
        <v>75.02</v>
      </c>
      <c r="M61">
        <v>75.02</v>
      </c>
      <c r="N61">
        <v>75.02</v>
      </c>
      <c r="O61">
        <v>75.02</v>
      </c>
      <c r="P61">
        <v>75.02</v>
      </c>
      <c r="Q61">
        <v>84.92</v>
      </c>
      <c r="R61">
        <v>84.92</v>
      </c>
      <c r="S61">
        <v>84.92</v>
      </c>
      <c r="T61">
        <v>84.92</v>
      </c>
      <c r="U61">
        <v>84.92</v>
      </c>
      <c r="V61">
        <v>84.92</v>
      </c>
      <c r="W61">
        <v>84.92</v>
      </c>
      <c r="X61">
        <v>84.92</v>
      </c>
      <c r="Y61">
        <v>84.92</v>
      </c>
      <c r="Z61">
        <v>84.92</v>
      </c>
      <c r="AA61">
        <v>84.92</v>
      </c>
    </row>
    <row r="62" spans="1:27" x14ac:dyDescent="0.25">
      <c r="A62" t="s">
        <v>402</v>
      </c>
      <c r="B62" t="s">
        <v>498</v>
      </c>
      <c r="C62" t="s">
        <v>532</v>
      </c>
      <c r="D62">
        <v>84.92</v>
      </c>
      <c r="E62">
        <v>84.92</v>
      </c>
      <c r="F62">
        <v>84.92</v>
      </c>
      <c r="G62">
        <v>84.92</v>
      </c>
      <c r="H62">
        <v>84.92</v>
      </c>
      <c r="I62">
        <v>84.92</v>
      </c>
      <c r="J62">
        <v>84.92</v>
      </c>
      <c r="K62">
        <v>75.02</v>
      </c>
      <c r="L62">
        <v>75.02</v>
      </c>
      <c r="M62">
        <v>75.02</v>
      </c>
      <c r="N62">
        <v>75.02</v>
      </c>
      <c r="O62">
        <v>75.02</v>
      </c>
      <c r="P62">
        <v>75.02</v>
      </c>
      <c r="Q62">
        <v>84.92</v>
      </c>
      <c r="R62">
        <v>84.92</v>
      </c>
      <c r="S62">
        <v>84.92</v>
      </c>
      <c r="T62">
        <v>84.92</v>
      </c>
      <c r="U62">
        <v>84.92</v>
      </c>
      <c r="V62">
        <v>84.92</v>
      </c>
      <c r="W62">
        <v>84.92</v>
      </c>
      <c r="X62">
        <v>84.92</v>
      </c>
      <c r="Y62">
        <v>84.92</v>
      </c>
      <c r="Z62">
        <v>84.92</v>
      </c>
      <c r="AA62">
        <v>84.92</v>
      </c>
    </row>
    <row r="63" spans="1:27" x14ac:dyDescent="0.25">
      <c r="A63" t="s">
        <v>402</v>
      </c>
      <c r="B63" t="s">
        <v>498</v>
      </c>
      <c r="C63" t="s">
        <v>533</v>
      </c>
      <c r="D63">
        <v>84.92</v>
      </c>
      <c r="E63">
        <v>84.92</v>
      </c>
      <c r="F63">
        <v>84.92</v>
      </c>
      <c r="G63">
        <v>84.92</v>
      </c>
      <c r="H63">
        <v>84.92</v>
      </c>
      <c r="I63">
        <v>84.92</v>
      </c>
      <c r="J63">
        <v>75.02</v>
      </c>
      <c r="K63">
        <v>75.02</v>
      </c>
      <c r="L63">
        <v>75.02</v>
      </c>
      <c r="M63">
        <v>75.02</v>
      </c>
      <c r="N63">
        <v>75.02</v>
      </c>
      <c r="O63">
        <v>75.02</v>
      </c>
      <c r="P63">
        <v>75.02</v>
      </c>
      <c r="Q63">
        <v>75.02</v>
      </c>
      <c r="R63">
        <v>75.02</v>
      </c>
      <c r="S63">
        <v>75.02</v>
      </c>
      <c r="T63">
        <v>75.02</v>
      </c>
      <c r="U63">
        <v>75.02</v>
      </c>
      <c r="V63">
        <v>75.02</v>
      </c>
      <c r="W63">
        <v>75.02</v>
      </c>
      <c r="X63">
        <v>75.02</v>
      </c>
      <c r="Y63">
        <v>75.02</v>
      </c>
      <c r="Z63">
        <v>84.92</v>
      </c>
      <c r="AA63">
        <v>84.92</v>
      </c>
    </row>
    <row r="64" spans="1:27" x14ac:dyDescent="0.25">
      <c r="A64" t="s">
        <v>402</v>
      </c>
      <c r="B64" t="s">
        <v>498</v>
      </c>
      <c r="C64" t="s">
        <v>534</v>
      </c>
      <c r="D64">
        <v>84.92</v>
      </c>
      <c r="E64">
        <v>84.92</v>
      </c>
      <c r="F64">
        <v>84.92</v>
      </c>
      <c r="G64">
        <v>84.92</v>
      </c>
      <c r="H64">
        <v>84.92</v>
      </c>
      <c r="I64">
        <v>84.92</v>
      </c>
      <c r="J64">
        <v>75.02</v>
      </c>
      <c r="K64">
        <v>75.02</v>
      </c>
      <c r="L64">
        <v>75.02</v>
      </c>
      <c r="M64">
        <v>75.02</v>
      </c>
      <c r="N64">
        <v>75.02</v>
      </c>
      <c r="O64">
        <v>75.02</v>
      </c>
      <c r="P64">
        <v>75.02</v>
      </c>
      <c r="Q64">
        <v>75.02</v>
      </c>
      <c r="R64">
        <v>75.02</v>
      </c>
      <c r="S64">
        <v>75.02</v>
      </c>
      <c r="T64">
        <v>75.02</v>
      </c>
      <c r="U64">
        <v>75.02</v>
      </c>
      <c r="V64">
        <v>75.02</v>
      </c>
      <c r="W64">
        <v>75.02</v>
      </c>
      <c r="X64">
        <v>75.02</v>
      </c>
      <c r="Y64">
        <v>75.02</v>
      </c>
      <c r="Z64">
        <v>84.92</v>
      </c>
      <c r="AA64">
        <v>84.92</v>
      </c>
    </row>
    <row r="65" spans="1:27" x14ac:dyDescent="0.25">
      <c r="A65" t="s">
        <v>402</v>
      </c>
      <c r="B65" t="s">
        <v>498</v>
      </c>
      <c r="C65" t="s">
        <v>535</v>
      </c>
      <c r="D65">
        <v>84.92</v>
      </c>
      <c r="E65">
        <v>84.92</v>
      </c>
      <c r="F65">
        <v>84.92</v>
      </c>
      <c r="G65">
        <v>84.92</v>
      </c>
      <c r="H65">
        <v>84.92</v>
      </c>
      <c r="I65">
        <v>84.92</v>
      </c>
      <c r="J65">
        <v>75.02</v>
      </c>
      <c r="K65">
        <v>75.02</v>
      </c>
      <c r="L65">
        <v>75.02</v>
      </c>
      <c r="M65">
        <v>75.02</v>
      </c>
      <c r="N65">
        <v>75.02</v>
      </c>
      <c r="O65">
        <v>75.02</v>
      </c>
      <c r="P65">
        <v>75.02</v>
      </c>
      <c r="Q65">
        <v>75.02</v>
      </c>
      <c r="R65">
        <v>75.02</v>
      </c>
      <c r="S65">
        <v>75.02</v>
      </c>
      <c r="T65">
        <v>75.02</v>
      </c>
      <c r="U65">
        <v>75.02</v>
      </c>
      <c r="V65">
        <v>75.02</v>
      </c>
      <c r="W65">
        <v>75.02</v>
      </c>
      <c r="X65">
        <v>75.02</v>
      </c>
      <c r="Y65">
        <v>75.02</v>
      </c>
      <c r="Z65">
        <v>84.92</v>
      </c>
      <c r="AA65">
        <v>84.92</v>
      </c>
    </row>
    <row r="66" spans="1:27" x14ac:dyDescent="0.25">
      <c r="A66" t="s">
        <v>402</v>
      </c>
      <c r="B66" t="s">
        <v>498</v>
      </c>
      <c r="C66" t="s">
        <v>536</v>
      </c>
      <c r="D66">
        <v>84.92</v>
      </c>
      <c r="E66">
        <v>84.92</v>
      </c>
      <c r="F66">
        <v>84.92</v>
      </c>
      <c r="G66">
        <v>84.92</v>
      </c>
      <c r="H66">
        <v>84.92</v>
      </c>
      <c r="I66">
        <v>84.92</v>
      </c>
      <c r="J66">
        <v>75.02</v>
      </c>
      <c r="K66">
        <v>75.02</v>
      </c>
      <c r="L66">
        <v>75.02</v>
      </c>
      <c r="M66">
        <v>75.02</v>
      </c>
      <c r="N66">
        <v>75.02</v>
      </c>
      <c r="O66">
        <v>75.02</v>
      </c>
      <c r="P66">
        <v>75.02</v>
      </c>
      <c r="Q66">
        <v>75.02</v>
      </c>
      <c r="R66">
        <v>75.02</v>
      </c>
      <c r="S66">
        <v>75.02</v>
      </c>
      <c r="T66">
        <v>75.02</v>
      </c>
      <c r="U66">
        <v>75.02</v>
      </c>
      <c r="V66">
        <v>75.02</v>
      </c>
      <c r="W66">
        <v>75.02</v>
      </c>
      <c r="X66">
        <v>75.02</v>
      </c>
      <c r="Y66">
        <v>75.02</v>
      </c>
      <c r="Z66">
        <v>84.92</v>
      </c>
      <c r="AA66">
        <v>84.92</v>
      </c>
    </row>
    <row r="67" spans="1:27" x14ac:dyDescent="0.25">
      <c r="A67" t="s">
        <v>402</v>
      </c>
      <c r="B67" t="s">
        <v>500</v>
      </c>
      <c r="C67" t="s">
        <v>522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 x14ac:dyDescent="0.25">
      <c r="A68" t="s">
        <v>402</v>
      </c>
      <c r="B68" t="s">
        <v>500</v>
      </c>
      <c r="C68" t="s">
        <v>523</v>
      </c>
      <c r="D68">
        <v>0.03</v>
      </c>
      <c r="E68">
        <v>0.03</v>
      </c>
      <c r="F68">
        <v>0.03</v>
      </c>
      <c r="G68">
        <v>0.03</v>
      </c>
      <c r="H68">
        <v>0.03</v>
      </c>
      <c r="I68">
        <v>0.03</v>
      </c>
      <c r="J68">
        <v>0.03</v>
      </c>
      <c r="K68">
        <v>0.03</v>
      </c>
      <c r="L68">
        <v>0.03</v>
      </c>
      <c r="M68">
        <v>0.05</v>
      </c>
      <c r="N68">
        <v>0.05</v>
      </c>
      <c r="O68">
        <v>0.05</v>
      </c>
      <c r="P68">
        <v>0.05</v>
      </c>
      <c r="Q68">
        <v>0.03</v>
      </c>
      <c r="R68">
        <v>0.03</v>
      </c>
      <c r="S68">
        <v>0.03</v>
      </c>
      <c r="T68">
        <v>0.03</v>
      </c>
      <c r="U68">
        <v>0.03</v>
      </c>
      <c r="V68">
        <v>0.03</v>
      </c>
      <c r="W68">
        <v>0.03</v>
      </c>
      <c r="X68">
        <v>0.03</v>
      </c>
      <c r="Y68">
        <v>0.03</v>
      </c>
      <c r="Z68">
        <v>0.03</v>
      </c>
      <c r="AA68">
        <v>0.03</v>
      </c>
    </row>
    <row r="69" spans="1:27" x14ac:dyDescent="0.25">
      <c r="A69" t="s">
        <v>402</v>
      </c>
      <c r="B69" t="s">
        <v>500</v>
      </c>
      <c r="C69" t="s">
        <v>524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 x14ac:dyDescent="0.25">
      <c r="A70" t="s">
        <v>402</v>
      </c>
      <c r="B70" t="s">
        <v>500</v>
      </c>
      <c r="C70" t="s">
        <v>525</v>
      </c>
      <c r="D70">
        <v>0.03</v>
      </c>
      <c r="E70">
        <v>0.03</v>
      </c>
      <c r="F70">
        <v>0.03</v>
      </c>
      <c r="G70">
        <v>0.03</v>
      </c>
      <c r="H70">
        <v>0.03</v>
      </c>
      <c r="I70">
        <v>0.03</v>
      </c>
      <c r="J70">
        <v>0.03</v>
      </c>
      <c r="K70">
        <v>0.03</v>
      </c>
      <c r="L70">
        <v>0.03</v>
      </c>
      <c r="M70">
        <v>0.05</v>
      </c>
      <c r="N70">
        <v>0.05</v>
      </c>
      <c r="O70">
        <v>0.05</v>
      </c>
      <c r="P70">
        <v>0.05</v>
      </c>
      <c r="Q70">
        <v>0.03</v>
      </c>
      <c r="R70">
        <v>0.03</v>
      </c>
      <c r="S70">
        <v>0.03</v>
      </c>
      <c r="T70">
        <v>0.03</v>
      </c>
      <c r="U70">
        <v>0.03</v>
      </c>
      <c r="V70">
        <v>0.03</v>
      </c>
      <c r="W70">
        <v>0.03</v>
      </c>
      <c r="X70">
        <v>0.03</v>
      </c>
      <c r="Y70">
        <v>0.03</v>
      </c>
      <c r="Z70">
        <v>0.03</v>
      </c>
      <c r="AA70">
        <v>0.03</v>
      </c>
    </row>
    <row r="71" spans="1:27" x14ac:dyDescent="0.25">
      <c r="A71" t="s">
        <v>402</v>
      </c>
      <c r="B71" t="s">
        <v>500</v>
      </c>
      <c r="C71" t="s">
        <v>508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 x14ac:dyDescent="0.25">
      <c r="A72" t="s">
        <v>402</v>
      </c>
      <c r="B72" t="s">
        <v>500</v>
      </c>
      <c r="C72" t="s">
        <v>526</v>
      </c>
      <c r="D72">
        <v>0.03</v>
      </c>
      <c r="E72">
        <v>0.03</v>
      </c>
      <c r="F72">
        <v>0.03</v>
      </c>
      <c r="G72">
        <v>0.03</v>
      </c>
      <c r="H72">
        <v>0.03</v>
      </c>
      <c r="I72">
        <v>0.03</v>
      </c>
      <c r="J72">
        <v>0.03</v>
      </c>
      <c r="K72">
        <v>0.03</v>
      </c>
      <c r="L72">
        <v>0.03</v>
      </c>
      <c r="M72">
        <v>0.05</v>
      </c>
      <c r="N72">
        <v>0.05</v>
      </c>
      <c r="O72">
        <v>0.05</v>
      </c>
      <c r="P72">
        <v>0.05</v>
      </c>
      <c r="Q72">
        <v>0.03</v>
      </c>
      <c r="R72">
        <v>0.03</v>
      </c>
      <c r="S72">
        <v>0.03</v>
      </c>
      <c r="T72">
        <v>0.03</v>
      </c>
      <c r="U72">
        <v>0.03</v>
      </c>
      <c r="V72">
        <v>0.03</v>
      </c>
      <c r="W72">
        <v>0.03</v>
      </c>
      <c r="X72">
        <v>0.03</v>
      </c>
      <c r="Y72">
        <v>0.03</v>
      </c>
      <c r="Z72">
        <v>0.03</v>
      </c>
      <c r="AA72">
        <v>0.03</v>
      </c>
    </row>
    <row r="73" spans="1:27" x14ac:dyDescent="0.25">
      <c r="A73" t="s">
        <v>402</v>
      </c>
      <c r="B73" t="s">
        <v>500</v>
      </c>
      <c r="C73" t="s">
        <v>527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 x14ac:dyDescent="0.25">
      <c r="A74" t="s">
        <v>402</v>
      </c>
      <c r="B74" t="s">
        <v>500</v>
      </c>
      <c r="C74" t="s">
        <v>528</v>
      </c>
      <c r="D74">
        <v>0.03</v>
      </c>
      <c r="E74">
        <v>0.03</v>
      </c>
      <c r="F74">
        <v>0.03</v>
      </c>
      <c r="G74">
        <v>0.03</v>
      </c>
      <c r="H74">
        <v>0.03</v>
      </c>
      <c r="I74">
        <v>0.03</v>
      </c>
      <c r="J74">
        <v>0.03</v>
      </c>
      <c r="K74">
        <v>0.03</v>
      </c>
      <c r="L74">
        <v>0.03</v>
      </c>
      <c r="M74">
        <v>0.05</v>
      </c>
      <c r="N74">
        <v>0.05</v>
      </c>
      <c r="O74">
        <v>0.05</v>
      </c>
      <c r="P74">
        <v>0.05</v>
      </c>
      <c r="Q74">
        <v>0.03</v>
      </c>
      <c r="R74">
        <v>0.03</v>
      </c>
      <c r="S74">
        <v>0.03</v>
      </c>
      <c r="T74">
        <v>0.03</v>
      </c>
      <c r="U74">
        <v>0.03</v>
      </c>
      <c r="V74">
        <v>0.03</v>
      </c>
      <c r="W74">
        <v>0.03</v>
      </c>
      <c r="X74">
        <v>0.03</v>
      </c>
      <c r="Y74">
        <v>0.03</v>
      </c>
      <c r="Z74">
        <v>0.03</v>
      </c>
      <c r="AA74">
        <v>0.03</v>
      </c>
    </row>
    <row r="75" spans="1:27" x14ac:dyDescent="0.25">
      <c r="A75" t="s">
        <v>402</v>
      </c>
      <c r="B75" t="s">
        <v>500</v>
      </c>
      <c r="C75" t="s">
        <v>515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 x14ac:dyDescent="0.25">
      <c r="A76" t="s">
        <v>402</v>
      </c>
      <c r="B76" t="s">
        <v>500</v>
      </c>
      <c r="C76" t="s">
        <v>529</v>
      </c>
      <c r="D76">
        <v>0.03</v>
      </c>
      <c r="E76">
        <v>0.03</v>
      </c>
      <c r="F76">
        <v>0.03</v>
      </c>
      <c r="G76">
        <v>0.03</v>
      </c>
      <c r="H76">
        <v>0.03</v>
      </c>
      <c r="I76">
        <v>0.03</v>
      </c>
      <c r="J76">
        <v>0.03</v>
      </c>
      <c r="K76">
        <v>0.03</v>
      </c>
      <c r="L76">
        <v>0.03</v>
      </c>
      <c r="M76">
        <v>0.05</v>
      </c>
      <c r="N76">
        <v>0.05</v>
      </c>
      <c r="O76">
        <v>0.05</v>
      </c>
      <c r="P76">
        <v>0.05</v>
      </c>
      <c r="Q76">
        <v>0.03</v>
      </c>
      <c r="R76">
        <v>0.03</v>
      </c>
      <c r="S76">
        <v>0.03</v>
      </c>
      <c r="T76">
        <v>0.03</v>
      </c>
      <c r="U76">
        <v>0.03</v>
      </c>
      <c r="V76">
        <v>0.03</v>
      </c>
      <c r="W76">
        <v>0.03</v>
      </c>
      <c r="X76">
        <v>0.03</v>
      </c>
      <c r="Y76">
        <v>0.03</v>
      </c>
      <c r="Z76">
        <v>0.03</v>
      </c>
      <c r="AA76">
        <v>0.03</v>
      </c>
    </row>
    <row r="77" spans="1:27" x14ac:dyDescent="0.25">
      <c r="A77" t="s">
        <v>402</v>
      </c>
      <c r="B77" t="s">
        <v>500</v>
      </c>
      <c r="C77" t="s">
        <v>530</v>
      </c>
      <c r="D77">
        <v>0.03</v>
      </c>
      <c r="E77">
        <v>0.03</v>
      </c>
      <c r="F77">
        <v>0.03</v>
      </c>
      <c r="G77">
        <v>0.03</v>
      </c>
      <c r="H77">
        <v>0.03</v>
      </c>
      <c r="I77">
        <v>0.03</v>
      </c>
      <c r="J77">
        <v>0.03</v>
      </c>
      <c r="K77">
        <v>0.03</v>
      </c>
      <c r="L77">
        <v>0.03</v>
      </c>
      <c r="M77">
        <v>0.05</v>
      </c>
      <c r="N77">
        <v>0.05</v>
      </c>
      <c r="O77">
        <v>0.05</v>
      </c>
      <c r="P77">
        <v>0.05</v>
      </c>
      <c r="Q77">
        <v>0.03</v>
      </c>
      <c r="R77">
        <v>0.03</v>
      </c>
      <c r="S77">
        <v>0.03</v>
      </c>
      <c r="T77">
        <v>0.03</v>
      </c>
      <c r="U77">
        <v>0.03</v>
      </c>
      <c r="V77">
        <v>0.03</v>
      </c>
      <c r="W77">
        <v>0.03</v>
      </c>
      <c r="X77">
        <v>0.03</v>
      </c>
      <c r="Y77">
        <v>0.03</v>
      </c>
      <c r="Z77">
        <v>0.03</v>
      </c>
      <c r="AA77">
        <v>0.03</v>
      </c>
    </row>
    <row r="78" spans="1:27" x14ac:dyDescent="0.25">
      <c r="A78" t="s">
        <v>402</v>
      </c>
      <c r="B78" t="s">
        <v>500</v>
      </c>
      <c r="C78" t="s">
        <v>531</v>
      </c>
      <c r="D78">
        <v>0.03</v>
      </c>
      <c r="E78">
        <v>0.03</v>
      </c>
      <c r="F78">
        <v>0.03</v>
      </c>
      <c r="G78">
        <v>0.03</v>
      </c>
      <c r="H78">
        <v>0.03</v>
      </c>
      <c r="I78">
        <v>0.03</v>
      </c>
      <c r="J78">
        <v>0.03</v>
      </c>
      <c r="K78">
        <v>0.03</v>
      </c>
      <c r="L78">
        <v>0.03</v>
      </c>
      <c r="M78">
        <v>0.05</v>
      </c>
      <c r="N78">
        <v>0.05</v>
      </c>
      <c r="O78">
        <v>0.05</v>
      </c>
      <c r="P78">
        <v>0.05</v>
      </c>
      <c r="Q78">
        <v>0.03</v>
      </c>
      <c r="R78">
        <v>0.03</v>
      </c>
      <c r="S78">
        <v>0.03</v>
      </c>
      <c r="T78">
        <v>0.03</v>
      </c>
      <c r="U78">
        <v>0.03</v>
      </c>
      <c r="V78">
        <v>0.03</v>
      </c>
      <c r="W78">
        <v>0.03</v>
      </c>
      <c r="X78">
        <v>0.03</v>
      </c>
      <c r="Y78">
        <v>0.03</v>
      </c>
      <c r="Z78">
        <v>0.03</v>
      </c>
      <c r="AA78">
        <v>0.03</v>
      </c>
    </row>
    <row r="79" spans="1:27" x14ac:dyDescent="0.25">
      <c r="A79" t="s">
        <v>402</v>
      </c>
      <c r="B79" t="s">
        <v>500</v>
      </c>
      <c r="C79" t="s">
        <v>532</v>
      </c>
      <c r="D79">
        <v>0.03</v>
      </c>
      <c r="E79">
        <v>0.03</v>
      </c>
      <c r="F79">
        <v>0.03</v>
      </c>
      <c r="G79">
        <v>0.03</v>
      </c>
      <c r="H79">
        <v>0.03</v>
      </c>
      <c r="I79">
        <v>0.03</v>
      </c>
      <c r="J79">
        <v>0.03</v>
      </c>
      <c r="K79">
        <v>0.03</v>
      </c>
      <c r="L79">
        <v>0.03</v>
      </c>
      <c r="M79">
        <v>0.05</v>
      </c>
      <c r="N79">
        <v>0.05</v>
      </c>
      <c r="O79">
        <v>0.05</v>
      </c>
      <c r="P79">
        <v>0.05</v>
      </c>
      <c r="Q79">
        <v>0.03</v>
      </c>
      <c r="R79">
        <v>0.03</v>
      </c>
      <c r="S79">
        <v>0.03</v>
      </c>
      <c r="T79">
        <v>0.03</v>
      </c>
      <c r="U79">
        <v>0.03</v>
      </c>
      <c r="V79">
        <v>0.03</v>
      </c>
      <c r="W79">
        <v>0.03</v>
      </c>
      <c r="X79">
        <v>0.03</v>
      </c>
      <c r="Y79">
        <v>0.03</v>
      </c>
      <c r="Z79">
        <v>0.03</v>
      </c>
      <c r="AA79">
        <v>0.03</v>
      </c>
    </row>
    <row r="80" spans="1:27" x14ac:dyDescent="0.25">
      <c r="A80" t="s">
        <v>402</v>
      </c>
      <c r="B80" t="s">
        <v>500</v>
      </c>
      <c r="C80" t="s">
        <v>533</v>
      </c>
      <c r="D80">
        <v>0.05</v>
      </c>
      <c r="E80">
        <v>0.05</v>
      </c>
      <c r="F80">
        <v>0.05</v>
      </c>
      <c r="G80">
        <v>0.05</v>
      </c>
      <c r="H80">
        <v>0.05</v>
      </c>
      <c r="I80">
        <v>0.05</v>
      </c>
      <c r="J80">
        <v>0.05</v>
      </c>
      <c r="K80">
        <v>0.1</v>
      </c>
      <c r="L80">
        <v>0.34</v>
      </c>
      <c r="M80">
        <v>0.6</v>
      </c>
      <c r="N80">
        <v>0.63</v>
      </c>
      <c r="O80">
        <v>0.72</v>
      </c>
      <c r="P80">
        <v>0.79</v>
      </c>
      <c r="Q80">
        <v>0.83</v>
      </c>
      <c r="R80">
        <v>0.61</v>
      </c>
      <c r="S80">
        <v>0.65</v>
      </c>
      <c r="T80">
        <v>0.1</v>
      </c>
      <c r="U80">
        <v>0.1</v>
      </c>
      <c r="V80">
        <v>0.19</v>
      </c>
      <c r="W80">
        <v>0.25</v>
      </c>
      <c r="X80">
        <v>0.22</v>
      </c>
      <c r="Y80">
        <v>0.22</v>
      </c>
      <c r="Z80">
        <v>0.12</v>
      </c>
      <c r="AA80">
        <v>0.09</v>
      </c>
    </row>
    <row r="81" spans="1:27" x14ac:dyDescent="0.25">
      <c r="A81" t="s">
        <v>402</v>
      </c>
      <c r="B81" t="s">
        <v>500</v>
      </c>
      <c r="C81" t="s">
        <v>534</v>
      </c>
      <c r="D81">
        <v>0.05</v>
      </c>
      <c r="E81">
        <v>0.05</v>
      </c>
      <c r="F81">
        <v>0.05</v>
      </c>
      <c r="G81">
        <v>0.05</v>
      </c>
      <c r="H81">
        <v>0.05</v>
      </c>
      <c r="I81">
        <v>0.05</v>
      </c>
      <c r="J81">
        <v>0.05</v>
      </c>
      <c r="K81">
        <v>0.1</v>
      </c>
      <c r="L81">
        <v>0.34</v>
      </c>
      <c r="M81">
        <v>0.6</v>
      </c>
      <c r="N81">
        <v>0.63</v>
      </c>
      <c r="O81">
        <v>0.72</v>
      </c>
      <c r="P81">
        <v>0.79</v>
      </c>
      <c r="Q81">
        <v>0.83</v>
      </c>
      <c r="R81">
        <v>0.61</v>
      </c>
      <c r="S81">
        <v>0.65</v>
      </c>
      <c r="T81">
        <v>0.1</v>
      </c>
      <c r="U81">
        <v>0.1</v>
      </c>
      <c r="V81">
        <v>0.19</v>
      </c>
      <c r="W81">
        <v>0.25</v>
      </c>
      <c r="X81">
        <v>0.22</v>
      </c>
      <c r="Y81">
        <v>0.22</v>
      </c>
      <c r="Z81">
        <v>0.12</v>
      </c>
      <c r="AA81">
        <v>0.09</v>
      </c>
    </row>
    <row r="82" spans="1:27" x14ac:dyDescent="0.25">
      <c r="A82" t="s">
        <v>402</v>
      </c>
      <c r="B82" t="s">
        <v>500</v>
      </c>
      <c r="C82" t="s">
        <v>535</v>
      </c>
      <c r="D82">
        <v>0.05</v>
      </c>
      <c r="E82">
        <v>0.05</v>
      </c>
      <c r="F82">
        <v>0.05</v>
      </c>
      <c r="G82">
        <v>0.05</v>
      </c>
      <c r="H82">
        <v>0.05</v>
      </c>
      <c r="I82">
        <v>0.05</v>
      </c>
      <c r="J82">
        <v>0.05</v>
      </c>
      <c r="K82">
        <v>0.1</v>
      </c>
      <c r="L82">
        <v>0.34</v>
      </c>
      <c r="M82">
        <v>0.6</v>
      </c>
      <c r="N82">
        <v>0.63</v>
      </c>
      <c r="O82">
        <v>0.72</v>
      </c>
      <c r="P82">
        <v>0.79</v>
      </c>
      <c r="Q82">
        <v>0.83</v>
      </c>
      <c r="R82">
        <v>0.61</v>
      </c>
      <c r="S82">
        <v>0.65</v>
      </c>
      <c r="T82">
        <v>0.1</v>
      </c>
      <c r="U82">
        <v>0.1</v>
      </c>
      <c r="V82">
        <v>0.19</v>
      </c>
      <c r="W82">
        <v>0.25</v>
      </c>
      <c r="X82">
        <v>0.22</v>
      </c>
      <c r="Y82">
        <v>0.22</v>
      </c>
      <c r="Z82">
        <v>0.12</v>
      </c>
      <c r="AA82">
        <v>0.09</v>
      </c>
    </row>
    <row r="83" spans="1:27" x14ac:dyDescent="0.25">
      <c r="A83" t="s">
        <v>402</v>
      </c>
      <c r="B83" t="s">
        <v>500</v>
      </c>
      <c r="C83" t="s">
        <v>536</v>
      </c>
      <c r="D83">
        <v>0.05</v>
      </c>
      <c r="E83">
        <v>0.05</v>
      </c>
      <c r="F83">
        <v>0.05</v>
      </c>
      <c r="G83">
        <v>0.05</v>
      </c>
      <c r="H83">
        <v>0.05</v>
      </c>
      <c r="I83">
        <v>0.05</v>
      </c>
      <c r="J83">
        <v>0.05</v>
      </c>
      <c r="K83">
        <v>0.1</v>
      </c>
      <c r="L83">
        <v>0.34</v>
      </c>
      <c r="M83">
        <v>0.6</v>
      </c>
      <c r="N83">
        <v>0.63</v>
      </c>
      <c r="O83">
        <v>0.72</v>
      </c>
      <c r="P83">
        <v>0.79</v>
      </c>
      <c r="Q83">
        <v>0.83</v>
      </c>
      <c r="R83">
        <v>0.61</v>
      </c>
      <c r="S83">
        <v>0.65</v>
      </c>
      <c r="T83">
        <v>0.1</v>
      </c>
      <c r="U83">
        <v>0.1</v>
      </c>
      <c r="V83">
        <v>0.19</v>
      </c>
      <c r="W83">
        <v>0.25</v>
      </c>
      <c r="X83">
        <v>0.22</v>
      </c>
      <c r="Y83">
        <v>0.22</v>
      </c>
      <c r="Z83">
        <v>0.12</v>
      </c>
      <c r="AA83">
        <v>0.09</v>
      </c>
    </row>
    <row r="84" spans="1:27" x14ac:dyDescent="0.25">
      <c r="A84" t="s">
        <v>402</v>
      </c>
      <c r="B84" t="s">
        <v>503</v>
      </c>
      <c r="C84" t="s">
        <v>499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 x14ac:dyDescent="0.25">
      <c r="A85" t="s">
        <v>402</v>
      </c>
      <c r="B85" t="s">
        <v>503</v>
      </c>
      <c r="C85" t="s">
        <v>522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 x14ac:dyDescent="0.25">
      <c r="A86" t="s">
        <v>402</v>
      </c>
      <c r="B86" t="s">
        <v>503</v>
      </c>
      <c r="C86" t="s">
        <v>523</v>
      </c>
      <c r="D86">
        <v>0.05</v>
      </c>
      <c r="E86">
        <v>0.05</v>
      </c>
      <c r="F86">
        <v>0.05</v>
      </c>
      <c r="G86">
        <v>0.05</v>
      </c>
      <c r="H86">
        <v>0.05</v>
      </c>
      <c r="I86">
        <v>0.05</v>
      </c>
      <c r="J86">
        <v>0.05</v>
      </c>
      <c r="K86">
        <v>0.05</v>
      </c>
      <c r="L86">
        <v>0.05</v>
      </c>
      <c r="M86">
        <v>0.05</v>
      </c>
      <c r="N86">
        <v>0.05</v>
      </c>
      <c r="O86">
        <v>0.05</v>
      </c>
      <c r="P86">
        <v>0.05</v>
      </c>
      <c r="Q86">
        <v>0.05</v>
      </c>
      <c r="R86">
        <v>0.05</v>
      </c>
      <c r="S86">
        <v>0.05</v>
      </c>
      <c r="T86">
        <v>0.05</v>
      </c>
      <c r="U86">
        <v>0.05</v>
      </c>
      <c r="V86">
        <v>0.05</v>
      </c>
      <c r="W86">
        <v>0.05</v>
      </c>
      <c r="X86">
        <v>0.05</v>
      </c>
      <c r="Y86">
        <v>0.05</v>
      </c>
      <c r="Z86">
        <v>0.05</v>
      </c>
      <c r="AA86">
        <v>0.05</v>
      </c>
    </row>
    <row r="87" spans="1:27" x14ac:dyDescent="0.25">
      <c r="A87" t="s">
        <v>402</v>
      </c>
      <c r="B87" t="s">
        <v>503</v>
      </c>
      <c r="C87" t="s">
        <v>524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 x14ac:dyDescent="0.25">
      <c r="A88" t="s">
        <v>402</v>
      </c>
      <c r="B88" t="s">
        <v>503</v>
      </c>
      <c r="C88" t="s">
        <v>525</v>
      </c>
      <c r="D88">
        <v>0.05</v>
      </c>
      <c r="E88">
        <v>0.05</v>
      </c>
      <c r="F88">
        <v>0.05</v>
      </c>
      <c r="G88">
        <v>0.05</v>
      </c>
      <c r="H88">
        <v>0.05</v>
      </c>
      <c r="I88">
        <v>0.05</v>
      </c>
      <c r="J88">
        <v>0.05</v>
      </c>
      <c r="K88">
        <v>0.05</v>
      </c>
      <c r="L88">
        <v>0.05</v>
      </c>
      <c r="M88">
        <v>0.05</v>
      </c>
      <c r="N88">
        <v>0.05</v>
      </c>
      <c r="O88">
        <v>0.05</v>
      </c>
      <c r="P88">
        <v>0.05</v>
      </c>
      <c r="Q88">
        <v>0.05</v>
      </c>
      <c r="R88">
        <v>0.05</v>
      </c>
      <c r="S88">
        <v>0.05</v>
      </c>
      <c r="T88">
        <v>0.05</v>
      </c>
      <c r="U88">
        <v>0.05</v>
      </c>
      <c r="V88">
        <v>0.05</v>
      </c>
      <c r="W88">
        <v>0.05</v>
      </c>
      <c r="X88">
        <v>0.05</v>
      </c>
      <c r="Y88">
        <v>0.05</v>
      </c>
      <c r="Z88">
        <v>0.05</v>
      </c>
      <c r="AA88">
        <v>0.05</v>
      </c>
    </row>
    <row r="89" spans="1:27" x14ac:dyDescent="0.25">
      <c r="A89" t="s">
        <v>402</v>
      </c>
      <c r="B89" t="s">
        <v>503</v>
      </c>
      <c r="C89" t="s">
        <v>508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 x14ac:dyDescent="0.25">
      <c r="A90" t="s">
        <v>402</v>
      </c>
      <c r="B90" t="s">
        <v>503</v>
      </c>
      <c r="C90" t="s">
        <v>526</v>
      </c>
      <c r="D90">
        <v>0.05</v>
      </c>
      <c r="E90">
        <v>0.05</v>
      </c>
      <c r="F90">
        <v>0.05</v>
      </c>
      <c r="G90">
        <v>0.05</v>
      </c>
      <c r="H90">
        <v>0.05</v>
      </c>
      <c r="I90">
        <v>0.05</v>
      </c>
      <c r="J90">
        <v>0.05</v>
      </c>
      <c r="K90">
        <v>0.05</v>
      </c>
      <c r="L90">
        <v>0.05</v>
      </c>
      <c r="M90">
        <v>0.05</v>
      </c>
      <c r="N90">
        <v>0.05</v>
      </c>
      <c r="O90">
        <v>0.05</v>
      </c>
      <c r="P90">
        <v>0.05</v>
      </c>
      <c r="Q90">
        <v>0.05</v>
      </c>
      <c r="R90">
        <v>0.05</v>
      </c>
      <c r="S90">
        <v>0.05</v>
      </c>
      <c r="T90">
        <v>0.05</v>
      </c>
      <c r="U90">
        <v>0.05</v>
      </c>
      <c r="V90">
        <v>0.05</v>
      </c>
      <c r="W90">
        <v>0.05</v>
      </c>
      <c r="X90">
        <v>0.05</v>
      </c>
      <c r="Y90">
        <v>0.05</v>
      </c>
      <c r="Z90">
        <v>0.05</v>
      </c>
      <c r="AA90">
        <v>0.05</v>
      </c>
    </row>
    <row r="91" spans="1:27" x14ac:dyDescent="0.25">
      <c r="A91" t="s">
        <v>402</v>
      </c>
      <c r="B91" t="s">
        <v>503</v>
      </c>
      <c r="C91" t="s">
        <v>527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 x14ac:dyDescent="0.25">
      <c r="A92" t="s">
        <v>402</v>
      </c>
      <c r="B92" t="s">
        <v>503</v>
      </c>
      <c r="C92" t="s">
        <v>528</v>
      </c>
      <c r="D92">
        <v>0.05</v>
      </c>
      <c r="E92">
        <v>0.05</v>
      </c>
      <c r="F92">
        <v>0.05</v>
      </c>
      <c r="G92">
        <v>0.05</v>
      </c>
      <c r="H92">
        <v>0.05</v>
      </c>
      <c r="I92">
        <v>0.05</v>
      </c>
      <c r="J92">
        <v>0.05</v>
      </c>
      <c r="K92">
        <v>0.05</v>
      </c>
      <c r="L92">
        <v>0.05</v>
      </c>
      <c r="M92">
        <v>0.05</v>
      </c>
      <c r="N92">
        <v>0.05</v>
      </c>
      <c r="O92">
        <v>0.05</v>
      </c>
      <c r="P92">
        <v>0.05</v>
      </c>
      <c r="Q92">
        <v>0.05</v>
      </c>
      <c r="R92">
        <v>0.05</v>
      </c>
      <c r="S92">
        <v>0.05</v>
      </c>
      <c r="T92">
        <v>0.05</v>
      </c>
      <c r="U92">
        <v>0.05</v>
      </c>
      <c r="V92">
        <v>0.05</v>
      </c>
      <c r="W92">
        <v>0.05</v>
      </c>
      <c r="X92">
        <v>0.05</v>
      </c>
      <c r="Y92">
        <v>0.05</v>
      </c>
      <c r="Z92">
        <v>0.05</v>
      </c>
      <c r="AA92">
        <v>0.05</v>
      </c>
    </row>
    <row r="93" spans="1:27" x14ac:dyDescent="0.25">
      <c r="A93" t="s">
        <v>402</v>
      </c>
      <c r="B93" t="s">
        <v>503</v>
      </c>
      <c r="C93" t="s">
        <v>515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 x14ac:dyDescent="0.25">
      <c r="A94" t="s">
        <v>402</v>
      </c>
      <c r="B94" t="s">
        <v>503</v>
      </c>
      <c r="C94" t="s">
        <v>529</v>
      </c>
      <c r="D94">
        <v>0.05</v>
      </c>
      <c r="E94">
        <v>0.05</v>
      </c>
      <c r="F94">
        <v>0.05</v>
      </c>
      <c r="G94">
        <v>0.05</v>
      </c>
      <c r="H94">
        <v>0.05</v>
      </c>
      <c r="I94">
        <v>0.05</v>
      </c>
      <c r="J94">
        <v>0.05</v>
      </c>
      <c r="K94">
        <v>0.05</v>
      </c>
      <c r="L94">
        <v>0.15</v>
      </c>
      <c r="M94">
        <v>0.15</v>
      </c>
      <c r="N94">
        <v>0.15</v>
      </c>
      <c r="O94">
        <v>0.15</v>
      </c>
      <c r="P94">
        <v>0.15</v>
      </c>
      <c r="Q94">
        <v>0.05</v>
      </c>
      <c r="R94">
        <v>0.05</v>
      </c>
      <c r="S94">
        <v>0.05</v>
      </c>
      <c r="T94">
        <v>0.05</v>
      </c>
      <c r="U94">
        <v>0.05</v>
      </c>
      <c r="V94">
        <v>0.05</v>
      </c>
      <c r="W94">
        <v>0.05</v>
      </c>
      <c r="X94">
        <v>0.05</v>
      </c>
      <c r="Y94">
        <v>0.05</v>
      </c>
      <c r="Z94">
        <v>0.05</v>
      </c>
      <c r="AA94">
        <v>0.05</v>
      </c>
    </row>
    <row r="95" spans="1:27" x14ac:dyDescent="0.25">
      <c r="A95" t="s">
        <v>402</v>
      </c>
      <c r="B95" t="s">
        <v>503</v>
      </c>
      <c r="C95" t="s">
        <v>530</v>
      </c>
      <c r="D95">
        <v>0.05</v>
      </c>
      <c r="E95">
        <v>0.05</v>
      </c>
      <c r="F95">
        <v>0.05</v>
      </c>
      <c r="G95">
        <v>0.05</v>
      </c>
      <c r="H95">
        <v>0.05</v>
      </c>
      <c r="I95">
        <v>0.05</v>
      </c>
      <c r="J95">
        <v>0.05</v>
      </c>
      <c r="K95">
        <v>0.05</v>
      </c>
      <c r="L95">
        <v>0.15</v>
      </c>
      <c r="M95">
        <v>0.15</v>
      </c>
      <c r="N95">
        <v>0.15</v>
      </c>
      <c r="O95">
        <v>0.15</v>
      </c>
      <c r="P95">
        <v>0.15</v>
      </c>
      <c r="Q95">
        <v>0.05</v>
      </c>
      <c r="R95">
        <v>0.05</v>
      </c>
      <c r="S95">
        <v>0.05</v>
      </c>
      <c r="T95">
        <v>0.05</v>
      </c>
      <c r="U95">
        <v>0.05</v>
      </c>
      <c r="V95">
        <v>0.05</v>
      </c>
      <c r="W95">
        <v>0.05</v>
      </c>
      <c r="X95">
        <v>0.05</v>
      </c>
      <c r="Y95">
        <v>0.05</v>
      </c>
      <c r="Z95">
        <v>0.05</v>
      </c>
      <c r="AA95">
        <v>0.05</v>
      </c>
    </row>
    <row r="96" spans="1:27" x14ac:dyDescent="0.25">
      <c r="A96" t="s">
        <v>402</v>
      </c>
      <c r="B96" t="s">
        <v>503</v>
      </c>
      <c r="C96" t="s">
        <v>531</v>
      </c>
      <c r="D96">
        <v>0.05</v>
      </c>
      <c r="E96">
        <v>0.05</v>
      </c>
      <c r="F96">
        <v>0.05</v>
      </c>
      <c r="G96">
        <v>0.05</v>
      </c>
      <c r="H96">
        <v>0.05</v>
      </c>
      <c r="I96">
        <v>0.05</v>
      </c>
      <c r="J96">
        <v>0.05</v>
      </c>
      <c r="K96">
        <v>0.05</v>
      </c>
      <c r="L96">
        <v>0.15</v>
      </c>
      <c r="M96">
        <v>0.15</v>
      </c>
      <c r="N96">
        <v>0.15</v>
      </c>
      <c r="O96">
        <v>0.15</v>
      </c>
      <c r="P96">
        <v>0.15</v>
      </c>
      <c r="Q96">
        <v>0.05</v>
      </c>
      <c r="R96">
        <v>0.05</v>
      </c>
      <c r="S96">
        <v>0.05</v>
      </c>
      <c r="T96">
        <v>0.05</v>
      </c>
      <c r="U96">
        <v>0.05</v>
      </c>
      <c r="V96">
        <v>0.05</v>
      </c>
      <c r="W96">
        <v>0.05</v>
      </c>
      <c r="X96">
        <v>0.05</v>
      </c>
      <c r="Y96">
        <v>0.05</v>
      </c>
      <c r="Z96">
        <v>0.05</v>
      </c>
      <c r="AA96">
        <v>0.05</v>
      </c>
    </row>
    <row r="97" spans="1:27" x14ac:dyDescent="0.25">
      <c r="A97" t="s">
        <v>402</v>
      </c>
      <c r="B97" t="s">
        <v>503</v>
      </c>
      <c r="C97" t="s">
        <v>532</v>
      </c>
      <c r="D97">
        <v>0.05</v>
      </c>
      <c r="E97">
        <v>0.05</v>
      </c>
      <c r="F97">
        <v>0.05</v>
      </c>
      <c r="G97">
        <v>0.05</v>
      </c>
      <c r="H97">
        <v>0.05</v>
      </c>
      <c r="I97">
        <v>0.05</v>
      </c>
      <c r="J97">
        <v>0.05</v>
      </c>
      <c r="K97">
        <v>0.05</v>
      </c>
      <c r="L97">
        <v>0.15</v>
      </c>
      <c r="M97">
        <v>0.15</v>
      </c>
      <c r="N97">
        <v>0.15</v>
      </c>
      <c r="O97">
        <v>0.15</v>
      </c>
      <c r="P97">
        <v>0.15</v>
      </c>
      <c r="Q97">
        <v>0.05</v>
      </c>
      <c r="R97">
        <v>0.05</v>
      </c>
      <c r="S97">
        <v>0.05</v>
      </c>
      <c r="T97">
        <v>0.05</v>
      </c>
      <c r="U97">
        <v>0.05</v>
      </c>
      <c r="V97">
        <v>0.05</v>
      </c>
      <c r="W97">
        <v>0.05</v>
      </c>
      <c r="X97">
        <v>0.05</v>
      </c>
      <c r="Y97">
        <v>0.05</v>
      </c>
      <c r="Z97">
        <v>0.05</v>
      </c>
      <c r="AA97">
        <v>0.05</v>
      </c>
    </row>
    <row r="98" spans="1:27" x14ac:dyDescent="0.25">
      <c r="A98" t="s">
        <v>402</v>
      </c>
      <c r="B98" t="s">
        <v>503</v>
      </c>
      <c r="C98" t="s">
        <v>533</v>
      </c>
      <c r="D98">
        <v>0.05</v>
      </c>
      <c r="E98">
        <v>0.05</v>
      </c>
      <c r="F98">
        <v>0.05</v>
      </c>
      <c r="G98">
        <v>0.05</v>
      </c>
      <c r="H98">
        <v>0.05</v>
      </c>
      <c r="I98">
        <v>0.05</v>
      </c>
      <c r="J98">
        <v>0.05</v>
      </c>
      <c r="K98">
        <v>0.3</v>
      </c>
      <c r="L98">
        <v>0.85</v>
      </c>
      <c r="M98">
        <v>0.95</v>
      </c>
      <c r="N98">
        <v>0.95</v>
      </c>
      <c r="O98">
        <v>0.95</v>
      </c>
      <c r="P98">
        <v>0.8</v>
      </c>
      <c r="Q98">
        <v>0.8</v>
      </c>
      <c r="R98">
        <v>0.8</v>
      </c>
      <c r="S98">
        <v>0.7</v>
      </c>
      <c r="T98">
        <v>0.5</v>
      </c>
      <c r="U98">
        <v>0.5</v>
      </c>
      <c r="V98">
        <v>0.35</v>
      </c>
      <c r="W98">
        <v>0.35</v>
      </c>
      <c r="X98">
        <v>0.35</v>
      </c>
      <c r="Y98">
        <v>0.3</v>
      </c>
      <c r="Z98">
        <v>0.05</v>
      </c>
      <c r="AA98">
        <v>0.05</v>
      </c>
    </row>
    <row r="99" spans="1:27" x14ac:dyDescent="0.25">
      <c r="A99" t="s">
        <v>402</v>
      </c>
      <c r="B99" t="s">
        <v>503</v>
      </c>
      <c r="C99" t="s">
        <v>534</v>
      </c>
      <c r="D99">
        <v>0.05</v>
      </c>
      <c r="E99">
        <v>0.05</v>
      </c>
      <c r="F99">
        <v>0.05</v>
      </c>
      <c r="G99">
        <v>0.05</v>
      </c>
      <c r="H99">
        <v>0.05</v>
      </c>
      <c r="I99">
        <v>0.05</v>
      </c>
      <c r="J99">
        <v>0.05</v>
      </c>
      <c r="K99">
        <v>0.3</v>
      </c>
      <c r="L99">
        <v>0.85</v>
      </c>
      <c r="M99">
        <v>0.95</v>
      </c>
      <c r="N99">
        <v>0.95</v>
      </c>
      <c r="O99">
        <v>0.95</v>
      </c>
      <c r="P99">
        <v>0.8</v>
      </c>
      <c r="Q99">
        <v>0.8</v>
      </c>
      <c r="R99">
        <v>0.8</v>
      </c>
      <c r="S99">
        <v>0.7</v>
      </c>
      <c r="T99">
        <v>0.5</v>
      </c>
      <c r="U99">
        <v>0.5</v>
      </c>
      <c r="V99">
        <v>0.35</v>
      </c>
      <c r="W99">
        <v>0.35</v>
      </c>
      <c r="X99">
        <v>0.35</v>
      </c>
      <c r="Y99">
        <v>0.3</v>
      </c>
      <c r="Z99">
        <v>0.05</v>
      </c>
      <c r="AA99">
        <v>0.05</v>
      </c>
    </row>
    <row r="100" spans="1:27" x14ac:dyDescent="0.25">
      <c r="A100" t="s">
        <v>402</v>
      </c>
      <c r="B100" t="s">
        <v>503</v>
      </c>
      <c r="C100" t="s">
        <v>535</v>
      </c>
      <c r="D100">
        <v>0.05</v>
      </c>
      <c r="E100">
        <v>0.05</v>
      </c>
      <c r="F100">
        <v>0.05</v>
      </c>
      <c r="G100">
        <v>0.05</v>
      </c>
      <c r="H100">
        <v>0.05</v>
      </c>
      <c r="I100">
        <v>0.05</v>
      </c>
      <c r="J100">
        <v>0.05</v>
      </c>
      <c r="K100">
        <v>0.3</v>
      </c>
      <c r="L100">
        <v>0.85</v>
      </c>
      <c r="M100">
        <v>0.95</v>
      </c>
      <c r="N100">
        <v>0.95</v>
      </c>
      <c r="O100">
        <v>0.95</v>
      </c>
      <c r="P100">
        <v>0.8</v>
      </c>
      <c r="Q100">
        <v>0.8</v>
      </c>
      <c r="R100">
        <v>0.8</v>
      </c>
      <c r="S100">
        <v>0.7</v>
      </c>
      <c r="T100">
        <v>0.5</v>
      </c>
      <c r="U100">
        <v>0.5</v>
      </c>
      <c r="V100">
        <v>0.35</v>
      </c>
      <c r="W100">
        <v>0.35</v>
      </c>
      <c r="X100">
        <v>0.35</v>
      </c>
      <c r="Y100">
        <v>0.3</v>
      </c>
      <c r="Z100">
        <v>0.05</v>
      </c>
      <c r="AA100">
        <v>0.05</v>
      </c>
    </row>
    <row r="101" spans="1:27" x14ac:dyDescent="0.25">
      <c r="A101" t="s">
        <v>402</v>
      </c>
      <c r="B101" t="s">
        <v>503</v>
      </c>
      <c r="C101" t="s">
        <v>536</v>
      </c>
      <c r="D101">
        <v>0.05</v>
      </c>
      <c r="E101">
        <v>0.05</v>
      </c>
      <c r="F101">
        <v>0.05</v>
      </c>
      <c r="G101">
        <v>0.05</v>
      </c>
      <c r="H101">
        <v>0.05</v>
      </c>
      <c r="I101">
        <v>0.05</v>
      </c>
      <c r="J101">
        <v>0.05</v>
      </c>
      <c r="K101">
        <v>0.3</v>
      </c>
      <c r="L101">
        <v>0.85</v>
      </c>
      <c r="M101">
        <v>0.95</v>
      </c>
      <c r="N101">
        <v>0.95</v>
      </c>
      <c r="O101">
        <v>0.95</v>
      </c>
      <c r="P101">
        <v>0.8</v>
      </c>
      <c r="Q101">
        <v>0.8</v>
      </c>
      <c r="R101">
        <v>0.8</v>
      </c>
      <c r="S101">
        <v>0.7</v>
      </c>
      <c r="T101">
        <v>0.5</v>
      </c>
      <c r="U101">
        <v>0.5</v>
      </c>
      <c r="V101">
        <v>0.35</v>
      </c>
      <c r="W101">
        <v>0.35</v>
      </c>
      <c r="X101">
        <v>0.35</v>
      </c>
      <c r="Y101">
        <v>0.3</v>
      </c>
      <c r="Z101">
        <v>0.05</v>
      </c>
      <c r="AA101">
        <v>0.05</v>
      </c>
    </row>
    <row r="102" spans="1:27" x14ac:dyDescent="0.25">
      <c r="A102" t="s">
        <v>402</v>
      </c>
      <c r="B102" t="s">
        <v>516</v>
      </c>
      <c r="C102" t="s">
        <v>522</v>
      </c>
      <c r="D102">
        <v>60.08</v>
      </c>
      <c r="E102">
        <v>60.08</v>
      </c>
      <c r="F102">
        <v>60.08</v>
      </c>
      <c r="G102">
        <v>60.08</v>
      </c>
      <c r="H102">
        <v>60.08</v>
      </c>
      <c r="I102">
        <v>60.08</v>
      </c>
      <c r="J102">
        <v>60.08</v>
      </c>
      <c r="K102">
        <v>60.08</v>
      </c>
      <c r="L102">
        <v>60.08</v>
      </c>
      <c r="M102">
        <v>60.08</v>
      </c>
      <c r="N102">
        <v>60.08</v>
      </c>
      <c r="O102">
        <v>60.08</v>
      </c>
      <c r="P102">
        <v>60.08</v>
      </c>
      <c r="Q102">
        <v>60.08</v>
      </c>
      <c r="R102">
        <v>60.08</v>
      </c>
      <c r="S102">
        <v>60.08</v>
      </c>
      <c r="T102">
        <v>60.08</v>
      </c>
      <c r="U102">
        <v>60.08</v>
      </c>
      <c r="V102">
        <v>60.08</v>
      </c>
      <c r="W102">
        <v>60.08</v>
      </c>
      <c r="X102">
        <v>60.08</v>
      </c>
      <c r="Y102">
        <v>60.08</v>
      </c>
      <c r="Z102">
        <v>60.08</v>
      </c>
      <c r="AA102">
        <v>60.08</v>
      </c>
    </row>
    <row r="103" spans="1:27" x14ac:dyDescent="0.25">
      <c r="A103" t="s">
        <v>402</v>
      </c>
      <c r="B103" t="s">
        <v>516</v>
      </c>
      <c r="C103" t="s">
        <v>523</v>
      </c>
      <c r="D103">
        <v>60.08</v>
      </c>
      <c r="E103">
        <v>60.08</v>
      </c>
      <c r="F103">
        <v>60.08</v>
      </c>
      <c r="G103">
        <v>60.08</v>
      </c>
      <c r="H103">
        <v>60.08</v>
      </c>
      <c r="I103">
        <v>60.08</v>
      </c>
      <c r="J103">
        <v>60.08</v>
      </c>
      <c r="K103">
        <v>60.08</v>
      </c>
      <c r="L103">
        <v>60.08</v>
      </c>
      <c r="M103">
        <v>60.08</v>
      </c>
      <c r="N103">
        <v>60.08</v>
      </c>
      <c r="O103">
        <v>60.08</v>
      </c>
      <c r="P103">
        <v>60.08</v>
      </c>
      <c r="Q103">
        <v>60.08</v>
      </c>
      <c r="R103">
        <v>60.08</v>
      </c>
      <c r="S103">
        <v>60.08</v>
      </c>
      <c r="T103">
        <v>60.08</v>
      </c>
      <c r="U103">
        <v>60.08</v>
      </c>
      <c r="V103">
        <v>60.08</v>
      </c>
      <c r="W103">
        <v>60.08</v>
      </c>
      <c r="X103">
        <v>60.08</v>
      </c>
      <c r="Y103">
        <v>60.08</v>
      </c>
      <c r="Z103">
        <v>60.08</v>
      </c>
      <c r="AA103">
        <v>60.08</v>
      </c>
    </row>
    <row r="104" spans="1:27" x14ac:dyDescent="0.25">
      <c r="A104" t="s">
        <v>402</v>
      </c>
      <c r="B104" t="s">
        <v>516</v>
      </c>
      <c r="C104" t="s">
        <v>524</v>
      </c>
      <c r="D104">
        <v>60.08</v>
      </c>
      <c r="E104">
        <v>60.08</v>
      </c>
      <c r="F104">
        <v>60.08</v>
      </c>
      <c r="G104">
        <v>60.08</v>
      </c>
      <c r="H104">
        <v>60.08</v>
      </c>
      <c r="I104">
        <v>60.08</v>
      </c>
      <c r="J104">
        <v>60.08</v>
      </c>
      <c r="K104">
        <v>60.08</v>
      </c>
      <c r="L104">
        <v>60.08</v>
      </c>
      <c r="M104">
        <v>60.08</v>
      </c>
      <c r="N104">
        <v>60.08</v>
      </c>
      <c r="O104">
        <v>60.08</v>
      </c>
      <c r="P104">
        <v>60.08</v>
      </c>
      <c r="Q104">
        <v>60.08</v>
      </c>
      <c r="R104">
        <v>60.08</v>
      </c>
      <c r="S104">
        <v>60.08</v>
      </c>
      <c r="T104">
        <v>60.08</v>
      </c>
      <c r="U104">
        <v>60.08</v>
      </c>
      <c r="V104">
        <v>60.08</v>
      </c>
      <c r="W104">
        <v>60.08</v>
      </c>
      <c r="X104">
        <v>60.08</v>
      </c>
      <c r="Y104">
        <v>60.08</v>
      </c>
      <c r="Z104">
        <v>60.08</v>
      </c>
      <c r="AA104">
        <v>60.08</v>
      </c>
    </row>
    <row r="105" spans="1:27" x14ac:dyDescent="0.25">
      <c r="A105" t="s">
        <v>402</v>
      </c>
      <c r="B105" t="s">
        <v>516</v>
      </c>
      <c r="C105" t="s">
        <v>525</v>
      </c>
      <c r="D105">
        <v>60.08</v>
      </c>
      <c r="E105">
        <v>60.08</v>
      </c>
      <c r="F105">
        <v>60.08</v>
      </c>
      <c r="G105">
        <v>60.08</v>
      </c>
      <c r="H105">
        <v>60.08</v>
      </c>
      <c r="I105">
        <v>60.08</v>
      </c>
      <c r="J105">
        <v>60.08</v>
      </c>
      <c r="K105">
        <v>60.08</v>
      </c>
      <c r="L105">
        <v>60.08</v>
      </c>
      <c r="M105">
        <v>60.08</v>
      </c>
      <c r="N105">
        <v>60.08</v>
      </c>
      <c r="O105">
        <v>60.08</v>
      </c>
      <c r="P105">
        <v>60.08</v>
      </c>
      <c r="Q105">
        <v>60.08</v>
      </c>
      <c r="R105">
        <v>60.08</v>
      </c>
      <c r="S105">
        <v>60.08</v>
      </c>
      <c r="T105">
        <v>60.08</v>
      </c>
      <c r="U105">
        <v>60.08</v>
      </c>
      <c r="V105">
        <v>60.08</v>
      </c>
      <c r="W105">
        <v>60.08</v>
      </c>
      <c r="X105">
        <v>60.08</v>
      </c>
      <c r="Y105">
        <v>60.08</v>
      </c>
      <c r="Z105">
        <v>60.08</v>
      </c>
      <c r="AA105">
        <v>60.08</v>
      </c>
    </row>
    <row r="106" spans="1:27" x14ac:dyDescent="0.25">
      <c r="A106" t="s">
        <v>402</v>
      </c>
      <c r="B106" t="s">
        <v>516</v>
      </c>
      <c r="C106" t="s">
        <v>508</v>
      </c>
      <c r="D106">
        <v>60.08</v>
      </c>
      <c r="E106">
        <v>60.08</v>
      </c>
      <c r="F106">
        <v>60.08</v>
      </c>
      <c r="G106">
        <v>60.08</v>
      </c>
      <c r="H106">
        <v>60.08</v>
      </c>
      <c r="I106">
        <v>60.08</v>
      </c>
      <c r="J106">
        <v>60.08</v>
      </c>
      <c r="K106">
        <v>60.08</v>
      </c>
      <c r="L106">
        <v>60.08</v>
      </c>
      <c r="M106">
        <v>60.08</v>
      </c>
      <c r="N106">
        <v>60.08</v>
      </c>
      <c r="O106">
        <v>60.08</v>
      </c>
      <c r="P106">
        <v>60.08</v>
      </c>
      <c r="Q106">
        <v>60.08</v>
      </c>
      <c r="R106">
        <v>60.08</v>
      </c>
      <c r="S106">
        <v>60.08</v>
      </c>
      <c r="T106">
        <v>60.08</v>
      </c>
      <c r="U106">
        <v>60.08</v>
      </c>
      <c r="V106">
        <v>60.08</v>
      </c>
      <c r="W106">
        <v>60.08</v>
      </c>
      <c r="X106">
        <v>60.08</v>
      </c>
      <c r="Y106">
        <v>60.08</v>
      </c>
      <c r="Z106">
        <v>60.08</v>
      </c>
      <c r="AA106">
        <v>60.08</v>
      </c>
    </row>
    <row r="107" spans="1:27" x14ac:dyDescent="0.25">
      <c r="A107" t="s">
        <v>402</v>
      </c>
      <c r="B107" t="s">
        <v>516</v>
      </c>
      <c r="C107" t="s">
        <v>526</v>
      </c>
      <c r="D107">
        <v>60.08</v>
      </c>
      <c r="E107">
        <v>60.08</v>
      </c>
      <c r="F107">
        <v>60.08</v>
      </c>
      <c r="G107">
        <v>60.08</v>
      </c>
      <c r="H107">
        <v>60.08</v>
      </c>
      <c r="I107">
        <v>60.08</v>
      </c>
      <c r="J107">
        <v>60.08</v>
      </c>
      <c r="K107">
        <v>60.08</v>
      </c>
      <c r="L107">
        <v>60.08</v>
      </c>
      <c r="M107">
        <v>60.08</v>
      </c>
      <c r="N107">
        <v>60.08</v>
      </c>
      <c r="O107">
        <v>60.08</v>
      </c>
      <c r="P107">
        <v>60.08</v>
      </c>
      <c r="Q107">
        <v>60.08</v>
      </c>
      <c r="R107">
        <v>60.08</v>
      </c>
      <c r="S107">
        <v>60.08</v>
      </c>
      <c r="T107">
        <v>60.08</v>
      </c>
      <c r="U107">
        <v>60.08</v>
      </c>
      <c r="V107">
        <v>60.08</v>
      </c>
      <c r="W107">
        <v>60.08</v>
      </c>
      <c r="X107">
        <v>60.08</v>
      </c>
      <c r="Y107">
        <v>60.08</v>
      </c>
      <c r="Z107">
        <v>60.08</v>
      </c>
      <c r="AA107">
        <v>60.08</v>
      </c>
    </row>
    <row r="108" spans="1:27" x14ac:dyDescent="0.25">
      <c r="A108" t="s">
        <v>402</v>
      </c>
      <c r="B108" t="s">
        <v>516</v>
      </c>
      <c r="C108" t="s">
        <v>527</v>
      </c>
      <c r="D108">
        <v>60.08</v>
      </c>
      <c r="E108">
        <v>60.08</v>
      </c>
      <c r="F108">
        <v>60.08</v>
      </c>
      <c r="G108">
        <v>60.08</v>
      </c>
      <c r="H108">
        <v>60.08</v>
      </c>
      <c r="I108">
        <v>60.08</v>
      </c>
      <c r="J108">
        <v>60.08</v>
      </c>
      <c r="K108">
        <v>60.08</v>
      </c>
      <c r="L108">
        <v>60.08</v>
      </c>
      <c r="M108">
        <v>60.08</v>
      </c>
      <c r="N108">
        <v>60.08</v>
      </c>
      <c r="O108">
        <v>60.08</v>
      </c>
      <c r="P108">
        <v>60.08</v>
      </c>
      <c r="Q108">
        <v>60.08</v>
      </c>
      <c r="R108">
        <v>60.08</v>
      </c>
      <c r="S108">
        <v>60.08</v>
      </c>
      <c r="T108">
        <v>60.08</v>
      </c>
      <c r="U108">
        <v>60.08</v>
      </c>
      <c r="V108">
        <v>60.08</v>
      </c>
      <c r="W108">
        <v>60.08</v>
      </c>
      <c r="X108">
        <v>60.08</v>
      </c>
      <c r="Y108">
        <v>60.08</v>
      </c>
      <c r="Z108">
        <v>60.08</v>
      </c>
      <c r="AA108">
        <v>60.08</v>
      </c>
    </row>
    <row r="109" spans="1:27" x14ac:dyDescent="0.25">
      <c r="A109" t="s">
        <v>402</v>
      </c>
      <c r="B109" t="s">
        <v>516</v>
      </c>
      <c r="C109" t="s">
        <v>528</v>
      </c>
      <c r="D109">
        <v>60.08</v>
      </c>
      <c r="E109">
        <v>60.08</v>
      </c>
      <c r="F109">
        <v>60.08</v>
      </c>
      <c r="G109">
        <v>60.08</v>
      </c>
      <c r="H109">
        <v>60.08</v>
      </c>
      <c r="I109">
        <v>60.08</v>
      </c>
      <c r="J109">
        <v>60.08</v>
      </c>
      <c r="K109">
        <v>60.08</v>
      </c>
      <c r="L109">
        <v>60.08</v>
      </c>
      <c r="M109">
        <v>60.08</v>
      </c>
      <c r="N109">
        <v>60.08</v>
      </c>
      <c r="O109">
        <v>60.08</v>
      </c>
      <c r="P109">
        <v>60.08</v>
      </c>
      <c r="Q109">
        <v>60.08</v>
      </c>
      <c r="R109">
        <v>60.08</v>
      </c>
      <c r="S109">
        <v>60.08</v>
      </c>
      <c r="T109">
        <v>60.08</v>
      </c>
      <c r="U109">
        <v>60.08</v>
      </c>
      <c r="V109">
        <v>60.08</v>
      </c>
      <c r="W109">
        <v>60.08</v>
      </c>
      <c r="X109">
        <v>60.08</v>
      </c>
      <c r="Y109">
        <v>60.08</v>
      </c>
      <c r="Z109">
        <v>60.08</v>
      </c>
      <c r="AA109">
        <v>60.08</v>
      </c>
    </row>
    <row r="110" spans="1:27" x14ac:dyDescent="0.25">
      <c r="A110" t="s">
        <v>402</v>
      </c>
      <c r="B110" t="s">
        <v>516</v>
      </c>
      <c r="C110" t="s">
        <v>515</v>
      </c>
      <c r="D110">
        <v>60.08</v>
      </c>
      <c r="E110">
        <v>60.08</v>
      </c>
      <c r="F110">
        <v>60.08</v>
      </c>
      <c r="G110">
        <v>60.08</v>
      </c>
      <c r="H110">
        <v>60.08</v>
      </c>
      <c r="I110">
        <v>60.08</v>
      </c>
      <c r="J110">
        <v>60.08</v>
      </c>
      <c r="K110">
        <v>60.08</v>
      </c>
      <c r="L110">
        <v>60.08</v>
      </c>
      <c r="M110">
        <v>60.08</v>
      </c>
      <c r="N110">
        <v>60.08</v>
      </c>
      <c r="O110">
        <v>60.08</v>
      </c>
      <c r="P110">
        <v>60.08</v>
      </c>
      <c r="Q110">
        <v>60.08</v>
      </c>
      <c r="R110">
        <v>60.08</v>
      </c>
      <c r="S110">
        <v>60.08</v>
      </c>
      <c r="T110">
        <v>60.08</v>
      </c>
      <c r="U110">
        <v>60.08</v>
      </c>
      <c r="V110">
        <v>60.08</v>
      </c>
      <c r="W110">
        <v>60.08</v>
      </c>
      <c r="X110">
        <v>60.08</v>
      </c>
      <c r="Y110">
        <v>60.08</v>
      </c>
      <c r="Z110">
        <v>60.08</v>
      </c>
      <c r="AA110">
        <v>60.08</v>
      </c>
    </row>
    <row r="111" spans="1:27" x14ac:dyDescent="0.25">
      <c r="A111" t="s">
        <v>402</v>
      </c>
      <c r="B111" t="s">
        <v>516</v>
      </c>
      <c r="C111" t="s">
        <v>529</v>
      </c>
      <c r="D111">
        <v>60.08</v>
      </c>
      <c r="E111">
        <v>60.08</v>
      </c>
      <c r="F111">
        <v>60.08</v>
      </c>
      <c r="G111">
        <v>60.08</v>
      </c>
      <c r="H111">
        <v>60.08</v>
      </c>
      <c r="I111">
        <v>60.08</v>
      </c>
      <c r="J111">
        <v>60.08</v>
      </c>
      <c r="K111">
        <v>69.98</v>
      </c>
      <c r="L111">
        <v>69.98</v>
      </c>
      <c r="M111">
        <v>69.98</v>
      </c>
      <c r="N111">
        <v>69.98</v>
      </c>
      <c r="O111">
        <v>69.98</v>
      </c>
      <c r="P111">
        <v>69.98</v>
      </c>
      <c r="Q111">
        <v>60.08</v>
      </c>
      <c r="R111">
        <v>60.08</v>
      </c>
      <c r="S111">
        <v>60.08</v>
      </c>
      <c r="T111">
        <v>60.08</v>
      </c>
      <c r="U111">
        <v>60.08</v>
      </c>
      <c r="V111">
        <v>60.08</v>
      </c>
      <c r="W111">
        <v>60.08</v>
      </c>
      <c r="X111">
        <v>60.08</v>
      </c>
      <c r="Y111">
        <v>60.08</v>
      </c>
      <c r="Z111">
        <v>60.08</v>
      </c>
      <c r="AA111">
        <v>60.08</v>
      </c>
    </row>
    <row r="112" spans="1:27" x14ac:dyDescent="0.25">
      <c r="A112" t="s">
        <v>402</v>
      </c>
      <c r="B112" t="s">
        <v>516</v>
      </c>
      <c r="C112" t="s">
        <v>530</v>
      </c>
      <c r="D112">
        <v>60.08</v>
      </c>
      <c r="E112">
        <v>60.08</v>
      </c>
      <c r="F112">
        <v>60.08</v>
      </c>
      <c r="G112">
        <v>60.08</v>
      </c>
      <c r="H112">
        <v>60.08</v>
      </c>
      <c r="I112">
        <v>60.08</v>
      </c>
      <c r="J112">
        <v>60.08</v>
      </c>
      <c r="K112">
        <v>69.98</v>
      </c>
      <c r="L112">
        <v>69.98</v>
      </c>
      <c r="M112">
        <v>69.98</v>
      </c>
      <c r="N112">
        <v>69.98</v>
      </c>
      <c r="O112">
        <v>69.98</v>
      </c>
      <c r="P112">
        <v>69.98</v>
      </c>
      <c r="Q112">
        <v>60.08</v>
      </c>
      <c r="R112">
        <v>60.08</v>
      </c>
      <c r="S112">
        <v>60.08</v>
      </c>
      <c r="T112">
        <v>60.08</v>
      </c>
      <c r="U112">
        <v>60.08</v>
      </c>
      <c r="V112">
        <v>60.08</v>
      </c>
      <c r="W112">
        <v>60.08</v>
      </c>
      <c r="X112">
        <v>60.08</v>
      </c>
      <c r="Y112">
        <v>60.08</v>
      </c>
      <c r="Z112">
        <v>60.08</v>
      </c>
      <c r="AA112">
        <v>60.08</v>
      </c>
    </row>
    <row r="113" spans="1:27" x14ac:dyDescent="0.25">
      <c r="A113" t="s">
        <v>402</v>
      </c>
      <c r="B113" t="s">
        <v>516</v>
      </c>
      <c r="C113" t="s">
        <v>531</v>
      </c>
      <c r="D113">
        <v>60.08</v>
      </c>
      <c r="E113">
        <v>60.08</v>
      </c>
      <c r="F113">
        <v>60.08</v>
      </c>
      <c r="G113">
        <v>60.08</v>
      </c>
      <c r="H113">
        <v>60.08</v>
      </c>
      <c r="I113">
        <v>60.08</v>
      </c>
      <c r="J113">
        <v>60.08</v>
      </c>
      <c r="K113">
        <v>69.98</v>
      </c>
      <c r="L113">
        <v>69.98</v>
      </c>
      <c r="M113">
        <v>69.98</v>
      </c>
      <c r="N113">
        <v>69.98</v>
      </c>
      <c r="O113">
        <v>69.98</v>
      </c>
      <c r="P113">
        <v>69.98</v>
      </c>
      <c r="Q113">
        <v>60.08</v>
      </c>
      <c r="R113">
        <v>60.08</v>
      </c>
      <c r="S113">
        <v>60.08</v>
      </c>
      <c r="T113">
        <v>60.08</v>
      </c>
      <c r="U113">
        <v>60.08</v>
      </c>
      <c r="V113">
        <v>60.08</v>
      </c>
      <c r="W113">
        <v>60.08</v>
      </c>
      <c r="X113">
        <v>60.08</v>
      </c>
      <c r="Y113">
        <v>60.08</v>
      </c>
      <c r="Z113">
        <v>60.08</v>
      </c>
      <c r="AA113">
        <v>60.08</v>
      </c>
    </row>
    <row r="114" spans="1:27" x14ac:dyDescent="0.25">
      <c r="A114" t="s">
        <v>402</v>
      </c>
      <c r="B114" t="s">
        <v>516</v>
      </c>
      <c r="C114" t="s">
        <v>532</v>
      </c>
      <c r="D114">
        <v>60.08</v>
      </c>
      <c r="E114">
        <v>60.08</v>
      </c>
      <c r="F114">
        <v>60.08</v>
      </c>
      <c r="G114">
        <v>60.08</v>
      </c>
      <c r="H114">
        <v>60.08</v>
      </c>
      <c r="I114">
        <v>60.08</v>
      </c>
      <c r="J114">
        <v>60.08</v>
      </c>
      <c r="K114">
        <v>69.98</v>
      </c>
      <c r="L114">
        <v>69.98</v>
      </c>
      <c r="M114">
        <v>69.98</v>
      </c>
      <c r="N114">
        <v>69.98</v>
      </c>
      <c r="O114">
        <v>69.98</v>
      </c>
      <c r="P114">
        <v>69.98</v>
      </c>
      <c r="Q114">
        <v>60.08</v>
      </c>
      <c r="R114">
        <v>60.08</v>
      </c>
      <c r="S114">
        <v>60.08</v>
      </c>
      <c r="T114">
        <v>60.08</v>
      </c>
      <c r="U114">
        <v>60.08</v>
      </c>
      <c r="V114">
        <v>60.08</v>
      </c>
      <c r="W114">
        <v>60.08</v>
      </c>
      <c r="X114">
        <v>60.08</v>
      </c>
      <c r="Y114">
        <v>60.08</v>
      </c>
      <c r="Z114">
        <v>60.08</v>
      </c>
      <c r="AA114">
        <v>60.08</v>
      </c>
    </row>
    <row r="115" spans="1:27" x14ac:dyDescent="0.25">
      <c r="A115" t="s">
        <v>402</v>
      </c>
      <c r="B115" t="s">
        <v>516</v>
      </c>
      <c r="C115" t="s">
        <v>533</v>
      </c>
      <c r="D115">
        <v>60.08</v>
      </c>
      <c r="E115">
        <v>60.08</v>
      </c>
      <c r="F115">
        <v>60.08</v>
      </c>
      <c r="G115">
        <v>60.08</v>
      </c>
      <c r="H115">
        <v>60.08</v>
      </c>
      <c r="I115">
        <v>60.08</v>
      </c>
      <c r="J115">
        <v>69.98</v>
      </c>
      <c r="K115">
        <v>69.98</v>
      </c>
      <c r="L115">
        <v>69.98</v>
      </c>
      <c r="M115">
        <v>69.98</v>
      </c>
      <c r="N115">
        <v>69.98</v>
      </c>
      <c r="O115">
        <v>69.98</v>
      </c>
      <c r="P115">
        <v>69.98</v>
      </c>
      <c r="Q115">
        <v>69.98</v>
      </c>
      <c r="R115">
        <v>69.98</v>
      </c>
      <c r="S115">
        <v>69.98</v>
      </c>
      <c r="T115">
        <v>69.98</v>
      </c>
      <c r="U115">
        <v>69.98</v>
      </c>
      <c r="V115">
        <v>69.98</v>
      </c>
      <c r="W115">
        <v>69.98</v>
      </c>
      <c r="X115">
        <v>69.98</v>
      </c>
      <c r="Y115">
        <v>69.98</v>
      </c>
      <c r="Z115">
        <v>60.08</v>
      </c>
      <c r="AA115">
        <v>60.08</v>
      </c>
    </row>
    <row r="116" spans="1:27" x14ac:dyDescent="0.25">
      <c r="A116" t="s">
        <v>402</v>
      </c>
      <c r="B116" t="s">
        <v>516</v>
      </c>
      <c r="C116" t="s">
        <v>534</v>
      </c>
      <c r="D116">
        <v>60.08</v>
      </c>
      <c r="E116">
        <v>60.08</v>
      </c>
      <c r="F116">
        <v>60.08</v>
      </c>
      <c r="G116">
        <v>60.08</v>
      </c>
      <c r="H116">
        <v>60.08</v>
      </c>
      <c r="I116">
        <v>60.08</v>
      </c>
      <c r="J116">
        <v>69.98</v>
      </c>
      <c r="K116">
        <v>69.98</v>
      </c>
      <c r="L116">
        <v>69.98</v>
      </c>
      <c r="M116">
        <v>69.98</v>
      </c>
      <c r="N116">
        <v>69.98</v>
      </c>
      <c r="O116">
        <v>69.98</v>
      </c>
      <c r="P116">
        <v>69.98</v>
      </c>
      <c r="Q116">
        <v>69.98</v>
      </c>
      <c r="R116">
        <v>69.98</v>
      </c>
      <c r="S116">
        <v>69.98</v>
      </c>
      <c r="T116">
        <v>69.98</v>
      </c>
      <c r="U116">
        <v>69.98</v>
      </c>
      <c r="V116">
        <v>69.98</v>
      </c>
      <c r="W116">
        <v>69.98</v>
      </c>
      <c r="X116">
        <v>69.98</v>
      </c>
      <c r="Y116">
        <v>69.98</v>
      </c>
      <c r="Z116">
        <v>60.08</v>
      </c>
      <c r="AA116">
        <v>60.08</v>
      </c>
    </row>
    <row r="117" spans="1:27" x14ac:dyDescent="0.25">
      <c r="A117" t="s">
        <v>402</v>
      </c>
      <c r="B117" t="s">
        <v>516</v>
      </c>
      <c r="C117" t="s">
        <v>535</v>
      </c>
      <c r="D117">
        <v>60.08</v>
      </c>
      <c r="E117">
        <v>60.08</v>
      </c>
      <c r="F117">
        <v>60.08</v>
      </c>
      <c r="G117">
        <v>60.08</v>
      </c>
      <c r="H117">
        <v>60.08</v>
      </c>
      <c r="I117">
        <v>60.08</v>
      </c>
      <c r="J117">
        <v>69.98</v>
      </c>
      <c r="K117">
        <v>69.98</v>
      </c>
      <c r="L117">
        <v>69.98</v>
      </c>
      <c r="M117">
        <v>69.98</v>
      </c>
      <c r="N117">
        <v>69.98</v>
      </c>
      <c r="O117">
        <v>69.98</v>
      </c>
      <c r="P117">
        <v>69.98</v>
      </c>
      <c r="Q117">
        <v>69.98</v>
      </c>
      <c r="R117">
        <v>69.98</v>
      </c>
      <c r="S117">
        <v>69.98</v>
      </c>
      <c r="T117">
        <v>69.98</v>
      </c>
      <c r="U117">
        <v>69.98</v>
      </c>
      <c r="V117">
        <v>69.98</v>
      </c>
      <c r="W117">
        <v>69.98</v>
      </c>
      <c r="X117">
        <v>69.98</v>
      </c>
      <c r="Y117">
        <v>69.98</v>
      </c>
      <c r="Z117">
        <v>60.08</v>
      </c>
      <c r="AA117">
        <v>60.08</v>
      </c>
    </row>
    <row r="118" spans="1:27" x14ac:dyDescent="0.25">
      <c r="A118" t="s">
        <v>402</v>
      </c>
      <c r="B118" t="s">
        <v>516</v>
      </c>
      <c r="C118" t="s">
        <v>536</v>
      </c>
      <c r="D118">
        <v>60.08</v>
      </c>
      <c r="E118">
        <v>60.08</v>
      </c>
      <c r="F118">
        <v>60.08</v>
      </c>
      <c r="G118">
        <v>60.08</v>
      </c>
      <c r="H118">
        <v>60.08</v>
      </c>
      <c r="I118">
        <v>60.08</v>
      </c>
      <c r="J118">
        <v>69.98</v>
      </c>
      <c r="K118">
        <v>69.98</v>
      </c>
      <c r="L118">
        <v>69.98</v>
      </c>
      <c r="M118">
        <v>69.98</v>
      </c>
      <c r="N118">
        <v>69.98</v>
      </c>
      <c r="O118">
        <v>69.98</v>
      </c>
      <c r="P118">
        <v>69.98</v>
      </c>
      <c r="Q118">
        <v>69.98</v>
      </c>
      <c r="R118">
        <v>69.98</v>
      </c>
      <c r="S118">
        <v>69.98</v>
      </c>
      <c r="T118">
        <v>69.98</v>
      </c>
      <c r="U118">
        <v>69.98</v>
      </c>
      <c r="V118">
        <v>69.98</v>
      </c>
      <c r="W118">
        <v>69.98</v>
      </c>
      <c r="X118">
        <v>69.98</v>
      </c>
      <c r="Y118">
        <v>69.98</v>
      </c>
      <c r="Z118">
        <v>60.08</v>
      </c>
      <c r="AA118">
        <v>60.08</v>
      </c>
    </row>
    <row r="119" spans="1:27" x14ac:dyDescent="0.25">
      <c r="A119" t="s">
        <v>402</v>
      </c>
      <c r="B119" t="s">
        <v>517</v>
      </c>
      <c r="C119" t="s">
        <v>499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 x14ac:dyDescent="0.25">
      <c r="A120" t="s">
        <v>402</v>
      </c>
      <c r="B120" t="s">
        <v>518</v>
      </c>
      <c r="C120" t="s">
        <v>522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 x14ac:dyDescent="0.25">
      <c r="A121" t="s">
        <v>402</v>
      </c>
      <c r="B121" t="s">
        <v>518</v>
      </c>
      <c r="C121" t="s">
        <v>523</v>
      </c>
      <c r="D121">
        <v>0.05</v>
      </c>
      <c r="E121">
        <v>0.05</v>
      </c>
      <c r="F121">
        <v>0.05</v>
      </c>
      <c r="G121">
        <v>0.05</v>
      </c>
      <c r="H121">
        <v>0.05</v>
      </c>
      <c r="I121">
        <v>0.05</v>
      </c>
      <c r="J121">
        <v>0.05</v>
      </c>
      <c r="K121">
        <v>0.05</v>
      </c>
      <c r="L121">
        <v>0.05</v>
      </c>
      <c r="M121">
        <v>0.05</v>
      </c>
      <c r="N121">
        <v>0.05</v>
      </c>
      <c r="O121">
        <v>0.05</v>
      </c>
      <c r="P121">
        <v>0.05</v>
      </c>
      <c r="Q121">
        <v>0.05</v>
      </c>
      <c r="R121">
        <v>0.05</v>
      </c>
      <c r="S121">
        <v>0.05</v>
      </c>
      <c r="T121">
        <v>0.05</v>
      </c>
      <c r="U121">
        <v>0.05</v>
      </c>
      <c r="V121">
        <v>0.05</v>
      </c>
      <c r="W121">
        <v>0.05</v>
      </c>
      <c r="X121">
        <v>0.05</v>
      </c>
      <c r="Y121">
        <v>0.05</v>
      </c>
      <c r="Z121">
        <v>0.05</v>
      </c>
      <c r="AA121">
        <v>0.05</v>
      </c>
    </row>
    <row r="122" spans="1:27" x14ac:dyDescent="0.25">
      <c r="A122" t="s">
        <v>402</v>
      </c>
      <c r="B122" t="s">
        <v>518</v>
      </c>
      <c r="C122" t="s">
        <v>524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 x14ac:dyDescent="0.25">
      <c r="A123" t="s">
        <v>402</v>
      </c>
      <c r="B123" t="s">
        <v>518</v>
      </c>
      <c r="C123" t="s">
        <v>525</v>
      </c>
      <c r="D123">
        <v>0.05</v>
      </c>
      <c r="E123">
        <v>0.05</v>
      </c>
      <c r="F123">
        <v>0.05</v>
      </c>
      <c r="G123">
        <v>0.05</v>
      </c>
      <c r="H123">
        <v>0.05</v>
      </c>
      <c r="I123">
        <v>0.05</v>
      </c>
      <c r="J123">
        <v>0.05</v>
      </c>
      <c r="K123">
        <v>0.05</v>
      </c>
      <c r="L123">
        <v>0.05</v>
      </c>
      <c r="M123">
        <v>0.05</v>
      </c>
      <c r="N123">
        <v>0.05</v>
      </c>
      <c r="O123">
        <v>0.05</v>
      </c>
      <c r="P123">
        <v>0.05</v>
      </c>
      <c r="Q123">
        <v>0.05</v>
      </c>
      <c r="R123">
        <v>0.05</v>
      </c>
      <c r="S123">
        <v>0.05</v>
      </c>
      <c r="T123">
        <v>0.05</v>
      </c>
      <c r="U123">
        <v>0.05</v>
      </c>
      <c r="V123">
        <v>0.05</v>
      </c>
      <c r="W123">
        <v>0.05</v>
      </c>
      <c r="X123">
        <v>0.05</v>
      </c>
      <c r="Y123">
        <v>0.05</v>
      </c>
      <c r="Z123">
        <v>0.05</v>
      </c>
      <c r="AA123">
        <v>0.05</v>
      </c>
    </row>
    <row r="124" spans="1:27" x14ac:dyDescent="0.25">
      <c r="A124" t="s">
        <v>402</v>
      </c>
      <c r="B124" t="s">
        <v>518</v>
      </c>
      <c r="C124" t="s">
        <v>508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 x14ac:dyDescent="0.25">
      <c r="A125" t="s">
        <v>402</v>
      </c>
      <c r="B125" t="s">
        <v>518</v>
      </c>
      <c r="C125" t="s">
        <v>526</v>
      </c>
      <c r="D125">
        <v>0.05</v>
      </c>
      <c r="E125">
        <v>0.05</v>
      </c>
      <c r="F125">
        <v>0.05</v>
      </c>
      <c r="G125">
        <v>0.05</v>
      </c>
      <c r="H125">
        <v>0.05</v>
      </c>
      <c r="I125">
        <v>0.05</v>
      </c>
      <c r="J125">
        <v>0.05</v>
      </c>
      <c r="K125">
        <v>0.05</v>
      </c>
      <c r="L125">
        <v>0.05</v>
      </c>
      <c r="M125">
        <v>0.05</v>
      </c>
      <c r="N125">
        <v>0.05</v>
      </c>
      <c r="O125">
        <v>0.05</v>
      </c>
      <c r="P125">
        <v>0.05</v>
      </c>
      <c r="Q125">
        <v>0.05</v>
      </c>
      <c r="R125">
        <v>0.05</v>
      </c>
      <c r="S125">
        <v>0.05</v>
      </c>
      <c r="T125">
        <v>0.05</v>
      </c>
      <c r="U125">
        <v>0.05</v>
      </c>
      <c r="V125">
        <v>0.05</v>
      </c>
      <c r="W125">
        <v>0.05</v>
      </c>
      <c r="X125">
        <v>0.05</v>
      </c>
      <c r="Y125">
        <v>0.05</v>
      </c>
      <c r="Z125">
        <v>0.05</v>
      </c>
      <c r="AA125">
        <v>0.05</v>
      </c>
    </row>
    <row r="126" spans="1:27" x14ac:dyDescent="0.25">
      <c r="A126" t="s">
        <v>402</v>
      </c>
      <c r="B126" t="s">
        <v>518</v>
      </c>
      <c r="C126" t="s">
        <v>527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 x14ac:dyDescent="0.25">
      <c r="A127" t="s">
        <v>402</v>
      </c>
      <c r="B127" t="s">
        <v>518</v>
      </c>
      <c r="C127" t="s">
        <v>528</v>
      </c>
      <c r="D127">
        <v>0.05</v>
      </c>
      <c r="E127">
        <v>0.05</v>
      </c>
      <c r="F127">
        <v>0.05</v>
      </c>
      <c r="G127">
        <v>0.05</v>
      </c>
      <c r="H127">
        <v>0.05</v>
      </c>
      <c r="I127">
        <v>0.05</v>
      </c>
      <c r="J127">
        <v>0.05</v>
      </c>
      <c r="K127">
        <v>0.05</v>
      </c>
      <c r="L127">
        <v>0.05</v>
      </c>
      <c r="M127">
        <v>0.05</v>
      </c>
      <c r="N127">
        <v>0.05</v>
      </c>
      <c r="O127">
        <v>0.05</v>
      </c>
      <c r="P127">
        <v>0.05</v>
      </c>
      <c r="Q127">
        <v>0.05</v>
      </c>
      <c r="R127">
        <v>0.05</v>
      </c>
      <c r="S127">
        <v>0.05</v>
      </c>
      <c r="T127">
        <v>0.05</v>
      </c>
      <c r="U127">
        <v>0.05</v>
      </c>
      <c r="V127">
        <v>0.05</v>
      </c>
      <c r="W127">
        <v>0.05</v>
      </c>
      <c r="X127">
        <v>0.05</v>
      </c>
      <c r="Y127">
        <v>0.05</v>
      </c>
      <c r="Z127">
        <v>0.05</v>
      </c>
      <c r="AA127">
        <v>0.05</v>
      </c>
    </row>
    <row r="128" spans="1:27" x14ac:dyDescent="0.25">
      <c r="A128" t="s">
        <v>402</v>
      </c>
      <c r="B128" t="s">
        <v>518</v>
      </c>
      <c r="C128" t="s">
        <v>515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 x14ac:dyDescent="0.25">
      <c r="A129" t="s">
        <v>402</v>
      </c>
      <c r="B129" t="s">
        <v>518</v>
      </c>
      <c r="C129" t="s">
        <v>529</v>
      </c>
      <c r="D129">
        <v>0.05</v>
      </c>
      <c r="E129">
        <v>0.05</v>
      </c>
      <c r="F129">
        <v>0.05</v>
      </c>
      <c r="G129">
        <v>0.05</v>
      </c>
      <c r="H129">
        <v>0.05</v>
      </c>
      <c r="I129">
        <v>0.05</v>
      </c>
      <c r="J129">
        <v>0.05</v>
      </c>
      <c r="K129">
        <v>0.05</v>
      </c>
      <c r="L129">
        <v>0.15</v>
      </c>
      <c r="M129">
        <v>0.15</v>
      </c>
      <c r="N129">
        <v>0.15</v>
      </c>
      <c r="O129">
        <v>0.15</v>
      </c>
      <c r="P129">
        <v>0.15</v>
      </c>
      <c r="Q129">
        <v>0.05</v>
      </c>
      <c r="R129">
        <v>0.05</v>
      </c>
      <c r="S129">
        <v>0.05</v>
      </c>
      <c r="T129">
        <v>0.05</v>
      </c>
      <c r="U129">
        <v>0.05</v>
      </c>
      <c r="V129">
        <v>0.05</v>
      </c>
      <c r="W129">
        <v>0.05</v>
      </c>
      <c r="X129">
        <v>0.05</v>
      </c>
      <c r="Y129">
        <v>0.05</v>
      </c>
      <c r="Z129">
        <v>0.05</v>
      </c>
      <c r="AA129">
        <v>0.05</v>
      </c>
    </row>
    <row r="130" spans="1:27" x14ac:dyDescent="0.25">
      <c r="A130" t="s">
        <v>402</v>
      </c>
      <c r="B130" t="s">
        <v>518</v>
      </c>
      <c r="C130" t="s">
        <v>530</v>
      </c>
      <c r="D130">
        <v>0.05</v>
      </c>
      <c r="E130">
        <v>0.05</v>
      </c>
      <c r="F130">
        <v>0.05</v>
      </c>
      <c r="G130">
        <v>0.05</v>
      </c>
      <c r="H130">
        <v>0.05</v>
      </c>
      <c r="I130">
        <v>0.05</v>
      </c>
      <c r="J130">
        <v>0.05</v>
      </c>
      <c r="K130">
        <v>0.05</v>
      </c>
      <c r="L130">
        <v>0.15</v>
      </c>
      <c r="M130">
        <v>0.15</v>
      </c>
      <c r="N130">
        <v>0.15</v>
      </c>
      <c r="O130">
        <v>0.15</v>
      </c>
      <c r="P130">
        <v>0.15</v>
      </c>
      <c r="Q130">
        <v>0.05</v>
      </c>
      <c r="R130">
        <v>0.05</v>
      </c>
      <c r="S130">
        <v>0.05</v>
      </c>
      <c r="T130">
        <v>0.05</v>
      </c>
      <c r="U130">
        <v>0.05</v>
      </c>
      <c r="V130">
        <v>0.05</v>
      </c>
      <c r="W130">
        <v>0.05</v>
      </c>
      <c r="X130">
        <v>0.05</v>
      </c>
      <c r="Y130">
        <v>0.05</v>
      </c>
      <c r="Z130">
        <v>0.05</v>
      </c>
      <c r="AA130">
        <v>0.05</v>
      </c>
    </row>
    <row r="131" spans="1:27" x14ac:dyDescent="0.25">
      <c r="A131" t="s">
        <v>402</v>
      </c>
      <c r="B131" t="s">
        <v>518</v>
      </c>
      <c r="C131" t="s">
        <v>531</v>
      </c>
      <c r="D131">
        <v>0.05</v>
      </c>
      <c r="E131">
        <v>0.05</v>
      </c>
      <c r="F131">
        <v>0.05</v>
      </c>
      <c r="G131">
        <v>0.05</v>
      </c>
      <c r="H131">
        <v>0.05</v>
      </c>
      <c r="I131">
        <v>0.05</v>
      </c>
      <c r="J131">
        <v>0.05</v>
      </c>
      <c r="K131">
        <v>0.05</v>
      </c>
      <c r="L131">
        <v>0.15</v>
      </c>
      <c r="M131">
        <v>0.15</v>
      </c>
      <c r="N131">
        <v>0.15</v>
      </c>
      <c r="O131">
        <v>0.15</v>
      </c>
      <c r="P131">
        <v>0.15</v>
      </c>
      <c r="Q131">
        <v>0.05</v>
      </c>
      <c r="R131">
        <v>0.05</v>
      </c>
      <c r="S131">
        <v>0.05</v>
      </c>
      <c r="T131">
        <v>0.05</v>
      </c>
      <c r="U131">
        <v>0.05</v>
      </c>
      <c r="V131">
        <v>0.05</v>
      </c>
      <c r="W131">
        <v>0.05</v>
      </c>
      <c r="X131">
        <v>0.05</v>
      </c>
      <c r="Y131">
        <v>0.05</v>
      </c>
      <c r="Z131">
        <v>0.05</v>
      </c>
      <c r="AA131">
        <v>0.05</v>
      </c>
    </row>
    <row r="132" spans="1:27" x14ac:dyDescent="0.25">
      <c r="A132" t="s">
        <v>402</v>
      </c>
      <c r="B132" t="s">
        <v>518</v>
      </c>
      <c r="C132" t="s">
        <v>532</v>
      </c>
      <c r="D132">
        <v>0.05</v>
      </c>
      <c r="E132">
        <v>0.05</v>
      </c>
      <c r="F132">
        <v>0.05</v>
      </c>
      <c r="G132">
        <v>0.05</v>
      </c>
      <c r="H132">
        <v>0.05</v>
      </c>
      <c r="I132">
        <v>0.05</v>
      </c>
      <c r="J132">
        <v>0.05</v>
      </c>
      <c r="K132">
        <v>0.05</v>
      </c>
      <c r="L132">
        <v>0.15</v>
      </c>
      <c r="M132">
        <v>0.15</v>
      </c>
      <c r="N132">
        <v>0.15</v>
      </c>
      <c r="O132">
        <v>0.15</v>
      </c>
      <c r="P132">
        <v>0.15</v>
      </c>
      <c r="Q132">
        <v>0.05</v>
      </c>
      <c r="R132">
        <v>0.05</v>
      </c>
      <c r="S132">
        <v>0.05</v>
      </c>
      <c r="T132">
        <v>0.05</v>
      </c>
      <c r="U132">
        <v>0.05</v>
      </c>
      <c r="V132">
        <v>0.05</v>
      </c>
      <c r="W132">
        <v>0.05</v>
      </c>
      <c r="X132">
        <v>0.05</v>
      </c>
      <c r="Y132">
        <v>0.05</v>
      </c>
      <c r="Z132">
        <v>0.05</v>
      </c>
      <c r="AA132">
        <v>0.05</v>
      </c>
    </row>
    <row r="133" spans="1:27" x14ac:dyDescent="0.25">
      <c r="A133" t="s">
        <v>402</v>
      </c>
      <c r="B133" t="s">
        <v>518</v>
      </c>
      <c r="C133" t="s">
        <v>533</v>
      </c>
      <c r="D133">
        <v>0.05</v>
      </c>
      <c r="E133">
        <v>0.05</v>
      </c>
      <c r="F133">
        <v>0.05</v>
      </c>
      <c r="G133">
        <v>0.05</v>
      </c>
      <c r="H133">
        <v>0.05</v>
      </c>
      <c r="I133">
        <v>0.05</v>
      </c>
      <c r="J133">
        <v>0.05</v>
      </c>
      <c r="K133">
        <v>0.3</v>
      </c>
      <c r="L133">
        <v>0.6</v>
      </c>
      <c r="M133">
        <v>0.65</v>
      </c>
      <c r="N133">
        <v>0.65</v>
      </c>
      <c r="O133">
        <v>0.65</v>
      </c>
      <c r="P133">
        <v>0.55000000000000004</v>
      </c>
      <c r="Q133">
        <v>0.55000000000000004</v>
      </c>
      <c r="R133">
        <v>0.55000000000000004</v>
      </c>
      <c r="S133">
        <v>0.5</v>
      </c>
      <c r="T133">
        <v>0.35</v>
      </c>
      <c r="U133">
        <v>0.35</v>
      </c>
      <c r="V133">
        <v>0.35</v>
      </c>
      <c r="W133">
        <v>0.35</v>
      </c>
      <c r="X133">
        <v>0.35</v>
      </c>
      <c r="Y133">
        <v>0.3</v>
      </c>
      <c r="Z133">
        <v>0.05</v>
      </c>
      <c r="AA133">
        <v>0.05</v>
      </c>
    </row>
    <row r="134" spans="1:27" x14ac:dyDescent="0.25">
      <c r="A134" t="s">
        <v>402</v>
      </c>
      <c r="B134" t="s">
        <v>518</v>
      </c>
      <c r="C134" t="s">
        <v>534</v>
      </c>
      <c r="D134">
        <v>0.05</v>
      </c>
      <c r="E134">
        <v>0.05</v>
      </c>
      <c r="F134">
        <v>0.05</v>
      </c>
      <c r="G134">
        <v>0.05</v>
      </c>
      <c r="H134">
        <v>0.05</v>
      </c>
      <c r="I134">
        <v>0.05</v>
      </c>
      <c r="J134">
        <v>0.05</v>
      </c>
      <c r="K134">
        <v>0.3</v>
      </c>
      <c r="L134">
        <v>0.6</v>
      </c>
      <c r="M134">
        <v>0.65</v>
      </c>
      <c r="N134">
        <v>0.65</v>
      </c>
      <c r="O134">
        <v>0.65</v>
      </c>
      <c r="P134">
        <v>0.55000000000000004</v>
      </c>
      <c r="Q134">
        <v>0.55000000000000004</v>
      </c>
      <c r="R134">
        <v>0.55000000000000004</v>
      </c>
      <c r="S134">
        <v>0.5</v>
      </c>
      <c r="T134">
        <v>0.35</v>
      </c>
      <c r="U134">
        <v>0.35</v>
      </c>
      <c r="V134">
        <v>0.35</v>
      </c>
      <c r="W134">
        <v>0.35</v>
      </c>
      <c r="X134">
        <v>0.35</v>
      </c>
      <c r="Y134">
        <v>0.3</v>
      </c>
      <c r="Z134">
        <v>0.05</v>
      </c>
      <c r="AA134">
        <v>0.05</v>
      </c>
    </row>
    <row r="135" spans="1:27" x14ac:dyDescent="0.25">
      <c r="A135" t="s">
        <v>402</v>
      </c>
      <c r="B135" t="s">
        <v>518</v>
      </c>
      <c r="C135" t="s">
        <v>535</v>
      </c>
      <c r="D135">
        <v>0.05</v>
      </c>
      <c r="E135">
        <v>0.05</v>
      </c>
      <c r="F135">
        <v>0.05</v>
      </c>
      <c r="G135">
        <v>0.05</v>
      </c>
      <c r="H135">
        <v>0.05</v>
      </c>
      <c r="I135">
        <v>0.05</v>
      </c>
      <c r="J135">
        <v>0.05</v>
      </c>
      <c r="K135">
        <v>0.3</v>
      </c>
      <c r="L135">
        <v>0.6</v>
      </c>
      <c r="M135">
        <v>0.65</v>
      </c>
      <c r="N135">
        <v>0.65</v>
      </c>
      <c r="O135">
        <v>0.65</v>
      </c>
      <c r="P135">
        <v>0.55000000000000004</v>
      </c>
      <c r="Q135">
        <v>0.55000000000000004</v>
      </c>
      <c r="R135">
        <v>0.55000000000000004</v>
      </c>
      <c r="S135">
        <v>0.5</v>
      </c>
      <c r="T135">
        <v>0.35</v>
      </c>
      <c r="U135">
        <v>0.35</v>
      </c>
      <c r="V135">
        <v>0.35</v>
      </c>
      <c r="W135">
        <v>0.35</v>
      </c>
      <c r="X135">
        <v>0.35</v>
      </c>
      <c r="Y135">
        <v>0.3</v>
      </c>
      <c r="Z135">
        <v>0.05</v>
      </c>
      <c r="AA135">
        <v>0.05</v>
      </c>
    </row>
    <row r="136" spans="1:27" x14ac:dyDescent="0.25">
      <c r="A136" t="s">
        <v>402</v>
      </c>
      <c r="B136" t="s">
        <v>518</v>
      </c>
      <c r="C136" t="s">
        <v>536</v>
      </c>
      <c r="D136">
        <v>0.05</v>
      </c>
      <c r="E136">
        <v>0.05</v>
      </c>
      <c r="F136">
        <v>0.05</v>
      </c>
      <c r="G136">
        <v>0.05</v>
      </c>
      <c r="H136">
        <v>0.05</v>
      </c>
      <c r="I136">
        <v>0.05</v>
      </c>
      <c r="J136">
        <v>0.05</v>
      </c>
      <c r="K136">
        <v>0.3</v>
      </c>
      <c r="L136">
        <v>0.6</v>
      </c>
      <c r="M136">
        <v>0.65</v>
      </c>
      <c r="N136">
        <v>0.65</v>
      </c>
      <c r="O136">
        <v>0.65</v>
      </c>
      <c r="P136">
        <v>0.55000000000000004</v>
      </c>
      <c r="Q136">
        <v>0.55000000000000004</v>
      </c>
      <c r="R136">
        <v>0.55000000000000004</v>
      </c>
      <c r="S136">
        <v>0.5</v>
      </c>
      <c r="T136">
        <v>0.35</v>
      </c>
      <c r="U136">
        <v>0.35</v>
      </c>
      <c r="V136">
        <v>0.35</v>
      </c>
      <c r="W136">
        <v>0.35</v>
      </c>
      <c r="X136">
        <v>0.35</v>
      </c>
      <c r="Y136">
        <v>0.3</v>
      </c>
      <c r="Z136">
        <v>0.05</v>
      </c>
      <c r="AA136">
        <v>0.05</v>
      </c>
    </row>
    <row r="137" spans="1:27" x14ac:dyDescent="0.25">
      <c r="A137" t="s">
        <v>402</v>
      </c>
      <c r="B137" t="s">
        <v>520</v>
      </c>
      <c r="C137" t="s">
        <v>522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 x14ac:dyDescent="0.25">
      <c r="A138" t="s">
        <v>402</v>
      </c>
      <c r="B138" t="s">
        <v>520</v>
      </c>
      <c r="C138" t="s">
        <v>523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 x14ac:dyDescent="0.25">
      <c r="A139" t="s">
        <v>402</v>
      </c>
      <c r="B139" t="s">
        <v>520</v>
      </c>
      <c r="C139" t="s">
        <v>524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 x14ac:dyDescent="0.25">
      <c r="A140" t="s">
        <v>402</v>
      </c>
      <c r="B140" t="s">
        <v>520</v>
      </c>
      <c r="C140" t="s">
        <v>525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 x14ac:dyDescent="0.25">
      <c r="A141" t="s">
        <v>402</v>
      </c>
      <c r="B141" t="s">
        <v>520</v>
      </c>
      <c r="C141" t="s">
        <v>508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 x14ac:dyDescent="0.25">
      <c r="A142" t="s">
        <v>402</v>
      </c>
      <c r="B142" t="s">
        <v>520</v>
      </c>
      <c r="C142" t="s">
        <v>526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 x14ac:dyDescent="0.25">
      <c r="A143" t="s">
        <v>402</v>
      </c>
      <c r="B143" t="s">
        <v>520</v>
      </c>
      <c r="C143" t="s">
        <v>527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 x14ac:dyDescent="0.25">
      <c r="A144" t="s">
        <v>402</v>
      </c>
      <c r="B144" t="s">
        <v>520</v>
      </c>
      <c r="C144" t="s">
        <v>528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 x14ac:dyDescent="0.25">
      <c r="A145" t="s">
        <v>402</v>
      </c>
      <c r="B145" t="s">
        <v>520</v>
      </c>
      <c r="C145" t="s">
        <v>515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 x14ac:dyDescent="0.25">
      <c r="A146" t="s">
        <v>402</v>
      </c>
      <c r="B146" t="s">
        <v>520</v>
      </c>
      <c r="C146" t="s">
        <v>529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 x14ac:dyDescent="0.25">
      <c r="A147" t="s">
        <v>402</v>
      </c>
      <c r="B147" t="s">
        <v>520</v>
      </c>
      <c r="C147" t="s">
        <v>530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 x14ac:dyDescent="0.25">
      <c r="A148" t="s">
        <v>402</v>
      </c>
      <c r="B148" t="s">
        <v>520</v>
      </c>
      <c r="C148" t="s">
        <v>531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 x14ac:dyDescent="0.25">
      <c r="A149" t="s">
        <v>402</v>
      </c>
      <c r="B149" t="s">
        <v>520</v>
      </c>
      <c r="C149" t="s">
        <v>532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 x14ac:dyDescent="0.25">
      <c r="A150" t="s">
        <v>402</v>
      </c>
      <c r="B150" t="s">
        <v>520</v>
      </c>
      <c r="C150" t="s">
        <v>533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0</v>
      </c>
      <c r="AA150">
        <v>0</v>
      </c>
    </row>
    <row r="151" spans="1:27" x14ac:dyDescent="0.25">
      <c r="A151" t="s">
        <v>402</v>
      </c>
      <c r="B151" t="s">
        <v>520</v>
      </c>
      <c r="C151" t="s">
        <v>534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0</v>
      </c>
      <c r="AA151">
        <v>0</v>
      </c>
    </row>
    <row r="152" spans="1:27" x14ac:dyDescent="0.25">
      <c r="A152" t="s">
        <v>402</v>
      </c>
      <c r="B152" t="s">
        <v>520</v>
      </c>
      <c r="C152" t="s">
        <v>535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0</v>
      </c>
      <c r="AA152">
        <v>0</v>
      </c>
    </row>
    <row r="153" spans="1:27" x14ac:dyDescent="0.25">
      <c r="A153" t="s">
        <v>402</v>
      </c>
      <c r="B153" t="s">
        <v>520</v>
      </c>
      <c r="C153" t="s">
        <v>536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0</v>
      </c>
      <c r="AA153">
        <v>0</v>
      </c>
    </row>
    <row r="154" spans="1:27" x14ac:dyDescent="0.25">
      <c r="A154" t="s">
        <v>402</v>
      </c>
      <c r="B154" t="s">
        <v>521</v>
      </c>
      <c r="C154" t="s">
        <v>522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 x14ac:dyDescent="0.25">
      <c r="A155" t="s">
        <v>402</v>
      </c>
      <c r="B155" t="s">
        <v>521</v>
      </c>
      <c r="C155" t="s">
        <v>523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 x14ac:dyDescent="0.25">
      <c r="A156" t="s">
        <v>402</v>
      </c>
      <c r="B156" t="s">
        <v>521</v>
      </c>
      <c r="C156" t="s">
        <v>524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 x14ac:dyDescent="0.25">
      <c r="A157" t="s">
        <v>402</v>
      </c>
      <c r="B157" t="s">
        <v>521</v>
      </c>
      <c r="C157" t="s">
        <v>525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 x14ac:dyDescent="0.25">
      <c r="A158" t="s">
        <v>402</v>
      </c>
      <c r="B158" t="s">
        <v>521</v>
      </c>
      <c r="C158" t="s">
        <v>508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 x14ac:dyDescent="0.25">
      <c r="A159" t="s">
        <v>402</v>
      </c>
      <c r="B159" t="s">
        <v>521</v>
      </c>
      <c r="C159" t="s">
        <v>526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 x14ac:dyDescent="0.25">
      <c r="A160" t="s">
        <v>402</v>
      </c>
      <c r="B160" t="s">
        <v>521</v>
      </c>
      <c r="C160" t="s">
        <v>527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 x14ac:dyDescent="0.25">
      <c r="A161" t="s">
        <v>402</v>
      </c>
      <c r="B161" t="s">
        <v>521</v>
      </c>
      <c r="C161" t="s">
        <v>528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 x14ac:dyDescent="0.25">
      <c r="A162" t="s">
        <v>402</v>
      </c>
      <c r="B162" t="s">
        <v>521</v>
      </c>
      <c r="C162" t="s">
        <v>515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 x14ac:dyDescent="0.25">
      <c r="A163" t="s">
        <v>402</v>
      </c>
      <c r="B163" t="s">
        <v>521</v>
      </c>
      <c r="C163" t="s">
        <v>529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0.1</v>
      </c>
      <c r="M163">
        <v>0.1</v>
      </c>
      <c r="N163">
        <v>0.1</v>
      </c>
      <c r="O163">
        <v>0.1</v>
      </c>
      <c r="P163">
        <v>0.1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 x14ac:dyDescent="0.25">
      <c r="A164" t="s">
        <v>402</v>
      </c>
      <c r="B164" t="s">
        <v>521</v>
      </c>
      <c r="C164" t="s">
        <v>530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0.1</v>
      </c>
      <c r="M164">
        <v>0.1</v>
      </c>
      <c r="N164">
        <v>0.1</v>
      </c>
      <c r="O164">
        <v>0.1</v>
      </c>
      <c r="P164">
        <v>0.1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 x14ac:dyDescent="0.25">
      <c r="A165" t="s">
        <v>402</v>
      </c>
      <c r="B165" t="s">
        <v>521</v>
      </c>
      <c r="C165" t="s">
        <v>531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0.1</v>
      </c>
      <c r="M165">
        <v>0.1</v>
      </c>
      <c r="N165">
        <v>0.1</v>
      </c>
      <c r="O165">
        <v>0.1</v>
      </c>
      <c r="P165">
        <v>0.1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 x14ac:dyDescent="0.25">
      <c r="A166" t="s">
        <v>402</v>
      </c>
      <c r="B166" t="s">
        <v>521</v>
      </c>
      <c r="C166" t="s">
        <v>532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0.1</v>
      </c>
      <c r="M166">
        <v>0.1</v>
      </c>
      <c r="N166">
        <v>0.1</v>
      </c>
      <c r="O166">
        <v>0.1</v>
      </c>
      <c r="P166">
        <v>0.1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 x14ac:dyDescent="0.25">
      <c r="A167" t="s">
        <v>402</v>
      </c>
      <c r="B167" t="s">
        <v>521</v>
      </c>
      <c r="C167" t="s">
        <v>533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0.05</v>
      </c>
      <c r="L167">
        <v>0.75</v>
      </c>
      <c r="M167">
        <v>0.9</v>
      </c>
      <c r="N167">
        <v>0.9</v>
      </c>
      <c r="O167">
        <v>0.8</v>
      </c>
      <c r="P167">
        <v>0.8</v>
      </c>
      <c r="Q167">
        <v>0.8</v>
      </c>
      <c r="R167">
        <v>0.8</v>
      </c>
      <c r="S167">
        <v>0.45</v>
      </c>
      <c r="T167">
        <v>0.15</v>
      </c>
      <c r="U167">
        <v>0.05</v>
      </c>
      <c r="V167">
        <v>0.15</v>
      </c>
      <c r="W167">
        <v>0.2</v>
      </c>
      <c r="X167">
        <v>0.2</v>
      </c>
      <c r="Y167">
        <v>0.1</v>
      </c>
      <c r="Z167">
        <v>0</v>
      </c>
      <c r="AA167">
        <v>0</v>
      </c>
    </row>
    <row r="168" spans="1:27" x14ac:dyDescent="0.25">
      <c r="A168" t="s">
        <v>402</v>
      </c>
      <c r="B168" t="s">
        <v>521</v>
      </c>
      <c r="C168" t="s">
        <v>534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0.05</v>
      </c>
      <c r="L168">
        <v>0.75</v>
      </c>
      <c r="M168">
        <v>0.9</v>
      </c>
      <c r="N168">
        <v>0.9</v>
      </c>
      <c r="O168">
        <v>0.8</v>
      </c>
      <c r="P168">
        <v>0.8</v>
      </c>
      <c r="Q168">
        <v>0.8</v>
      </c>
      <c r="R168">
        <v>0.8</v>
      </c>
      <c r="S168">
        <v>0.45</v>
      </c>
      <c r="T168">
        <v>0.15</v>
      </c>
      <c r="U168">
        <v>0.05</v>
      </c>
      <c r="V168">
        <v>0.15</v>
      </c>
      <c r="W168">
        <v>0.2</v>
      </c>
      <c r="X168">
        <v>0.2</v>
      </c>
      <c r="Y168">
        <v>0.1</v>
      </c>
      <c r="Z168">
        <v>0</v>
      </c>
      <c r="AA168">
        <v>0</v>
      </c>
    </row>
    <row r="169" spans="1:27" x14ac:dyDescent="0.25">
      <c r="A169" t="s">
        <v>402</v>
      </c>
      <c r="B169" t="s">
        <v>521</v>
      </c>
      <c r="C169" t="s">
        <v>535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0.05</v>
      </c>
      <c r="L169">
        <v>0.75</v>
      </c>
      <c r="M169">
        <v>0.9</v>
      </c>
      <c r="N169">
        <v>0.9</v>
      </c>
      <c r="O169">
        <v>0.8</v>
      </c>
      <c r="P169">
        <v>0.8</v>
      </c>
      <c r="Q169">
        <v>0.8</v>
      </c>
      <c r="R169">
        <v>0.8</v>
      </c>
      <c r="S169">
        <v>0.45</v>
      </c>
      <c r="T169">
        <v>0.15</v>
      </c>
      <c r="U169">
        <v>0.05</v>
      </c>
      <c r="V169">
        <v>0.15</v>
      </c>
      <c r="W169">
        <v>0.2</v>
      </c>
      <c r="X169">
        <v>0.2</v>
      </c>
      <c r="Y169">
        <v>0.1</v>
      </c>
      <c r="Z169">
        <v>0</v>
      </c>
      <c r="AA169">
        <v>0</v>
      </c>
    </row>
    <row r="170" spans="1:27" x14ac:dyDescent="0.25">
      <c r="A170" t="s">
        <v>402</v>
      </c>
      <c r="B170" t="s">
        <v>521</v>
      </c>
      <c r="C170" t="s">
        <v>536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0.05</v>
      </c>
      <c r="L170">
        <v>0.75</v>
      </c>
      <c r="M170">
        <v>0.9</v>
      </c>
      <c r="N170">
        <v>0.9</v>
      </c>
      <c r="O170">
        <v>0.8</v>
      </c>
      <c r="P170">
        <v>0.8</v>
      </c>
      <c r="Q170">
        <v>0.8</v>
      </c>
      <c r="R170">
        <v>0.8</v>
      </c>
      <c r="S170">
        <v>0.45</v>
      </c>
      <c r="T170">
        <v>0.15</v>
      </c>
      <c r="U170">
        <v>0.05</v>
      </c>
      <c r="V170">
        <v>0.15</v>
      </c>
      <c r="W170">
        <v>0.2</v>
      </c>
      <c r="X170">
        <v>0.2</v>
      </c>
      <c r="Y170">
        <v>0.1</v>
      </c>
      <c r="Z170">
        <v>0</v>
      </c>
      <c r="AA170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8DD04-C0B8-4AB6-A516-602B839D1490}">
  <dimension ref="A1:G162"/>
  <sheetViews>
    <sheetView zoomScale="110" zoomScaleNormal="110" workbookViewId="0">
      <selection activeCell="G26" sqref="G26"/>
    </sheetView>
  </sheetViews>
  <sheetFormatPr defaultRowHeight="15" x14ac:dyDescent="0.25"/>
  <cols>
    <col min="1" max="3" width="18.7109375" customWidth="1"/>
    <col min="4" max="6" width="32.7109375" customWidth="1"/>
    <col min="7" max="7" width="12.28515625" bestFit="1" customWidth="1"/>
  </cols>
  <sheetData>
    <row r="1" spans="1:7" ht="15.75" x14ac:dyDescent="0.25">
      <c r="A1" s="89" t="str">
        <f>"Energy Consumption - "&amp;Prototype!A2</f>
        <v>Energy Consumption - Education - Community College</v>
      </c>
      <c r="B1" s="89"/>
      <c r="C1" s="89"/>
      <c r="D1" s="89"/>
      <c r="E1" s="89"/>
      <c r="F1" s="89"/>
      <c r="G1" s="89"/>
    </row>
    <row r="2" spans="1:7" ht="31.5" customHeight="1" x14ac:dyDescent="0.25">
      <c r="A2" s="9" t="s">
        <v>168</v>
      </c>
      <c r="B2" s="9" t="s">
        <v>72</v>
      </c>
      <c r="C2" s="9" t="s">
        <v>18</v>
      </c>
      <c r="D2" s="9" t="s">
        <v>331</v>
      </c>
      <c r="E2" s="9" t="s">
        <v>332</v>
      </c>
      <c r="F2" s="9" t="s">
        <v>333</v>
      </c>
      <c r="G2" s="9" t="s">
        <v>101</v>
      </c>
    </row>
    <row r="3" spans="1:7" x14ac:dyDescent="0.25">
      <c r="A3" s="26" t="s">
        <v>73</v>
      </c>
      <c r="B3" s="26" t="s">
        <v>67</v>
      </c>
      <c r="C3" s="26" t="s">
        <v>39</v>
      </c>
      <c r="D3" s="66">
        <f>Zones!$H$37</f>
        <v>150093.20000000001</v>
      </c>
      <c r="E3" s="38">
        <f>SUMIFS(Raw_totalendusesannual!$D:$D,
        Raw_totalendusesannual!$B:$B,$A3,
        Raw_totalendusesannual!$C:$C,$B3,
        Raw_totalendusesannual!$A:$A,$C3) / $D3</f>
        <v>34.797705892072393</v>
      </c>
      <c r="F3" s="38">
        <f>SUMIFS(Raw_totalendusesannual!$E:$E,
        Raw_totalendusesannual!$B:$B,$A3,
        Raw_totalendusesannual!$C:$C,$B3,
        Raw_totalendusesannual!$A:$A,$C3) / $D3</f>
        <v>20.954688820013164</v>
      </c>
      <c r="G3" s="26"/>
    </row>
    <row r="4" spans="1:7" x14ac:dyDescent="0.25">
      <c r="A4" s="26" t="s">
        <v>73</v>
      </c>
      <c r="B4" s="26" t="s">
        <v>67</v>
      </c>
      <c r="C4" s="26" t="s">
        <v>40</v>
      </c>
      <c r="D4" s="66">
        <f>Zones!$H$37</f>
        <v>150093.20000000001</v>
      </c>
      <c r="E4" s="38">
        <f>SUMIFS(Raw_totalendusesannual!$D:$D,
        Raw_totalendusesannual!$B:$B,$A4,
        Raw_totalendusesannual!$C:$C,$B4,
        Raw_totalendusesannual!$A:$A,$C4) / $D4</f>
        <v>30.118892194982848</v>
      </c>
      <c r="F4" s="38">
        <f>SUMIFS(Raw_totalendusesannual!$E:$E,
        Raw_totalendusesannual!$B:$B,$A4,
        Raw_totalendusesannual!$C:$C,$B4,
        Raw_totalendusesannual!$A:$A,$C4) / $D4</f>
        <v>21.35270172133048</v>
      </c>
      <c r="G4" s="26"/>
    </row>
    <row r="5" spans="1:7" x14ac:dyDescent="0.25">
      <c r="A5" s="26" t="s">
        <v>73</v>
      </c>
      <c r="B5" s="26" t="s">
        <v>48</v>
      </c>
      <c r="C5" s="26" t="s">
        <v>39</v>
      </c>
      <c r="D5" s="67">
        <f>Zones!$H$37</f>
        <v>150093.20000000001</v>
      </c>
      <c r="E5" s="38">
        <f>SUMIFS(Raw_totalendusesannual!$D:$D,
        Raw_totalendusesannual!$B:$B,$A5,
        Raw_totalendusesannual!$C:$C,$B5,
        Raw_totalendusesannual!$A:$A,$C5) / $D5</f>
        <v>39.985312192690941</v>
      </c>
      <c r="F5" s="38">
        <f>SUMIFS(Raw_totalendusesannual!$E:$E,
        Raw_totalendusesannual!$B:$B,$A5,
        Raw_totalendusesannual!$C:$C,$B5,
        Raw_totalendusesannual!$A:$A,$C5) / $D5</f>
        <v>17.105029208518438</v>
      </c>
      <c r="G5" s="26"/>
    </row>
    <row r="6" spans="1:7" x14ac:dyDescent="0.25">
      <c r="A6" s="26" t="s">
        <v>73</v>
      </c>
      <c r="B6" s="26" t="s">
        <v>48</v>
      </c>
      <c r="C6" s="26" t="s">
        <v>40</v>
      </c>
      <c r="D6" s="67">
        <f>Zones!$H$37</f>
        <v>150093.20000000001</v>
      </c>
      <c r="E6" s="38">
        <f>SUMIFS(Raw_totalendusesannual!$D:$D,
        Raw_totalendusesannual!$B:$B,$A6,
        Raw_totalendusesannual!$C:$C,$B6,
        Raw_totalendusesannual!$A:$A,$C6) / $D6</f>
        <v>33.198847182950324</v>
      </c>
      <c r="F6" s="38">
        <f>SUMIFS(Raw_totalendusesannual!$E:$E,
        Raw_totalendusesannual!$B:$B,$A6,
        Raw_totalendusesannual!$C:$C,$B6,
        Raw_totalendusesannual!$A:$A,$C6) / $D6</f>
        <v>18.10994975122124</v>
      </c>
      <c r="G6" s="26"/>
    </row>
    <row r="7" spans="1:7" x14ac:dyDescent="0.25">
      <c r="A7" s="26" t="s">
        <v>73</v>
      </c>
      <c r="B7" s="26" t="s">
        <v>65</v>
      </c>
      <c r="C7" s="26" t="s">
        <v>39</v>
      </c>
      <c r="D7" s="66">
        <f>Zones!$H$37</f>
        <v>150093.20000000001</v>
      </c>
      <c r="E7" s="38">
        <f>SUMIFS(Raw_totalendusesannual!$D:$D,
        Raw_totalendusesannual!$B:$B,$A7,
        Raw_totalendusesannual!$C:$C,$B7,
        Raw_totalendusesannual!$A:$A,$C7) / $D7</f>
        <v>40.831502093365984</v>
      </c>
      <c r="F7" s="38">
        <f>SUMIFS(Raw_totalendusesannual!$E:$E,
        Raw_totalendusesannual!$B:$B,$A7,
        Raw_totalendusesannual!$C:$C,$B7,
        Raw_totalendusesannual!$A:$A,$C7) / $D7</f>
        <v>13.634665527818715</v>
      </c>
      <c r="G7" s="26"/>
    </row>
    <row r="8" spans="1:7" x14ac:dyDescent="0.25">
      <c r="A8" s="26" t="s">
        <v>73</v>
      </c>
      <c r="B8" s="26" t="s">
        <v>65</v>
      </c>
      <c r="C8" s="26" t="s">
        <v>40</v>
      </c>
      <c r="D8" s="66">
        <f>Zones!$H$37</f>
        <v>150093.20000000001</v>
      </c>
      <c r="E8" s="38">
        <f>SUMIFS(Raw_totalendusesannual!$D:$D,
        Raw_totalendusesannual!$B:$B,$A8,
        Raw_totalendusesannual!$C:$C,$B8,
        Raw_totalendusesannual!$A:$A,$C8) / $D8</f>
        <v>34.281118598310911</v>
      </c>
      <c r="F8" s="38">
        <f>SUMIFS(Raw_totalendusesannual!$E:$E,
        Raw_totalendusesannual!$B:$B,$A8,
        Raw_totalendusesannual!$C:$C,$B8,
        Raw_totalendusesannual!$A:$A,$C8) / $D8</f>
        <v>13.621094160161819</v>
      </c>
      <c r="G8" s="26"/>
    </row>
    <row r="9" spans="1:7" x14ac:dyDescent="0.25">
      <c r="A9" s="26" t="s">
        <v>73</v>
      </c>
      <c r="B9" s="26" t="s">
        <v>68</v>
      </c>
      <c r="C9" s="26" t="s">
        <v>39</v>
      </c>
      <c r="D9" s="67">
        <f>Zones!$H$37</f>
        <v>150093.20000000001</v>
      </c>
      <c r="E9" s="38">
        <f>SUMIFS(Raw_totalendusesannual!$D:$D,
        Raw_totalendusesannual!$B:$B,$A9,
        Raw_totalendusesannual!$C:$C,$B9,
        Raw_totalendusesannual!$A:$A,$C9) / $D9</f>
        <v>39.970992556624815</v>
      </c>
      <c r="F9" s="38">
        <f>SUMIFS(Raw_totalendusesannual!$E:$E,
        Raw_totalendusesannual!$B:$B,$A9,
        Raw_totalendusesannual!$C:$C,$B9,
        Raw_totalendusesannual!$A:$A,$C9) / $D9</f>
        <v>13.637400295283197</v>
      </c>
      <c r="G9" s="26"/>
    </row>
    <row r="10" spans="1:7" x14ac:dyDescent="0.25">
      <c r="A10" s="26" t="s">
        <v>73</v>
      </c>
      <c r="B10" s="26" t="s">
        <v>68</v>
      </c>
      <c r="C10" s="26" t="s">
        <v>40</v>
      </c>
      <c r="D10" s="67">
        <f>Zones!$H$37</f>
        <v>150093.20000000001</v>
      </c>
      <c r="E10" s="38">
        <f>SUMIFS(Raw_totalendusesannual!$D:$D,
        Raw_totalendusesannual!$B:$B,$A10,
        Raw_totalendusesannual!$C:$C,$B10,
        Raw_totalendusesannual!$A:$A,$C10) / $D10</f>
        <v>33.170325437794645</v>
      </c>
      <c r="F10" s="38">
        <f>SUMIFS(Raw_totalendusesannual!$E:$E,
        Raw_totalendusesannual!$B:$B,$A10,
        Raw_totalendusesannual!$C:$C,$B10,
        Raw_totalendusesannual!$A:$A,$C10) / $D10</f>
        <v>13.626046682994298</v>
      </c>
      <c r="G10" s="26"/>
    </row>
    <row r="11" spans="1:7" x14ac:dyDescent="0.25">
      <c r="A11" s="26" t="s">
        <v>73</v>
      </c>
      <c r="B11" s="26" t="s">
        <v>69</v>
      </c>
      <c r="C11" s="26" t="s">
        <v>39</v>
      </c>
      <c r="D11" s="67">
        <f>Zones!$H$37</f>
        <v>150093.20000000001</v>
      </c>
      <c r="E11" s="38">
        <f>SUMIFS(Raw_totalendusesannual!$D:$D,
        Raw_totalendusesannual!$B:$B,$A11,
        Raw_totalendusesannual!$C:$C,$B11,
        Raw_totalendusesannual!$A:$A,$C11) / $D11</f>
        <v>34.581366977318091</v>
      </c>
      <c r="F11" s="38">
        <f>SUMIFS(Raw_totalendusesannual!$E:$E,
        Raw_totalendusesannual!$B:$B,$A11,
        Raw_totalendusesannual!$C:$C,$B11,
        Raw_totalendusesannual!$A:$A,$C11) / $D11</f>
        <v>19.289287322810093</v>
      </c>
      <c r="G11" s="26"/>
    </row>
    <row r="12" spans="1:7" x14ac:dyDescent="0.25">
      <c r="A12" s="26" t="s">
        <v>73</v>
      </c>
      <c r="B12" s="26" t="s">
        <v>69</v>
      </c>
      <c r="C12" s="26" t="s">
        <v>40</v>
      </c>
      <c r="D12" s="67">
        <f>Zones!$H$37</f>
        <v>150093.20000000001</v>
      </c>
      <c r="E12" s="38">
        <f>SUMIFS(Raw_totalendusesannual!$D:$D,
        Raw_totalendusesannual!$B:$B,$A12,
        Raw_totalendusesannual!$C:$C,$B12,
        Raw_totalendusesannual!$A:$A,$C12) / $D12</f>
        <v>29.312286032944858</v>
      </c>
      <c r="F12" s="38">
        <f>SUMIFS(Raw_totalendusesannual!$E:$E,
        Raw_totalendusesannual!$B:$B,$A12,
        Raw_totalendusesannual!$C:$C,$B12,
        Raw_totalendusesannual!$A:$A,$C12) / $D12</f>
        <v>20.134676587613562</v>
      </c>
      <c r="G12" s="26"/>
    </row>
    <row r="13" spans="1:7" x14ac:dyDescent="0.25">
      <c r="A13" s="26" t="s">
        <v>74</v>
      </c>
      <c r="B13" s="26" t="s">
        <v>67</v>
      </c>
      <c r="C13" s="26" t="s">
        <v>39</v>
      </c>
      <c r="D13" s="66">
        <f>Zones!$H$37</f>
        <v>150093.20000000001</v>
      </c>
      <c r="E13" s="38">
        <f>SUMIFS(Raw_totalendusesannual!$D:$D,
        Raw_totalendusesannual!$B:$B,$A13,
        Raw_totalendusesannual!$C:$C,$B13,
        Raw_totalendusesannual!$A:$A,$C13) / $D13</f>
        <v>40.8322888045561</v>
      </c>
      <c r="F13" s="38">
        <f>SUMIFS(Raw_totalendusesannual!$E:$E,
        Raw_totalendusesannual!$B:$B,$A13,
        Raw_totalendusesannual!$C:$C,$B13,
        Raw_totalendusesannual!$A:$A,$C13) / $D13</f>
        <v>17.606886587800112</v>
      </c>
      <c r="G13" s="26"/>
    </row>
    <row r="14" spans="1:7" x14ac:dyDescent="0.25">
      <c r="A14" s="26" t="s">
        <v>74</v>
      </c>
      <c r="B14" s="26" t="s">
        <v>67</v>
      </c>
      <c r="C14" s="26" t="s">
        <v>40</v>
      </c>
      <c r="D14" s="66">
        <f>Zones!$H$37</f>
        <v>150093.20000000001</v>
      </c>
      <c r="E14" s="38">
        <f>SUMIFS(Raw_totalendusesannual!$D:$D,
        Raw_totalendusesannual!$B:$B,$A14,
        Raw_totalendusesannual!$C:$C,$B14,
        Raw_totalendusesannual!$A:$A,$C14) / $D14</f>
        <v>34.70353467045809</v>
      </c>
      <c r="F14" s="38">
        <f>SUMIFS(Raw_totalendusesannual!$E:$E,
        Raw_totalendusesannual!$B:$B,$A14,
        Raw_totalendusesannual!$C:$C,$B14,
        Raw_totalendusesannual!$A:$A,$C14) / $D14</f>
        <v>19.349205427028007</v>
      </c>
      <c r="G14" s="26"/>
    </row>
    <row r="15" spans="1:7" x14ac:dyDescent="0.25">
      <c r="A15" s="26" t="s">
        <v>74</v>
      </c>
      <c r="B15" s="26" t="s">
        <v>48</v>
      </c>
      <c r="C15" s="26" t="s">
        <v>39</v>
      </c>
      <c r="D15" s="67">
        <f>Zones!$H$37</f>
        <v>150093.20000000001</v>
      </c>
      <c r="E15" s="38">
        <f>SUMIFS(Raw_totalendusesannual!$D:$D,
        Raw_totalendusesannual!$B:$B,$A15,
        Raw_totalendusesannual!$C:$C,$B15,
        Raw_totalendusesannual!$A:$A,$C15) / $D15</f>
        <v>45.232347901170733</v>
      </c>
      <c r="F15" s="38">
        <f>SUMIFS(Raw_totalendusesannual!$E:$E,
        Raw_totalendusesannual!$B:$B,$A15,
        Raw_totalendusesannual!$C:$C,$B15,
        Raw_totalendusesannual!$A:$A,$C15) / $D15</f>
        <v>14.896979676627588</v>
      </c>
      <c r="G15" s="26"/>
    </row>
    <row r="16" spans="1:7" x14ac:dyDescent="0.25">
      <c r="A16" s="26" t="s">
        <v>74</v>
      </c>
      <c r="B16" s="26" t="s">
        <v>48</v>
      </c>
      <c r="C16" s="26" t="s">
        <v>40</v>
      </c>
      <c r="D16" s="67">
        <f>Zones!$H$37</f>
        <v>150093.20000000001</v>
      </c>
      <c r="E16" s="38">
        <f>SUMIFS(Raw_totalendusesannual!$D:$D,
        Raw_totalendusesannual!$B:$B,$A16,
        Raw_totalendusesannual!$C:$C,$B16,
        Raw_totalendusesannual!$A:$A,$C16) / $D16</f>
        <v>37.725026916609146</v>
      </c>
      <c r="F16" s="38">
        <f>SUMIFS(Raw_totalendusesannual!$E:$E,
        Raw_totalendusesannual!$B:$B,$A16,
        Raw_totalendusesannual!$C:$C,$B16,
        Raw_totalendusesannual!$A:$A,$C16) / $D16</f>
        <v>16.247444654388072</v>
      </c>
      <c r="G16" s="26"/>
    </row>
    <row r="17" spans="1:7" x14ac:dyDescent="0.25">
      <c r="A17" s="26" t="s">
        <v>74</v>
      </c>
      <c r="B17" s="26" t="s">
        <v>65</v>
      </c>
      <c r="C17" s="26" t="s">
        <v>39</v>
      </c>
      <c r="D17" s="66">
        <f>Zones!$H$37</f>
        <v>150093.20000000001</v>
      </c>
      <c r="E17" s="38">
        <f>SUMIFS(Raw_totalendusesannual!$D:$D,
        Raw_totalendusesannual!$B:$B,$A17,
        Raw_totalendusesannual!$C:$C,$B17,
        Raw_totalendusesannual!$A:$A,$C17) / $D17</f>
        <v>45.822925155836501</v>
      </c>
      <c r="F17" s="38">
        <f>SUMIFS(Raw_totalendusesannual!$E:$E,
        Raw_totalendusesannual!$B:$B,$A17,
        Raw_totalendusesannual!$C:$C,$B17,
        Raw_totalendusesannual!$A:$A,$C17) / $D17</f>
        <v>12.64451227637228</v>
      </c>
      <c r="G17" s="26"/>
    </row>
    <row r="18" spans="1:7" x14ac:dyDescent="0.25">
      <c r="A18" s="26" t="s">
        <v>74</v>
      </c>
      <c r="B18" s="26" t="s">
        <v>65</v>
      </c>
      <c r="C18" s="26" t="s">
        <v>40</v>
      </c>
      <c r="D18" s="66">
        <f>Zones!$H$37</f>
        <v>150093.20000000001</v>
      </c>
      <c r="E18" s="38">
        <f>SUMIFS(Raw_totalendusesannual!$D:$D,
        Raw_totalendusesannual!$B:$B,$A18,
        Raw_totalendusesannual!$C:$C,$B18,
        Raw_totalendusesannual!$A:$A,$C18) / $D18</f>
        <v>38.63042036547958</v>
      </c>
      <c r="F18" s="38">
        <f>SUMIFS(Raw_totalendusesannual!$E:$E,
        Raw_totalendusesannual!$B:$B,$A18,
        Raw_totalendusesannual!$C:$C,$B18,
        Raw_totalendusesannual!$A:$A,$C18) / $D18</f>
        <v>12.665475584503493</v>
      </c>
      <c r="G18" s="26"/>
    </row>
    <row r="19" spans="1:7" x14ac:dyDescent="0.25">
      <c r="A19" s="26" t="s">
        <v>74</v>
      </c>
      <c r="B19" s="26" t="s">
        <v>68</v>
      </c>
      <c r="C19" s="26" t="s">
        <v>39</v>
      </c>
      <c r="D19" s="67">
        <f>Zones!$H$37</f>
        <v>150093.20000000001</v>
      </c>
      <c r="E19" s="38">
        <f>SUMIFS(Raw_totalendusesannual!$D:$D,
        Raw_totalendusesannual!$B:$B,$A19,
        Raw_totalendusesannual!$C:$C,$B19,
        Raw_totalendusesannual!$A:$A,$C19) / $D19</f>
        <v>45.223670426108576</v>
      </c>
      <c r="F19" s="38">
        <f>SUMIFS(Raw_totalendusesannual!$E:$E,
        Raw_totalendusesannual!$B:$B,$A19,
        Raw_totalendusesannual!$C:$C,$B19,
        Raw_totalendusesannual!$A:$A,$C19) / $D19</f>
        <v>12.648109774460135</v>
      </c>
      <c r="G19" s="26"/>
    </row>
    <row r="20" spans="1:7" x14ac:dyDescent="0.25">
      <c r="A20" s="26" t="s">
        <v>74</v>
      </c>
      <c r="B20" s="26" t="s">
        <v>68</v>
      </c>
      <c r="C20" s="26" t="s">
        <v>40</v>
      </c>
      <c r="D20" s="67">
        <f>Zones!$H$37</f>
        <v>150093.20000000001</v>
      </c>
      <c r="E20" s="38">
        <f>SUMIFS(Raw_totalendusesannual!$D:$D,
        Raw_totalendusesannual!$B:$B,$A20,
        Raw_totalendusesannual!$C:$C,$B20,
        Raw_totalendusesannual!$A:$A,$C20) / $D20</f>
        <v>37.708964696601839</v>
      </c>
      <c r="F20" s="38">
        <f>SUMIFS(Raw_totalendusesannual!$E:$E,
        Raw_totalendusesannual!$B:$B,$A20,
        Raw_totalendusesannual!$C:$C,$B20,
        Raw_totalendusesannual!$A:$A,$C20) / $D20</f>
        <v>12.678484035252762</v>
      </c>
      <c r="G20" s="26"/>
    </row>
    <row r="21" spans="1:7" x14ac:dyDescent="0.25">
      <c r="A21" s="26" t="s">
        <v>74</v>
      </c>
      <c r="B21" s="26" t="s">
        <v>69</v>
      </c>
      <c r="C21" s="26" t="s">
        <v>39</v>
      </c>
      <c r="D21" s="67">
        <f>Zones!$H$37</f>
        <v>150093.20000000001</v>
      </c>
      <c r="E21" s="38">
        <f>SUMIFS(Raw_totalendusesannual!$D:$D,
        Raw_totalendusesannual!$B:$B,$A21,
        Raw_totalendusesannual!$C:$C,$B21,
        Raw_totalendusesannual!$A:$A,$C21) / $D21</f>
        <v>39.381777522232845</v>
      </c>
      <c r="F21" s="38">
        <f>SUMIFS(Raw_totalendusesannual!$E:$E,
        Raw_totalendusesannual!$B:$B,$A21,
        Raw_totalendusesannual!$C:$C,$B21,
        Raw_totalendusesannual!$A:$A,$C21) / $D21</f>
        <v>16.286539430167387</v>
      </c>
      <c r="G21" s="26"/>
    </row>
    <row r="22" spans="1:7" x14ac:dyDescent="0.25">
      <c r="A22" s="26" t="s">
        <v>74</v>
      </c>
      <c r="B22" s="26" t="s">
        <v>69</v>
      </c>
      <c r="C22" s="26" t="s">
        <v>40</v>
      </c>
      <c r="D22" s="67">
        <f>Zones!$H$37</f>
        <v>150093.20000000001</v>
      </c>
      <c r="E22" s="38">
        <f>SUMIFS(Raw_totalendusesannual!$D:$D,
        Raw_totalendusesannual!$B:$B,$A22,
        Raw_totalendusesannual!$C:$C,$B22,
        Raw_totalendusesannual!$A:$A,$C22) / $D22</f>
        <v>33.092079787758536</v>
      </c>
      <c r="F22" s="38">
        <f>SUMIFS(Raw_totalendusesannual!$E:$E,
        Raw_totalendusesannual!$B:$B,$A22,
        Raw_totalendusesannual!$C:$C,$B22,
        Raw_totalendusesannual!$A:$A,$C22) / $D22</f>
        <v>17.848344028910034</v>
      </c>
      <c r="G22" s="26"/>
    </row>
    <row r="23" spans="1:7" x14ac:dyDescent="0.25">
      <c r="A23" s="26" t="s">
        <v>75</v>
      </c>
      <c r="B23" s="26" t="s">
        <v>67</v>
      </c>
      <c r="C23" s="26" t="s">
        <v>39</v>
      </c>
      <c r="D23" s="66">
        <f>Zones!$H$37</f>
        <v>150093.20000000001</v>
      </c>
      <c r="E23" s="38">
        <f>SUMIFS(Raw_totalendusesannual!$D:$D,
        Raw_totalendusesannual!$B:$B,$A23,
        Raw_totalendusesannual!$C:$C,$B23,
        Raw_totalendusesannual!$A:$A,$C23) / $D23</f>
        <v>37.844460375286822</v>
      </c>
      <c r="F23" s="38">
        <f>SUMIFS(Raw_totalendusesannual!$E:$E,
        Raw_totalendusesannual!$B:$B,$A23,
        Raw_totalendusesannual!$C:$C,$B23,
        Raw_totalendusesannual!$A:$A,$C23) / $D23</f>
        <v>15.783643629424917</v>
      </c>
      <c r="G23" s="26"/>
    </row>
    <row r="24" spans="1:7" x14ac:dyDescent="0.25">
      <c r="A24" s="26" t="s">
        <v>75</v>
      </c>
      <c r="B24" s="26" t="s">
        <v>67</v>
      </c>
      <c r="C24" s="26" t="s">
        <v>40</v>
      </c>
      <c r="D24" s="66">
        <f>Zones!$H$37</f>
        <v>150093.20000000001</v>
      </c>
      <c r="E24" s="38">
        <f>SUMIFS(Raw_totalendusesannual!$D:$D,
        Raw_totalendusesannual!$B:$B,$A24,
        Raw_totalendusesannual!$C:$C,$B24,
        Raw_totalendusesannual!$A:$A,$C24) / $D24</f>
        <v>32.033092638440642</v>
      </c>
      <c r="F24" s="38">
        <f>SUMIFS(Raw_totalendusesannual!$E:$E,
        Raw_totalendusesannual!$B:$B,$A24,
        Raw_totalendusesannual!$C:$C,$B24,
        Raw_totalendusesannual!$A:$A,$C24) / $D24</f>
        <v>16.924210090796919</v>
      </c>
      <c r="G24" s="26"/>
    </row>
    <row r="25" spans="1:7" x14ac:dyDescent="0.25">
      <c r="A25" s="26" t="s">
        <v>75</v>
      </c>
      <c r="B25" s="26" t="s">
        <v>48</v>
      </c>
      <c r="C25" s="26" t="s">
        <v>39</v>
      </c>
      <c r="D25" s="67">
        <f>Zones!$H$37</f>
        <v>150093.20000000001</v>
      </c>
      <c r="E25" s="38">
        <f>SUMIFS(Raw_totalendusesannual!$D:$D,
        Raw_totalendusesannual!$B:$B,$A25,
        Raw_totalendusesannual!$C:$C,$B25,
        Raw_totalendusesannual!$A:$A,$C25) / $D25</f>
        <v>43.041168154186863</v>
      </c>
      <c r="F25" s="38">
        <f>SUMIFS(Raw_totalendusesannual!$E:$E,
        Raw_totalendusesannual!$B:$B,$A25,
        Raw_totalendusesannual!$C:$C,$B25,
        Raw_totalendusesannual!$A:$A,$C25) / $D25</f>
        <v>13.796266186609385</v>
      </c>
      <c r="G25" s="26"/>
    </row>
    <row r="26" spans="1:7" x14ac:dyDescent="0.25">
      <c r="A26" s="26" t="s">
        <v>75</v>
      </c>
      <c r="B26" s="26" t="s">
        <v>48</v>
      </c>
      <c r="C26" s="26" t="s">
        <v>40</v>
      </c>
      <c r="D26" s="67">
        <f>Zones!$H$37</f>
        <v>150093.20000000001</v>
      </c>
      <c r="E26" s="38">
        <f>SUMIFS(Raw_totalendusesannual!$D:$D,
        Raw_totalendusesannual!$B:$B,$A26,
        Raw_totalendusesannual!$C:$C,$B26,
        Raw_totalendusesannual!$A:$A,$C26) / $D26</f>
        <v>35.765908115757405</v>
      </c>
      <c r="F26" s="38">
        <f>SUMIFS(Raw_totalendusesannual!$E:$E,
        Raw_totalendusesannual!$B:$B,$A26,
        Raw_totalendusesannual!$C:$C,$B26,
        Raw_totalendusesannual!$A:$A,$C26) / $D26</f>
        <v>14.860522195542503</v>
      </c>
      <c r="G26" s="26"/>
    </row>
    <row r="27" spans="1:7" x14ac:dyDescent="0.25">
      <c r="A27" s="26" t="s">
        <v>75</v>
      </c>
      <c r="B27" s="26" t="s">
        <v>65</v>
      </c>
      <c r="C27" s="26" t="s">
        <v>39</v>
      </c>
      <c r="D27" s="66">
        <f>Zones!$H$37</f>
        <v>150093.20000000001</v>
      </c>
      <c r="E27" s="38">
        <f>SUMIFS(Raw_totalendusesannual!$D:$D,
        Raw_totalendusesannual!$B:$B,$A27,
        Raw_totalendusesannual!$C:$C,$B27,
        Raw_totalendusesannual!$A:$A,$C27) / $D27</f>
        <v>43.312875933086907</v>
      </c>
      <c r="F27" s="38">
        <f>SUMIFS(Raw_totalendusesannual!$E:$E,
        Raw_totalendusesannual!$B:$B,$A27,
        Raw_totalendusesannual!$C:$C,$B27,
        Raw_totalendusesannual!$A:$A,$C27) / $D27</f>
        <v>12.600291285681163</v>
      </c>
      <c r="G27" s="26"/>
    </row>
    <row r="28" spans="1:7" x14ac:dyDescent="0.25">
      <c r="A28" s="26" t="s">
        <v>75</v>
      </c>
      <c r="B28" s="26" t="s">
        <v>65</v>
      </c>
      <c r="C28" s="26" t="s">
        <v>40</v>
      </c>
      <c r="D28" s="66">
        <f>Zones!$H$37</f>
        <v>150093.20000000001</v>
      </c>
      <c r="E28" s="38">
        <f>SUMIFS(Raw_totalendusesannual!$D:$D,
        Raw_totalendusesannual!$B:$B,$A28,
        Raw_totalendusesannual!$C:$C,$B28,
        Raw_totalendusesannual!$A:$A,$C28) / $D28</f>
        <v>36.29219391684633</v>
      </c>
      <c r="F28" s="38">
        <f>SUMIFS(Raw_totalendusesannual!$E:$E,
        Raw_totalendusesannual!$B:$B,$A28,
        Raw_totalendusesannual!$C:$C,$B28,
        Raw_totalendusesannual!$A:$A,$C28) / $D28</f>
        <v>12.604510597415471</v>
      </c>
      <c r="G28" s="26"/>
    </row>
    <row r="29" spans="1:7" x14ac:dyDescent="0.25">
      <c r="A29" s="26" t="s">
        <v>75</v>
      </c>
      <c r="B29" s="26" t="s">
        <v>68</v>
      </c>
      <c r="C29" s="26" t="s">
        <v>39</v>
      </c>
      <c r="D29" s="67">
        <f>Zones!$H$37</f>
        <v>150093.20000000001</v>
      </c>
      <c r="E29" s="38">
        <f>SUMIFS(Raw_totalendusesannual!$D:$D,
        Raw_totalendusesannual!$B:$B,$A29,
        Raw_totalendusesannual!$C:$C,$B29,
        Raw_totalendusesannual!$A:$A,$C29) / $D29</f>
        <v>43.031791780040663</v>
      </c>
      <c r="F29" s="38">
        <f>SUMIFS(Raw_totalendusesannual!$E:$E,
        Raw_totalendusesannual!$B:$B,$A29,
        Raw_totalendusesannual!$C:$C,$B29,
        Raw_totalendusesannual!$A:$A,$C29) / $D29</f>
        <v>12.600205738834269</v>
      </c>
      <c r="G29" s="26"/>
    </row>
    <row r="30" spans="1:7" x14ac:dyDescent="0.25">
      <c r="A30" s="26" t="s">
        <v>75</v>
      </c>
      <c r="B30" s="26" t="s">
        <v>68</v>
      </c>
      <c r="C30" s="26" t="s">
        <v>40</v>
      </c>
      <c r="D30" s="67">
        <f>Zones!$H$37</f>
        <v>150093.20000000001</v>
      </c>
      <c r="E30" s="38">
        <f>SUMIFS(Raw_totalendusesannual!$D:$D,
        Raw_totalendusesannual!$B:$B,$A30,
        Raw_totalendusesannual!$C:$C,$B30,
        Raw_totalendusesannual!$A:$A,$C30) / $D30</f>
        <v>35.742916867652895</v>
      </c>
      <c r="F30" s="38">
        <f>SUMIFS(Raw_totalendusesannual!$E:$E,
        Raw_totalendusesannual!$B:$B,$A30,
        Raw_totalendusesannual!$C:$C,$B30,
        Raw_totalendusesannual!$A:$A,$C30) / $D30</f>
        <v>12.607213518000815</v>
      </c>
      <c r="G30" s="26"/>
    </row>
    <row r="31" spans="1:7" x14ac:dyDescent="0.25">
      <c r="A31" s="26" t="s">
        <v>75</v>
      </c>
      <c r="B31" s="26" t="s">
        <v>69</v>
      </c>
      <c r="C31" s="26" t="s">
        <v>39</v>
      </c>
      <c r="D31" s="67">
        <f>Zones!$H$37</f>
        <v>150093.20000000001</v>
      </c>
      <c r="E31" s="38">
        <f>SUMIFS(Raw_totalendusesannual!$D:$D,
        Raw_totalendusesannual!$B:$B,$A31,
        Raw_totalendusesannual!$C:$C,$B31,
        Raw_totalendusesannual!$A:$A,$C31) / $D31</f>
        <v>37.505034805041134</v>
      </c>
      <c r="F31" s="38">
        <f>SUMIFS(Raw_totalendusesannual!$E:$E,
        Raw_totalendusesannual!$B:$B,$A31,
        Raw_totalendusesannual!$C:$C,$B31,
        Raw_totalendusesannual!$A:$A,$C31) / $D31</f>
        <v>14.716022644596825</v>
      </c>
      <c r="G31" s="26"/>
    </row>
    <row r="32" spans="1:7" x14ac:dyDescent="0.25">
      <c r="A32" s="26" t="s">
        <v>75</v>
      </c>
      <c r="B32" s="26" t="s">
        <v>69</v>
      </c>
      <c r="C32" s="26" t="s">
        <v>40</v>
      </c>
      <c r="D32" s="67">
        <f>Zones!$H$37</f>
        <v>150093.20000000001</v>
      </c>
      <c r="E32" s="38">
        <f>SUMIFS(Raw_totalendusesannual!$D:$D,
        Raw_totalendusesannual!$B:$B,$A32,
        Raw_totalendusesannual!$C:$C,$B32,
        Raw_totalendusesannual!$A:$A,$C32) / $D32</f>
        <v>31.428724019475894</v>
      </c>
      <c r="F32" s="38">
        <f>SUMIFS(Raw_totalendusesannual!$E:$E,
        Raw_totalendusesannual!$B:$B,$A32,
        Raw_totalendusesannual!$C:$C,$B32,
        Raw_totalendusesannual!$A:$A,$C32) / $D32</f>
        <v>16.081024923181065</v>
      </c>
      <c r="G32" s="26"/>
    </row>
    <row r="33" spans="1:7" x14ac:dyDescent="0.25">
      <c r="A33" s="26" t="s">
        <v>76</v>
      </c>
      <c r="B33" s="26" t="s">
        <v>67</v>
      </c>
      <c r="C33" s="26" t="s">
        <v>39</v>
      </c>
      <c r="D33" s="66">
        <f>Zones!$H$37</f>
        <v>150093.20000000001</v>
      </c>
      <c r="E33" s="38">
        <f>SUMIFS(Raw_totalendusesannual!$D:$D,
        Raw_totalendusesannual!$B:$B,$A33,
        Raw_totalendusesannual!$C:$C,$B33,
        Raw_totalendusesannual!$A:$A,$C33) / $D33</f>
        <v>41.459473047413205</v>
      </c>
      <c r="F33" s="38">
        <f>SUMIFS(Raw_totalendusesannual!$E:$E,
        Raw_totalendusesannual!$B:$B,$A33,
        Raw_totalendusesannual!$C:$C,$B33,
        Raw_totalendusesannual!$A:$A,$C33) / $D33</f>
        <v>15.291364498858043</v>
      </c>
      <c r="G33" s="26"/>
    </row>
    <row r="34" spans="1:7" x14ac:dyDescent="0.25">
      <c r="A34" s="26" t="s">
        <v>76</v>
      </c>
      <c r="B34" s="26" t="s">
        <v>67</v>
      </c>
      <c r="C34" s="26" t="s">
        <v>40</v>
      </c>
      <c r="D34" s="66">
        <f>Zones!$H$37</f>
        <v>150093.20000000001</v>
      </c>
      <c r="E34" s="38">
        <f>SUMIFS(Raw_totalendusesannual!$D:$D,
        Raw_totalendusesannual!$B:$B,$A34,
        Raw_totalendusesannual!$C:$C,$B34,
        Raw_totalendusesannual!$A:$A,$C34) / $D34</f>
        <v>34.995408586131816</v>
      </c>
      <c r="F34" s="38">
        <f>SUMIFS(Raw_totalendusesannual!$E:$E,
        Raw_totalendusesannual!$B:$B,$A34,
        Raw_totalendusesannual!$C:$C,$B34,
        Raw_totalendusesannual!$A:$A,$C34) / $D34</f>
        <v>16.212777860689222</v>
      </c>
      <c r="G34" s="26"/>
    </row>
    <row r="35" spans="1:7" x14ac:dyDescent="0.25">
      <c r="A35" s="26" t="s">
        <v>76</v>
      </c>
      <c r="B35" s="26" t="s">
        <v>48</v>
      </c>
      <c r="C35" s="26" t="s">
        <v>39</v>
      </c>
      <c r="D35" s="67">
        <f>Zones!$H$37</f>
        <v>150093.20000000001</v>
      </c>
      <c r="E35" s="38">
        <f>SUMIFS(Raw_totalendusesannual!$D:$D,
        Raw_totalendusesannual!$B:$B,$A35,
        Raw_totalendusesannual!$C:$C,$B35,
        Raw_totalendusesannual!$A:$A,$C35) / $D35</f>
        <v>46.315759541404937</v>
      </c>
      <c r="F35" s="38">
        <f>SUMIFS(Raw_totalendusesannual!$E:$E,
        Raw_totalendusesannual!$B:$B,$A35,
        Raw_totalendusesannual!$C:$C,$B35,
        Raw_totalendusesannual!$A:$A,$C35) / $D35</f>
        <v>13.28293666868319</v>
      </c>
      <c r="G35" s="26"/>
    </row>
    <row r="36" spans="1:7" x14ac:dyDescent="0.25">
      <c r="A36" s="26" t="s">
        <v>76</v>
      </c>
      <c r="B36" s="26" t="s">
        <v>48</v>
      </c>
      <c r="C36" s="26" t="s">
        <v>40</v>
      </c>
      <c r="D36" s="67">
        <f>Zones!$H$37</f>
        <v>150093.20000000001</v>
      </c>
      <c r="E36" s="38">
        <f>SUMIFS(Raw_totalendusesannual!$D:$D,
        Raw_totalendusesannual!$B:$B,$A36,
        Raw_totalendusesannual!$C:$C,$B36,
        Raw_totalendusesannual!$A:$A,$C36) / $D36</f>
        <v>38.467420109638539</v>
      </c>
      <c r="F36" s="38">
        <f>SUMIFS(Raw_totalendusesannual!$E:$E,
        Raw_totalendusesannual!$B:$B,$A36,
        Raw_totalendusesannual!$C:$C,$B36,
        Raw_totalendusesannual!$A:$A,$C36) / $D36</f>
        <v>14.138707083332221</v>
      </c>
      <c r="G36" s="26"/>
    </row>
    <row r="37" spans="1:7" x14ac:dyDescent="0.25">
      <c r="A37" s="26" t="s">
        <v>76</v>
      </c>
      <c r="B37" s="26" t="s">
        <v>65</v>
      </c>
      <c r="C37" s="26" t="s">
        <v>39</v>
      </c>
      <c r="D37" s="66">
        <f>Zones!$H$37</f>
        <v>150093.20000000001</v>
      </c>
      <c r="E37" s="38">
        <f>SUMIFS(Raw_totalendusesannual!$D:$D,
        Raw_totalendusesannual!$B:$B,$A37,
        Raw_totalendusesannual!$C:$C,$B37,
        Raw_totalendusesannual!$A:$A,$C37) / $D37</f>
        <v>46.56628081751871</v>
      </c>
      <c r="F37" s="38">
        <f>SUMIFS(Raw_totalendusesannual!$E:$E,
        Raw_totalendusesannual!$B:$B,$A37,
        Raw_totalendusesannual!$C:$C,$B37,
        Raw_totalendusesannual!$A:$A,$C37) / $D37</f>
        <v>12.206888919684568</v>
      </c>
      <c r="G37" s="26"/>
    </row>
    <row r="38" spans="1:7" x14ac:dyDescent="0.25">
      <c r="A38" s="26" t="s">
        <v>76</v>
      </c>
      <c r="B38" s="26" t="s">
        <v>65</v>
      </c>
      <c r="C38" s="26" t="s">
        <v>40</v>
      </c>
      <c r="D38" s="66">
        <f>Zones!$H$37</f>
        <v>150093.20000000001</v>
      </c>
      <c r="E38" s="38">
        <f>SUMIFS(Raw_totalendusesannual!$D:$D,
        Raw_totalendusesannual!$B:$B,$A38,
        Raw_totalendusesannual!$C:$C,$B38,
        Raw_totalendusesannual!$A:$A,$C38) / $D38</f>
        <v>38.92151070135089</v>
      </c>
      <c r="F38" s="38">
        <f>SUMIFS(Raw_totalendusesannual!$E:$E,
        Raw_totalendusesannual!$B:$B,$A38,
        Raw_totalendusesannual!$C:$C,$B38,
        Raw_totalendusesannual!$A:$A,$C38) / $D38</f>
        <v>12.205654553304212</v>
      </c>
      <c r="G38" s="26"/>
    </row>
    <row r="39" spans="1:7" x14ac:dyDescent="0.25">
      <c r="A39" s="26" t="s">
        <v>76</v>
      </c>
      <c r="B39" s="26" t="s">
        <v>68</v>
      </c>
      <c r="C39" s="26" t="s">
        <v>39</v>
      </c>
      <c r="D39" s="67">
        <f>Zones!$H$37</f>
        <v>150093.20000000001</v>
      </c>
      <c r="E39" s="38">
        <f>SUMIFS(Raw_totalendusesannual!$D:$D,
        Raw_totalendusesannual!$B:$B,$A39,
        Raw_totalendusesannual!$C:$C,$B39,
        Raw_totalendusesannual!$A:$A,$C39) / $D39</f>
        <v>46.303603094610544</v>
      </c>
      <c r="F39" s="38">
        <f>SUMIFS(Raw_totalendusesannual!$E:$E,
        Raw_totalendusesannual!$B:$B,$A39,
        Raw_totalendusesannual!$C:$C,$B39,
        Raw_totalendusesannual!$A:$A,$C39) / $D39</f>
        <v>12.206751871503839</v>
      </c>
      <c r="G39" s="26"/>
    </row>
    <row r="40" spans="1:7" x14ac:dyDescent="0.25">
      <c r="A40" s="26" t="s">
        <v>76</v>
      </c>
      <c r="B40" s="26" t="s">
        <v>68</v>
      </c>
      <c r="C40" s="26" t="s">
        <v>40</v>
      </c>
      <c r="D40" s="67">
        <f>Zones!$H$37</f>
        <v>150093.20000000001</v>
      </c>
      <c r="E40" s="38">
        <f>SUMIFS(Raw_totalendusesannual!$D:$D,
        Raw_totalendusesannual!$B:$B,$A40,
        Raw_totalendusesannual!$C:$C,$B40,
        Raw_totalendusesannual!$A:$A,$C40) / $D40</f>
        <v>38.441530862157641</v>
      </c>
      <c r="F40" s="38">
        <f>SUMIFS(Raw_totalendusesannual!$E:$E,
        Raw_totalendusesannual!$B:$B,$A40,
        Raw_totalendusesannual!$C:$C,$B40,
        Raw_totalendusesannual!$A:$A,$C40) / $D40</f>
        <v>12.21217243685923</v>
      </c>
      <c r="G40" s="26"/>
    </row>
    <row r="41" spans="1:7" x14ac:dyDescent="0.25">
      <c r="A41" s="26" t="s">
        <v>76</v>
      </c>
      <c r="B41" s="26" t="s">
        <v>69</v>
      </c>
      <c r="C41" s="26" t="s">
        <v>39</v>
      </c>
      <c r="D41" s="67">
        <f>Zones!$H$37</f>
        <v>150093.20000000001</v>
      </c>
      <c r="E41" s="38">
        <f>SUMIFS(Raw_totalendusesannual!$D:$D,
        Raw_totalendusesannual!$B:$B,$A41,
        Raw_totalendusesannual!$C:$C,$B41,
        Raw_totalendusesannual!$A:$A,$C41) / $D41</f>
        <v>40.48747964597996</v>
      </c>
      <c r="F41" s="38">
        <f>SUMIFS(Raw_totalendusesannual!$E:$E,
        Raw_totalendusesannual!$B:$B,$A41,
        Raw_totalendusesannual!$C:$C,$B41,
        Raw_totalendusesannual!$A:$A,$C41) / $D41</f>
        <v>14.130928916166752</v>
      </c>
      <c r="G41" s="26"/>
    </row>
    <row r="42" spans="1:7" x14ac:dyDescent="0.25">
      <c r="A42" s="26" t="s">
        <v>76</v>
      </c>
      <c r="B42" s="26" t="s">
        <v>69</v>
      </c>
      <c r="C42" s="26" t="s">
        <v>40</v>
      </c>
      <c r="D42" s="67">
        <f>Zones!$H$37</f>
        <v>150093.20000000001</v>
      </c>
      <c r="E42" s="38">
        <f>SUMIFS(Raw_totalendusesannual!$D:$D,
        Raw_totalendusesannual!$B:$B,$A42,
        Raw_totalendusesannual!$C:$C,$B42,
        Raw_totalendusesannual!$A:$A,$C42) / $D42</f>
        <v>33.927471464396781</v>
      </c>
      <c r="F42" s="38">
        <f>SUMIFS(Raw_totalendusesannual!$E:$E,
        Raw_totalendusesannual!$B:$B,$A42,
        Raw_totalendusesannual!$C:$C,$B42,
        Raw_totalendusesannual!$A:$A,$C42) / $D42</f>
        <v>15.226421583389518</v>
      </c>
      <c r="G42" s="26"/>
    </row>
    <row r="43" spans="1:7" x14ac:dyDescent="0.25">
      <c r="A43" s="26" t="s">
        <v>77</v>
      </c>
      <c r="B43" s="26" t="s">
        <v>67</v>
      </c>
      <c r="C43" s="26" t="s">
        <v>39</v>
      </c>
      <c r="D43" s="66">
        <f>Zones!$H$37</f>
        <v>150093.20000000001</v>
      </c>
      <c r="E43" s="38">
        <f>SUMIFS(Raw_totalendusesannual!$D:$D,
        Raw_totalendusesannual!$B:$B,$A43,
        Raw_totalendusesannual!$C:$C,$B43,
        Raw_totalendusesannual!$A:$A,$C43) / $D43</f>
        <v>39.162413553711957</v>
      </c>
      <c r="F43" s="38">
        <f>SUMIFS(Raw_totalendusesannual!$E:$E,
        Raw_totalendusesannual!$B:$B,$A43,
        Raw_totalendusesannual!$C:$C,$B43,
        Raw_totalendusesannual!$A:$A,$C43) / $D43</f>
        <v>15.644884045379802</v>
      </c>
      <c r="G43" s="26"/>
    </row>
    <row r="44" spans="1:7" x14ac:dyDescent="0.25">
      <c r="A44" s="26" t="s">
        <v>77</v>
      </c>
      <c r="B44" s="26" t="s">
        <v>67</v>
      </c>
      <c r="C44" s="26" t="s">
        <v>40</v>
      </c>
      <c r="D44" s="66">
        <f>Zones!$H$37</f>
        <v>150093.20000000001</v>
      </c>
      <c r="E44" s="38">
        <f>SUMIFS(Raw_totalendusesannual!$D:$D,
        Raw_totalendusesannual!$B:$B,$A44,
        Raw_totalendusesannual!$C:$C,$B44,
        Raw_totalendusesannual!$A:$A,$C44) / $D44</f>
        <v>32.876464090311885</v>
      </c>
      <c r="F44" s="38">
        <f>SUMIFS(Raw_totalendusesannual!$E:$E,
        Raw_totalendusesannual!$B:$B,$A44,
        Raw_totalendusesannual!$C:$C,$B44,
        Raw_totalendusesannual!$A:$A,$C44) / $D44</f>
        <v>16.895034018862948</v>
      </c>
      <c r="G44" s="26"/>
    </row>
    <row r="45" spans="1:7" x14ac:dyDescent="0.25">
      <c r="A45" s="26" t="s">
        <v>77</v>
      </c>
      <c r="B45" s="26" t="s">
        <v>48</v>
      </c>
      <c r="C45" s="26" t="s">
        <v>39</v>
      </c>
      <c r="D45" s="67">
        <f>Zones!$H$37</f>
        <v>150093.20000000001</v>
      </c>
      <c r="E45" s="38">
        <f>SUMIFS(Raw_totalendusesannual!$D:$D,
        Raw_totalendusesannual!$B:$B,$A45,
        Raw_totalendusesannual!$C:$C,$B45,
        Raw_totalendusesannual!$A:$A,$C45) / $D45</f>
        <v>43.98157211652493</v>
      </c>
      <c r="F45" s="38">
        <f>SUMIFS(Raw_totalendusesannual!$E:$E,
        Raw_totalendusesannual!$B:$B,$A45,
        Raw_totalendusesannual!$C:$C,$B45,
        Raw_totalendusesannual!$A:$A,$C45) / $D45</f>
        <v>13.700171027068514</v>
      </c>
      <c r="G45" s="26"/>
    </row>
    <row r="46" spans="1:7" x14ac:dyDescent="0.25">
      <c r="A46" s="26" t="s">
        <v>77</v>
      </c>
      <c r="B46" s="26" t="s">
        <v>48</v>
      </c>
      <c r="C46" s="26" t="s">
        <v>40</v>
      </c>
      <c r="D46" s="67">
        <f>Zones!$H$37</f>
        <v>150093.20000000001</v>
      </c>
      <c r="E46" s="38">
        <f>SUMIFS(Raw_totalendusesannual!$D:$D,
        Raw_totalendusesannual!$B:$B,$A46,
        Raw_totalendusesannual!$C:$C,$B46,
        Raw_totalendusesannual!$A:$A,$C46) / $D46</f>
        <v>36.480579533250001</v>
      </c>
      <c r="F46" s="38">
        <f>SUMIFS(Raw_totalendusesannual!$E:$E,
        Raw_totalendusesannual!$B:$B,$A46,
        Raw_totalendusesannual!$C:$C,$B46,
        Raw_totalendusesannual!$A:$A,$C46) / $D46</f>
        <v>14.733535030234545</v>
      </c>
      <c r="G46" s="26"/>
    </row>
    <row r="47" spans="1:7" x14ac:dyDescent="0.25">
      <c r="A47" s="26" t="s">
        <v>77</v>
      </c>
      <c r="B47" s="26" t="s">
        <v>65</v>
      </c>
      <c r="C47" s="26" t="s">
        <v>39</v>
      </c>
      <c r="D47" s="66">
        <f>Zones!$H$37</f>
        <v>150093.20000000001</v>
      </c>
      <c r="E47" s="38">
        <f>SUMIFS(Raw_totalendusesannual!$D:$D,
        Raw_totalendusesannual!$B:$B,$A47,
        Raw_totalendusesannual!$C:$C,$B47,
        Raw_totalendusesannual!$A:$A,$C47) / $D47</f>
        <v>44.251297327260659</v>
      </c>
      <c r="F47" s="38">
        <f>SUMIFS(Raw_totalendusesannual!$E:$E,
        Raw_totalendusesannual!$B:$B,$A47,
        Raw_totalendusesannual!$C:$C,$B47,
        Raw_totalendusesannual!$A:$A,$C47) / $D47</f>
        <v>12.599085967918597</v>
      </c>
      <c r="G47" s="26"/>
    </row>
    <row r="48" spans="1:7" x14ac:dyDescent="0.25">
      <c r="A48" s="26" t="s">
        <v>77</v>
      </c>
      <c r="B48" s="26" t="s">
        <v>65</v>
      </c>
      <c r="C48" s="26" t="s">
        <v>40</v>
      </c>
      <c r="D48" s="66">
        <f>Zones!$H$37</f>
        <v>150093.20000000001</v>
      </c>
      <c r="E48" s="38">
        <f>SUMIFS(Raw_totalendusesannual!$D:$D,
        Raw_totalendusesannual!$B:$B,$A48,
        Raw_totalendusesannual!$C:$C,$B48,
        Raw_totalendusesannual!$A:$A,$C48) / $D48</f>
        <v>36.991318993798522</v>
      </c>
      <c r="F48" s="38">
        <f>SUMIFS(Raw_totalendusesannual!$E:$E,
        Raw_totalendusesannual!$B:$B,$A48,
        Raw_totalendusesannual!$C:$C,$B48,
        Raw_totalendusesannual!$A:$A,$C48) / $D48</f>
        <v>12.604069538126975</v>
      </c>
      <c r="G48" s="26"/>
    </row>
    <row r="49" spans="1:7" x14ac:dyDescent="0.25">
      <c r="A49" s="26" t="s">
        <v>77</v>
      </c>
      <c r="B49" s="26" t="s">
        <v>68</v>
      </c>
      <c r="C49" s="26" t="s">
        <v>39</v>
      </c>
      <c r="D49" s="67">
        <f>Zones!$H$37</f>
        <v>150093.20000000001</v>
      </c>
      <c r="E49" s="38">
        <f>SUMIFS(Raw_totalendusesannual!$D:$D,
        Raw_totalendusesannual!$B:$B,$A49,
        Raw_totalendusesannual!$C:$C,$B49,
        Raw_totalendusesannual!$A:$A,$C49) / $D49</f>
        <v>43.961042672153035</v>
      </c>
      <c r="F49" s="38">
        <f>SUMIFS(Raw_totalendusesannual!$E:$E,
        Raw_totalendusesannual!$B:$B,$A49,
        Raw_totalendusesannual!$C:$C,$B49,
        Raw_totalendusesannual!$A:$A,$C49) / $D49</f>
        <v>12.59948498666162</v>
      </c>
      <c r="G49" s="26"/>
    </row>
    <row r="50" spans="1:7" x14ac:dyDescent="0.25">
      <c r="A50" s="26" t="s">
        <v>77</v>
      </c>
      <c r="B50" s="26" t="s">
        <v>68</v>
      </c>
      <c r="C50" s="26" t="s">
        <v>40</v>
      </c>
      <c r="D50" s="67">
        <f>Zones!$H$37</f>
        <v>150093.20000000001</v>
      </c>
      <c r="E50" s="38">
        <f>SUMIFS(Raw_totalendusesannual!$D:$D,
        Raw_totalendusesannual!$B:$B,$A50,
        Raw_totalendusesannual!$C:$C,$B50,
        Raw_totalendusesannual!$A:$A,$C50) / $D50</f>
        <v>36.431144848667358</v>
      </c>
      <c r="F50" s="38">
        <f>SUMIFS(Raw_totalendusesannual!$E:$E,
        Raw_totalendusesannual!$B:$B,$A50,
        Raw_totalendusesannual!$C:$C,$B50,
        Raw_totalendusesannual!$A:$A,$C50) / $D50</f>
        <v>12.606761465542741</v>
      </c>
      <c r="G50" s="26"/>
    </row>
    <row r="51" spans="1:7" x14ac:dyDescent="0.25">
      <c r="A51" s="26" t="s">
        <v>77</v>
      </c>
      <c r="B51" s="26" t="s">
        <v>69</v>
      </c>
      <c r="C51" s="26" t="s">
        <v>39</v>
      </c>
      <c r="D51" s="67">
        <f>Zones!$H$37</f>
        <v>150093.20000000001</v>
      </c>
      <c r="E51" s="38">
        <f>SUMIFS(Raw_totalendusesannual!$D:$D,
        Raw_totalendusesannual!$B:$B,$A51,
        Raw_totalendusesannual!$C:$C,$B51,
        Raw_totalendusesannual!$A:$A,$C51) / $D51</f>
        <v>38.607156953146443</v>
      </c>
      <c r="F51" s="38">
        <f>SUMIFS(Raw_totalendusesannual!$E:$E,
        Raw_totalendusesannual!$B:$B,$A51,
        Raw_totalendusesannual!$C:$C,$B51,
        Raw_totalendusesannual!$A:$A,$C51) / $D51</f>
        <v>14.477851361687271</v>
      </c>
      <c r="G51" s="26"/>
    </row>
    <row r="52" spans="1:7" x14ac:dyDescent="0.25">
      <c r="A52" s="26" t="s">
        <v>77</v>
      </c>
      <c r="B52" s="26" t="s">
        <v>69</v>
      </c>
      <c r="C52" s="26" t="s">
        <v>40</v>
      </c>
      <c r="D52" s="67">
        <f>Zones!$H$37</f>
        <v>150093.20000000001</v>
      </c>
      <c r="E52" s="38">
        <f>SUMIFS(Raw_totalendusesannual!$D:$D,
        Raw_totalendusesannual!$B:$B,$A52,
        Raw_totalendusesannual!$C:$C,$B52,
        Raw_totalendusesannual!$A:$A,$C52) / $D52</f>
        <v>32.267988956195211</v>
      </c>
      <c r="F52" s="38">
        <f>SUMIFS(Raw_totalendusesannual!$E:$E,
        Raw_totalendusesannual!$B:$B,$A52,
        Raw_totalendusesannual!$C:$C,$B52,
        Raw_totalendusesannual!$A:$A,$C52) / $D52</f>
        <v>15.85314084848614</v>
      </c>
      <c r="G52" s="26"/>
    </row>
    <row r="53" spans="1:7" x14ac:dyDescent="0.25">
      <c r="A53" s="26" t="s">
        <v>78</v>
      </c>
      <c r="B53" s="26" t="s">
        <v>67</v>
      </c>
      <c r="C53" s="26" t="s">
        <v>39</v>
      </c>
      <c r="D53" s="66">
        <f>Zones!$H$37</f>
        <v>150093.20000000001</v>
      </c>
      <c r="E53" s="38">
        <f>SUMIFS(Raw_totalendusesannual!$D:$D,
        Raw_totalendusesannual!$B:$B,$A53,
        Raw_totalendusesannual!$C:$C,$B53,
        Raw_totalendusesannual!$A:$A,$C53) / $D53</f>
        <v>43.494071616835399</v>
      </c>
      <c r="F53" s="38">
        <f>SUMIFS(Raw_totalendusesannual!$E:$E,
        Raw_totalendusesannual!$B:$B,$A53,
        Raw_totalendusesannual!$C:$C,$B53,
        Raw_totalendusesannual!$A:$A,$C53) / $D53</f>
        <v>12.594458110027634</v>
      </c>
      <c r="G53" s="26"/>
    </row>
    <row r="54" spans="1:7" x14ac:dyDescent="0.25">
      <c r="A54" s="26" t="s">
        <v>78</v>
      </c>
      <c r="B54" s="26" t="s">
        <v>67</v>
      </c>
      <c r="C54" s="26" t="s">
        <v>40</v>
      </c>
      <c r="D54" s="66">
        <f>Zones!$H$37</f>
        <v>150093.20000000001</v>
      </c>
      <c r="E54" s="38">
        <f>SUMIFS(Raw_totalendusesannual!$D:$D,
        Raw_totalendusesannual!$B:$B,$A54,
        Raw_totalendusesannual!$C:$C,$B54,
        Raw_totalendusesannual!$A:$A,$C54) / $D54</f>
        <v>36.393241732470223</v>
      </c>
      <c r="F54" s="38">
        <f>SUMIFS(Raw_totalendusesannual!$E:$E,
        Raw_totalendusesannual!$B:$B,$A54,
        Raw_totalendusesannual!$C:$C,$B54,
        Raw_totalendusesannual!$A:$A,$C54) / $D54</f>
        <v>13.208024813915619</v>
      </c>
      <c r="G54" s="26"/>
    </row>
    <row r="55" spans="1:7" x14ac:dyDescent="0.25">
      <c r="A55" s="26" t="s">
        <v>78</v>
      </c>
      <c r="B55" s="26" t="s">
        <v>48</v>
      </c>
      <c r="C55" s="26" t="s">
        <v>39</v>
      </c>
      <c r="D55" s="67">
        <f>Zones!$H$37</f>
        <v>150093.20000000001</v>
      </c>
      <c r="E55" s="38">
        <f>SUMIFS(Raw_totalendusesannual!$D:$D,
        Raw_totalendusesannual!$B:$B,$A55,
        Raw_totalendusesannual!$C:$C,$B55,
        Raw_totalendusesannual!$A:$A,$C55) / $D55</f>
        <v>46.754113510805283</v>
      </c>
      <c r="F55" s="38">
        <f>SUMIFS(Raw_totalendusesannual!$E:$E,
        Raw_totalendusesannual!$B:$B,$A55,
        Raw_totalendusesannual!$C:$C,$B55,
        Raw_totalendusesannual!$A:$A,$C55) / $D55</f>
        <v>11.933254071470259</v>
      </c>
      <c r="G55" s="26"/>
    </row>
    <row r="56" spans="1:7" x14ac:dyDescent="0.25">
      <c r="A56" s="26" t="s">
        <v>78</v>
      </c>
      <c r="B56" s="26" t="s">
        <v>48</v>
      </c>
      <c r="C56" s="26" t="s">
        <v>40</v>
      </c>
      <c r="D56" s="67">
        <f>Zones!$H$37</f>
        <v>150093.20000000001</v>
      </c>
      <c r="E56" s="38">
        <f>SUMIFS(Raw_totalendusesannual!$D:$D,
        Raw_totalendusesannual!$B:$B,$A56,
        Raw_totalendusesannual!$C:$C,$B56,
        Raw_totalendusesannual!$A:$A,$C56) / $D56</f>
        <v>38.699964888482619</v>
      </c>
      <c r="F56" s="38">
        <f>SUMIFS(Raw_totalendusesannual!$E:$E,
        Raw_totalendusesannual!$B:$B,$A56,
        Raw_totalendusesannual!$C:$C,$B56,
        Raw_totalendusesannual!$A:$A,$C56) / $D56</f>
        <v>12.194146570264341</v>
      </c>
      <c r="G56" s="26"/>
    </row>
    <row r="57" spans="1:7" x14ac:dyDescent="0.25">
      <c r="A57" s="26" t="s">
        <v>78</v>
      </c>
      <c r="B57" s="26" t="s">
        <v>65</v>
      </c>
      <c r="C57" s="26" t="s">
        <v>39</v>
      </c>
      <c r="D57" s="66">
        <f>Zones!$H$37</f>
        <v>150093.20000000001</v>
      </c>
      <c r="E57" s="38">
        <f>SUMIFS(Raw_totalendusesannual!$D:$D,
        Raw_totalendusesannual!$B:$B,$A57,
        Raw_totalendusesannual!$C:$C,$B57,
        Raw_totalendusesannual!$A:$A,$C57) / $D57</f>
        <v>46.680944173353616</v>
      </c>
      <c r="F57" s="38">
        <f>SUMIFS(Raw_totalendusesannual!$E:$E,
        Raw_totalendusesannual!$B:$B,$A57,
        Raw_totalendusesannual!$C:$C,$B57,
        Raw_totalendusesannual!$A:$A,$C57) / $D57</f>
        <v>11.721836365671461</v>
      </c>
      <c r="G57" s="26"/>
    </row>
    <row r="58" spans="1:7" x14ac:dyDescent="0.25">
      <c r="A58" s="26" t="s">
        <v>78</v>
      </c>
      <c r="B58" s="26" t="s">
        <v>65</v>
      </c>
      <c r="C58" s="26" t="s">
        <v>40</v>
      </c>
      <c r="D58" s="66">
        <f>Zones!$H$37</f>
        <v>150093.20000000001</v>
      </c>
      <c r="E58" s="38">
        <f>SUMIFS(Raw_totalendusesannual!$D:$D,
        Raw_totalendusesannual!$B:$B,$A58,
        Raw_totalendusesannual!$C:$C,$B58,
        Raw_totalendusesannual!$A:$A,$C58) / $D58</f>
        <v>38.696425687506164</v>
      </c>
      <c r="F58" s="38">
        <f>SUMIFS(Raw_totalendusesannual!$E:$E,
        Raw_totalendusesannual!$B:$B,$A58,
        Raw_totalendusesannual!$C:$C,$B58,
        Raw_totalendusesannual!$A:$A,$C58) / $D58</f>
        <v>11.715122537196887</v>
      </c>
      <c r="G58" s="26"/>
    </row>
    <row r="59" spans="1:7" x14ac:dyDescent="0.25">
      <c r="A59" s="26" t="s">
        <v>78</v>
      </c>
      <c r="B59" s="26" t="s">
        <v>68</v>
      </c>
      <c r="C59" s="26" t="s">
        <v>39</v>
      </c>
      <c r="D59" s="67">
        <f>Zones!$H$37</f>
        <v>150093.20000000001</v>
      </c>
      <c r="E59" s="38">
        <f>SUMIFS(Raw_totalendusesannual!$D:$D,
        Raw_totalendusesannual!$B:$B,$A59,
        Raw_totalendusesannual!$C:$C,$B59,
        Raw_totalendusesannual!$A:$A,$C59) / $D59</f>
        <v>46.749630562876931</v>
      </c>
      <c r="F59" s="38">
        <f>SUMIFS(Raw_totalendusesannual!$E:$E,
        Raw_totalendusesannual!$B:$B,$A59,
        Raw_totalendusesannual!$C:$C,$B59,
        Raw_totalendusesannual!$A:$A,$C59) / $D59</f>
        <v>11.721893730029075</v>
      </c>
      <c r="G59" s="26"/>
    </row>
    <row r="60" spans="1:7" x14ac:dyDescent="0.25">
      <c r="A60" s="26" t="s">
        <v>78</v>
      </c>
      <c r="B60" s="26" t="s">
        <v>68</v>
      </c>
      <c r="C60" s="26" t="s">
        <v>40</v>
      </c>
      <c r="D60" s="67">
        <f>Zones!$H$37</f>
        <v>150093.20000000001</v>
      </c>
      <c r="E60" s="38">
        <f>SUMIFS(Raw_totalendusesannual!$D:$D,
        Raw_totalendusesannual!$B:$B,$A60,
        Raw_totalendusesannual!$C:$C,$B60,
        Raw_totalendusesannual!$A:$A,$C60) / $D60</f>
        <v>38.689591600418936</v>
      </c>
      <c r="F60" s="38">
        <f>SUMIFS(Raw_totalendusesannual!$E:$E,
        Raw_totalendusesannual!$B:$B,$A60,
        Raw_totalendusesannual!$C:$C,$B60,
        Raw_totalendusesannual!$A:$A,$C60) / $D60</f>
        <v>11.715673394930615</v>
      </c>
      <c r="G60" s="26"/>
    </row>
    <row r="61" spans="1:7" x14ac:dyDescent="0.25">
      <c r="A61" s="26" t="s">
        <v>78</v>
      </c>
      <c r="B61" s="26" t="s">
        <v>69</v>
      </c>
      <c r="C61" s="26" t="s">
        <v>39</v>
      </c>
      <c r="D61" s="67">
        <f>Zones!$H$37</f>
        <v>150093.20000000001</v>
      </c>
      <c r="E61" s="38">
        <f>SUMIFS(Raw_totalendusesannual!$D:$D,
        Raw_totalendusesannual!$B:$B,$A61,
        Raw_totalendusesannual!$C:$C,$B61,
        Raw_totalendusesannual!$A:$A,$C61) / $D61</f>
        <v>41.586410243768533</v>
      </c>
      <c r="F61" s="38">
        <f>SUMIFS(Raw_totalendusesannual!$E:$E,
        Raw_totalendusesannual!$B:$B,$A61,
        Raw_totalendusesannual!$C:$C,$B61,
        Raw_totalendusesannual!$A:$A,$C61) / $D61</f>
        <v>12.172363438183741</v>
      </c>
      <c r="G61" s="26"/>
    </row>
    <row r="62" spans="1:7" x14ac:dyDescent="0.25">
      <c r="A62" s="26" t="s">
        <v>78</v>
      </c>
      <c r="B62" s="26" t="s">
        <v>69</v>
      </c>
      <c r="C62" s="26" t="s">
        <v>40</v>
      </c>
      <c r="D62" s="67">
        <f>Zones!$H$37</f>
        <v>150093.20000000001</v>
      </c>
      <c r="E62" s="38">
        <f>SUMIFS(Raw_totalendusesannual!$D:$D,
        Raw_totalendusesannual!$B:$B,$A62,
        Raw_totalendusesannual!$C:$C,$B62,
        Raw_totalendusesannual!$A:$A,$C62) / $D62</f>
        <v>34.641087804111038</v>
      </c>
      <c r="F62" s="38">
        <f>SUMIFS(Raw_totalendusesannual!$E:$E,
        Raw_totalendusesannual!$B:$B,$A62,
        Raw_totalendusesannual!$C:$C,$B62,
        Raw_totalendusesannual!$A:$A,$C62) / $D62</f>
        <v>12.574015545008034</v>
      </c>
      <c r="G62" s="26"/>
    </row>
    <row r="63" spans="1:7" x14ac:dyDescent="0.25">
      <c r="A63" s="26" t="s">
        <v>79</v>
      </c>
      <c r="B63" s="26" t="s">
        <v>67</v>
      </c>
      <c r="C63" s="26" t="s">
        <v>39</v>
      </c>
      <c r="D63" s="66">
        <f>Zones!$H$37</f>
        <v>150093.20000000001</v>
      </c>
      <c r="E63" s="38">
        <f>SUMIFS(Raw_totalendusesannual!$D:$D,
        Raw_totalendusesannual!$B:$B,$A63,
        Raw_totalendusesannual!$C:$C,$B63,
        Raw_totalendusesannual!$A:$A,$C63) / $D63</f>
        <v>44.38963690560265</v>
      </c>
      <c r="F63" s="38">
        <f>SUMIFS(Raw_totalendusesannual!$E:$E,
        Raw_totalendusesannual!$B:$B,$A63,
        Raw_totalendusesannual!$C:$C,$B63,
        Raw_totalendusesannual!$A:$A,$C63) / $D63</f>
        <v>12.618891328854337</v>
      </c>
      <c r="G63" s="26"/>
    </row>
    <row r="64" spans="1:7" x14ac:dyDescent="0.25">
      <c r="A64" s="26" t="s">
        <v>79</v>
      </c>
      <c r="B64" s="26" t="s">
        <v>67</v>
      </c>
      <c r="C64" s="26" t="s">
        <v>40</v>
      </c>
      <c r="D64" s="66">
        <f>Zones!$H$37</f>
        <v>150093.20000000001</v>
      </c>
      <c r="E64" s="38">
        <f>SUMIFS(Raw_totalendusesannual!$D:$D,
        Raw_totalendusesannual!$B:$B,$A64,
        Raw_totalendusesannual!$C:$C,$B64,
        Raw_totalendusesannual!$A:$A,$C64) / $D64</f>
        <v>36.897230320893946</v>
      </c>
      <c r="F64" s="38">
        <f>SUMIFS(Raw_totalendusesannual!$E:$E,
        Raw_totalendusesannual!$B:$B,$A64,
        Raw_totalendusesannual!$C:$C,$B64,
        Raw_totalendusesannual!$A:$A,$C64) / $D64</f>
        <v>13.197294614279659</v>
      </c>
      <c r="G64" s="26"/>
    </row>
    <row r="65" spans="1:7" x14ac:dyDescent="0.25">
      <c r="A65" s="26" t="s">
        <v>79</v>
      </c>
      <c r="B65" s="26" t="s">
        <v>48</v>
      </c>
      <c r="C65" s="26" t="s">
        <v>39</v>
      </c>
      <c r="D65" s="67">
        <f>Zones!$H$37</f>
        <v>150093.20000000001</v>
      </c>
      <c r="E65" s="38">
        <f>SUMIFS(Raw_totalendusesannual!$D:$D,
        Raw_totalendusesannual!$B:$B,$A65,
        Raw_totalendusesannual!$C:$C,$B65,
        Raw_totalendusesannual!$A:$A,$C65) / $D65</f>
        <v>47.205304770635841</v>
      </c>
      <c r="F65" s="38">
        <f>SUMIFS(Raw_totalendusesannual!$E:$E,
        Raw_totalendusesannual!$B:$B,$A65,
        Raw_totalendusesannual!$C:$C,$B65,
        Raw_totalendusesannual!$A:$A,$C65) / $D65</f>
        <v>11.808853632276477</v>
      </c>
      <c r="G65" s="26"/>
    </row>
    <row r="66" spans="1:7" x14ac:dyDescent="0.25">
      <c r="A66" s="26" t="s">
        <v>79</v>
      </c>
      <c r="B66" s="26" t="s">
        <v>48</v>
      </c>
      <c r="C66" s="26" t="s">
        <v>40</v>
      </c>
      <c r="D66" s="67">
        <f>Zones!$H$37</f>
        <v>150093.20000000001</v>
      </c>
      <c r="E66" s="38">
        <f>SUMIFS(Raw_totalendusesannual!$D:$D,
        Raw_totalendusesannual!$B:$B,$A66,
        Raw_totalendusesannual!$C:$C,$B66,
        Raw_totalendusesannual!$A:$A,$C66) / $D66</f>
        <v>39.012406491433318</v>
      </c>
      <c r="F66" s="38">
        <f>SUMIFS(Raw_totalendusesannual!$E:$E,
        Raw_totalendusesannual!$B:$B,$A66,
        Raw_totalendusesannual!$C:$C,$B66,
        Raw_totalendusesannual!$A:$A,$C66) / $D66</f>
        <v>12.03251759573385</v>
      </c>
      <c r="G66" s="26"/>
    </row>
    <row r="67" spans="1:7" x14ac:dyDescent="0.25">
      <c r="A67" s="26" t="s">
        <v>79</v>
      </c>
      <c r="B67" s="26" t="s">
        <v>65</v>
      </c>
      <c r="C67" s="26" t="s">
        <v>39</v>
      </c>
      <c r="D67" s="66">
        <f>Zones!$H$37</f>
        <v>150093.20000000001</v>
      </c>
      <c r="E67" s="38">
        <f>SUMIFS(Raw_totalendusesannual!$D:$D,
        Raw_totalendusesannual!$B:$B,$A67,
        Raw_totalendusesannual!$C:$C,$B67,
        Raw_totalendusesannual!$A:$A,$C67) / $D67</f>
        <v>47.180163924814714</v>
      </c>
      <c r="F67" s="38">
        <f>SUMIFS(Raw_totalendusesannual!$E:$E,
        Raw_totalendusesannual!$B:$B,$A67,
        Raw_totalendusesannual!$C:$C,$B67,
        Raw_totalendusesannual!$A:$A,$C67) / $D67</f>
        <v>11.583513310396473</v>
      </c>
      <c r="G67" s="26"/>
    </row>
    <row r="68" spans="1:7" x14ac:dyDescent="0.25">
      <c r="A68" s="26" t="s">
        <v>79</v>
      </c>
      <c r="B68" s="26" t="s">
        <v>65</v>
      </c>
      <c r="C68" s="26" t="s">
        <v>40</v>
      </c>
      <c r="D68" s="66">
        <f>Zones!$H$37</f>
        <v>150093.20000000001</v>
      </c>
      <c r="E68" s="38">
        <f>SUMIFS(Raw_totalendusesannual!$D:$D,
        Raw_totalendusesannual!$B:$B,$A68,
        Raw_totalendusesannual!$C:$C,$B68,
        Raw_totalendusesannual!$A:$A,$C68) / $D68</f>
        <v>39.045224167383992</v>
      </c>
      <c r="F68" s="38">
        <f>SUMIFS(Raw_totalendusesannual!$E:$E,
        Raw_totalendusesannual!$B:$B,$A68,
        Raw_totalendusesannual!$C:$C,$B68,
        Raw_totalendusesannual!$A:$A,$C68) / $D68</f>
        <v>11.57641778574912</v>
      </c>
      <c r="G68" s="26"/>
    </row>
    <row r="69" spans="1:7" x14ac:dyDescent="0.25">
      <c r="A69" s="26" t="s">
        <v>79</v>
      </c>
      <c r="B69" s="26" t="s">
        <v>68</v>
      </c>
      <c r="C69" s="26" t="s">
        <v>39</v>
      </c>
      <c r="D69" s="67">
        <f>Zones!$H$37</f>
        <v>150093.20000000001</v>
      </c>
      <c r="E69" s="38">
        <f>SUMIFS(Raw_totalendusesannual!$D:$D,
        Raw_totalendusesannual!$B:$B,$A69,
        Raw_totalendusesannual!$C:$C,$B69,
        Raw_totalendusesannual!$A:$A,$C69) / $D69</f>
        <v>47.201962580583263</v>
      </c>
      <c r="F69" s="38">
        <f>SUMIFS(Raw_totalendusesannual!$E:$E,
        Raw_totalendusesannual!$B:$B,$A69,
        Raw_totalendusesannual!$C:$C,$B69,
        Raw_totalendusesannual!$A:$A,$C69) / $D69</f>
        <v>11.583666282016774</v>
      </c>
      <c r="G69" s="26"/>
    </row>
    <row r="70" spans="1:7" x14ac:dyDescent="0.25">
      <c r="A70" s="26" t="s">
        <v>79</v>
      </c>
      <c r="B70" s="26" t="s">
        <v>68</v>
      </c>
      <c r="C70" s="26" t="s">
        <v>40</v>
      </c>
      <c r="D70" s="67">
        <f>Zones!$H$37</f>
        <v>150093.20000000001</v>
      </c>
      <c r="E70" s="38">
        <f>SUMIFS(Raw_totalendusesannual!$D:$D,
        Raw_totalendusesannual!$B:$B,$A70,
        Raw_totalendusesannual!$C:$C,$B70,
        Raw_totalendusesannual!$A:$A,$C70) / $D70</f>
        <v>39.003211937649404</v>
      </c>
      <c r="F70" s="38">
        <f>SUMIFS(Raw_totalendusesannual!$E:$E,
        Raw_totalendusesannual!$B:$B,$A70,
        Raw_totalendusesannual!$C:$C,$B70,
        Raw_totalendusesannual!$A:$A,$C70) / $D70</f>
        <v>11.576260883237881</v>
      </c>
      <c r="G70" s="26"/>
    </row>
    <row r="71" spans="1:7" x14ac:dyDescent="0.25">
      <c r="A71" s="26" t="s">
        <v>79</v>
      </c>
      <c r="B71" s="26" t="s">
        <v>69</v>
      </c>
      <c r="C71" s="26" t="s">
        <v>39</v>
      </c>
      <c r="D71" s="67">
        <f>Zones!$H$37</f>
        <v>150093.20000000001</v>
      </c>
      <c r="E71" s="38">
        <f>SUMIFS(Raw_totalendusesannual!$D:$D,
        Raw_totalendusesannual!$B:$B,$A71,
        Raw_totalendusesannual!$C:$C,$B71,
        Raw_totalendusesannual!$A:$A,$C71) / $D71</f>
        <v>41.946888333382191</v>
      </c>
      <c r="F71" s="38">
        <f>SUMIFS(Raw_totalendusesannual!$E:$E,
        Raw_totalendusesannual!$B:$B,$A71,
        Raw_totalendusesannual!$C:$C,$B71,
        Raw_totalendusesannual!$A:$A,$C71) / $D71</f>
        <v>12.038334048444566</v>
      </c>
      <c r="G71" s="26"/>
    </row>
    <row r="72" spans="1:7" x14ac:dyDescent="0.25">
      <c r="A72" s="26" t="s">
        <v>79</v>
      </c>
      <c r="B72" s="26" t="s">
        <v>69</v>
      </c>
      <c r="C72" s="26" t="s">
        <v>40</v>
      </c>
      <c r="D72" s="67">
        <f>Zones!$H$37</f>
        <v>150093.20000000001</v>
      </c>
      <c r="E72" s="38">
        <f>SUMIFS(Raw_totalendusesannual!$D:$D,
        Raw_totalendusesannual!$B:$B,$A72,
        Raw_totalendusesannual!$C:$C,$B72,
        Raw_totalendusesannual!$A:$A,$C72) / $D72</f>
        <v>34.934213075609023</v>
      </c>
      <c r="F72" s="38">
        <f>SUMIFS(Raw_totalendusesannual!$E:$E,
        Raw_totalendusesannual!$B:$B,$A72,
        Raw_totalendusesannual!$C:$C,$B72,
        Raw_totalendusesannual!$A:$A,$C72) / $D72</f>
        <v>12.38633049332015</v>
      </c>
      <c r="G72" s="26"/>
    </row>
    <row r="73" spans="1:7" x14ac:dyDescent="0.25">
      <c r="A73" s="26" t="s">
        <v>80</v>
      </c>
      <c r="B73" s="26" t="s">
        <v>67</v>
      </c>
      <c r="C73" s="26" t="s">
        <v>39</v>
      </c>
      <c r="D73" s="66">
        <f>Zones!$H$37</f>
        <v>150093.20000000001</v>
      </c>
      <c r="E73" s="38">
        <f>SUMIFS(Raw_totalendusesannual!$D:$D,
        Raw_totalendusesannual!$B:$B,$A73,
        Raw_totalendusesannual!$C:$C,$B73,
        Raw_totalendusesannual!$A:$A,$C73) / $D73</f>
        <v>45.046898860174878</v>
      </c>
      <c r="F73" s="38">
        <f>SUMIFS(Raw_totalendusesannual!$E:$E,
        Raw_totalendusesannual!$B:$B,$A73,
        Raw_totalendusesannual!$C:$C,$B73,
        Raw_totalendusesannual!$A:$A,$C73) / $D73</f>
        <v>12.935660309727554</v>
      </c>
      <c r="G73" s="26"/>
    </row>
    <row r="74" spans="1:7" x14ac:dyDescent="0.25">
      <c r="A74" s="26" t="s">
        <v>80</v>
      </c>
      <c r="B74" s="26" t="s">
        <v>67</v>
      </c>
      <c r="C74" s="26" t="s">
        <v>40</v>
      </c>
      <c r="D74" s="66">
        <f>Zones!$H$37</f>
        <v>150093.20000000001</v>
      </c>
      <c r="E74" s="38">
        <f>SUMIFS(Raw_totalendusesannual!$D:$D,
        Raw_totalendusesannual!$B:$B,$A74,
        Raw_totalendusesannual!$C:$C,$B74,
        Raw_totalendusesannual!$A:$A,$C74) / $D74</f>
        <v>37.904577888938334</v>
      </c>
      <c r="F74" s="38">
        <f>SUMIFS(Raw_totalendusesannual!$E:$E,
        Raw_totalendusesannual!$B:$B,$A74,
        Raw_totalendusesannual!$C:$C,$B74,
        Raw_totalendusesannual!$A:$A,$C74) / $D74</f>
        <v>13.543320217038479</v>
      </c>
      <c r="G74" s="26"/>
    </row>
    <row r="75" spans="1:7" x14ac:dyDescent="0.25">
      <c r="A75" s="26" t="s">
        <v>80</v>
      </c>
      <c r="B75" s="26" t="s">
        <v>48</v>
      </c>
      <c r="C75" s="26" t="s">
        <v>39</v>
      </c>
      <c r="D75" s="67">
        <f>Zones!$H$37</f>
        <v>150093.20000000001</v>
      </c>
      <c r="E75" s="38">
        <f>SUMIFS(Raw_totalendusesannual!$D:$D,
        Raw_totalendusesannual!$B:$B,$A75,
        Raw_totalendusesannual!$C:$C,$B75,
        Raw_totalendusesannual!$A:$A,$C75) / $D75</f>
        <v>48.622889711192776</v>
      </c>
      <c r="F75" s="38">
        <f>SUMIFS(Raw_totalendusesannual!$E:$E,
        Raw_totalendusesannual!$B:$B,$A75,
        Raw_totalendusesannual!$C:$C,$B75,
        Raw_totalendusesannual!$A:$A,$C75) / $D75</f>
        <v>11.872503751002711</v>
      </c>
      <c r="G75" s="26"/>
    </row>
    <row r="76" spans="1:7" x14ac:dyDescent="0.25">
      <c r="A76" s="26" t="s">
        <v>80</v>
      </c>
      <c r="B76" s="26" t="s">
        <v>48</v>
      </c>
      <c r="C76" s="26" t="s">
        <v>40</v>
      </c>
      <c r="D76" s="67">
        <f>Zones!$H$37</f>
        <v>150093.20000000001</v>
      </c>
      <c r="E76" s="38">
        <f>SUMIFS(Raw_totalendusesannual!$D:$D,
        Raw_totalendusesannual!$B:$B,$A76,
        Raw_totalendusesannual!$C:$C,$B76,
        Raw_totalendusesannual!$A:$A,$C76) / $D76</f>
        <v>40.250929222642995</v>
      </c>
      <c r="F76" s="38">
        <f>SUMIFS(Raw_totalendusesannual!$E:$E,
        Raw_totalendusesannual!$B:$B,$A76,
        Raw_totalendusesannual!$C:$C,$B76,
        Raw_totalendusesannual!$A:$A,$C76) / $D76</f>
        <v>12.188285145496264</v>
      </c>
      <c r="G76" s="26"/>
    </row>
    <row r="77" spans="1:7" x14ac:dyDescent="0.25">
      <c r="A77" s="26" t="s">
        <v>80</v>
      </c>
      <c r="B77" s="26" t="s">
        <v>65</v>
      </c>
      <c r="C77" s="26" t="s">
        <v>39</v>
      </c>
      <c r="D77" s="66">
        <f>Zones!$H$37</f>
        <v>150093.20000000001</v>
      </c>
      <c r="E77" s="38">
        <f>SUMIFS(Raw_totalendusesannual!$D:$D,
        Raw_totalendusesannual!$B:$B,$A77,
        Raw_totalendusesannual!$C:$C,$B77,
        Raw_totalendusesannual!$A:$A,$C77) / $D77</f>
        <v>48.66063665775664</v>
      </c>
      <c r="F77" s="38">
        <f>SUMIFS(Raw_totalendusesannual!$E:$E,
        Raw_totalendusesannual!$B:$B,$A77,
        Raw_totalendusesannual!$C:$C,$B77,
        Raw_totalendusesannual!$A:$A,$C77) / $D77</f>
        <v>11.567075923492869</v>
      </c>
      <c r="G77" s="26"/>
    </row>
    <row r="78" spans="1:7" x14ac:dyDescent="0.25">
      <c r="A78" s="26" t="s">
        <v>80</v>
      </c>
      <c r="B78" s="26" t="s">
        <v>65</v>
      </c>
      <c r="C78" s="26" t="s">
        <v>40</v>
      </c>
      <c r="D78" s="66">
        <f>Zones!$H$37</f>
        <v>150093.20000000001</v>
      </c>
      <c r="E78" s="38">
        <f>SUMIFS(Raw_totalendusesannual!$D:$D,
        Raw_totalendusesannual!$B:$B,$A78,
        Raw_totalendusesannual!$C:$C,$B78,
        Raw_totalendusesannual!$A:$A,$C78) / $D78</f>
        <v>40.367717991221447</v>
      </c>
      <c r="F78" s="38">
        <f>SUMIFS(Raw_totalendusesannual!$E:$E,
        Raw_totalendusesannual!$B:$B,$A78,
        Raw_totalendusesannual!$C:$C,$B78,
        Raw_totalendusesannual!$A:$A,$C78) / $D78</f>
        <v>11.561618514363076</v>
      </c>
      <c r="G78" s="26"/>
    </row>
    <row r="79" spans="1:7" x14ac:dyDescent="0.25">
      <c r="A79" s="26" t="s">
        <v>80</v>
      </c>
      <c r="B79" s="26" t="s">
        <v>68</v>
      </c>
      <c r="C79" s="26" t="s">
        <v>39</v>
      </c>
      <c r="D79" s="67">
        <f>Zones!$H$37</f>
        <v>150093.20000000001</v>
      </c>
      <c r="E79" s="38">
        <f>SUMIFS(Raw_totalendusesannual!$D:$D,
        Raw_totalendusesannual!$B:$B,$A79,
        Raw_totalendusesannual!$C:$C,$B79,
        Raw_totalendusesannual!$A:$A,$C79) / $D79</f>
        <v>48.616890905117621</v>
      </c>
      <c r="F79" s="38">
        <f>SUMIFS(Raw_totalendusesannual!$E:$E,
        Raw_totalendusesannual!$B:$B,$A79,
        Raw_totalendusesannual!$C:$C,$B79,
        Raw_totalendusesannual!$A:$A,$C79) / $D79</f>
        <v>11.567151343298697</v>
      </c>
      <c r="G79" s="26"/>
    </row>
    <row r="80" spans="1:7" x14ac:dyDescent="0.25">
      <c r="A80" s="26" t="s">
        <v>80</v>
      </c>
      <c r="B80" s="26" t="s">
        <v>68</v>
      </c>
      <c r="C80" s="26" t="s">
        <v>40</v>
      </c>
      <c r="D80" s="67">
        <f>Zones!$H$37</f>
        <v>150093.20000000001</v>
      </c>
      <c r="E80" s="38">
        <f>SUMIFS(Raw_totalendusesannual!$D:$D,
        Raw_totalendusesannual!$B:$B,$A80,
        Raw_totalendusesannual!$C:$C,$B80,
        Raw_totalendusesannual!$A:$A,$C80) / $D80</f>
        <v>40.233552552680599</v>
      </c>
      <c r="F80" s="38">
        <f>SUMIFS(Raw_totalendusesannual!$E:$E,
        Raw_totalendusesannual!$B:$B,$A80,
        Raw_totalendusesannual!$C:$C,$B80,
        Raw_totalendusesannual!$A:$A,$C80) / $D80</f>
        <v>11.561156334863936</v>
      </c>
      <c r="G80" s="26"/>
    </row>
    <row r="81" spans="1:7" x14ac:dyDescent="0.25">
      <c r="A81" s="26" t="s">
        <v>80</v>
      </c>
      <c r="B81" s="26" t="s">
        <v>69</v>
      </c>
      <c r="C81" s="26" t="s">
        <v>39</v>
      </c>
      <c r="D81" s="67">
        <f>Zones!$H$37</f>
        <v>150093.20000000001</v>
      </c>
      <c r="E81" s="38">
        <f>SUMIFS(Raw_totalendusesannual!$D:$D,
        Raw_totalendusesannual!$B:$B,$A81,
        Raw_totalendusesannual!$C:$C,$B81,
        Raw_totalendusesannual!$A:$A,$C81) / $D81</f>
        <v>43.04932548576484</v>
      </c>
      <c r="F81" s="38">
        <f>SUMIFS(Raw_totalendusesannual!$E:$E,
        Raw_totalendusesannual!$B:$B,$A81,
        Raw_totalendusesannual!$C:$C,$B81,
        Raw_totalendusesannual!$A:$A,$C81) / $D81</f>
        <v>12.171902457939467</v>
      </c>
      <c r="G81" s="26"/>
    </row>
    <row r="82" spans="1:7" x14ac:dyDescent="0.25">
      <c r="A82" s="26" t="s">
        <v>80</v>
      </c>
      <c r="B82" s="26" t="s">
        <v>69</v>
      </c>
      <c r="C82" s="26" t="s">
        <v>40</v>
      </c>
      <c r="D82" s="67">
        <f>Zones!$H$37</f>
        <v>150093.20000000001</v>
      </c>
      <c r="E82" s="38">
        <f>SUMIFS(Raw_totalendusesannual!$D:$D,
        Raw_totalendusesannual!$B:$B,$A82,
        Raw_totalendusesannual!$C:$C,$B82,
        Raw_totalendusesannual!$A:$A,$C82) / $D82</f>
        <v>35.925685640655274</v>
      </c>
      <c r="F82" s="38">
        <f>SUMIFS(Raw_totalendusesannual!$E:$E,
        Raw_totalendusesannual!$B:$B,$A82,
        Raw_totalendusesannual!$C:$C,$B82,
        Raw_totalendusesannual!$A:$A,$C82) / $D82</f>
        <v>12.640862344196805</v>
      </c>
      <c r="G82" s="26"/>
    </row>
    <row r="83" spans="1:7" x14ac:dyDescent="0.25">
      <c r="A83" s="26" t="s">
        <v>81</v>
      </c>
      <c r="B83" s="26" t="s">
        <v>67</v>
      </c>
      <c r="C83" s="26" t="s">
        <v>39</v>
      </c>
      <c r="D83" s="66">
        <f>Zones!$H$37</f>
        <v>150093.20000000001</v>
      </c>
      <c r="E83" s="38">
        <f>SUMIFS(Raw_totalendusesannual!$D:$D,
        Raw_totalendusesannual!$B:$B,$A83,
        Raw_totalendusesannual!$C:$C,$B83,
        Raw_totalendusesannual!$A:$A,$C83) / $D83</f>
        <v>46.80431225398619</v>
      </c>
      <c r="F83" s="38">
        <f>SUMIFS(Raw_totalendusesannual!$E:$E,
        Raw_totalendusesannual!$B:$B,$A83,
        Raw_totalendusesannual!$C:$C,$B83,
        Raw_totalendusesannual!$A:$A,$C83) / $D83</f>
        <v>12.604637252054056</v>
      </c>
      <c r="G83" s="26"/>
    </row>
    <row r="84" spans="1:7" x14ac:dyDescent="0.25">
      <c r="A84" s="26" t="s">
        <v>81</v>
      </c>
      <c r="B84" s="26" t="s">
        <v>67</v>
      </c>
      <c r="C84" s="26" t="s">
        <v>40</v>
      </c>
      <c r="D84" s="66">
        <f>Zones!$H$37</f>
        <v>150093.20000000001</v>
      </c>
      <c r="E84" s="38">
        <f>SUMIFS(Raw_totalendusesannual!$D:$D,
        Raw_totalendusesannual!$B:$B,$A84,
        Raw_totalendusesannual!$C:$C,$B84,
        Raw_totalendusesannual!$A:$A,$C84) / $D84</f>
        <v>39.328262839355816</v>
      </c>
      <c r="F84" s="38">
        <f>SUMIFS(Raw_totalendusesannual!$E:$E,
        Raw_totalendusesannual!$B:$B,$A84,
        Raw_totalendusesannual!$C:$C,$B84,
        Raw_totalendusesannual!$A:$A,$C84) / $D84</f>
        <v>13.232169945074126</v>
      </c>
      <c r="G84" s="26"/>
    </row>
    <row r="85" spans="1:7" x14ac:dyDescent="0.25">
      <c r="A85" s="26" t="s">
        <v>81</v>
      </c>
      <c r="B85" s="26" t="s">
        <v>48</v>
      </c>
      <c r="C85" s="26" t="s">
        <v>39</v>
      </c>
      <c r="D85" s="67">
        <f>Zones!$H$37</f>
        <v>150093.20000000001</v>
      </c>
      <c r="E85" s="38">
        <f>SUMIFS(Raw_totalendusesannual!$D:$D,
        Raw_totalendusesannual!$B:$B,$A85,
        Raw_totalendusesannual!$C:$C,$B85,
        Raw_totalendusesannual!$A:$A,$C85) / $D85</f>
        <v>50.449152859689839</v>
      </c>
      <c r="F85" s="38">
        <f>SUMIFS(Raw_totalendusesannual!$E:$E,
        Raw_totalendusesannual!$B:$B,$A85,
        Raw_totalendusesannual!$C:$C,$B85,
        Raw_totalendusesannual!$A:$A,$C85) / $D85</f>
        <v>11.639716123048878</v>
      </c>
      <c r="G85" s="26"/>
    </row>
    <row r="86" spans="1:7" x14ac:dyDescent="0.25">
      <c r="A86" s="26" t="s">
        <v>81</v>
      </c>
      <c r="B86" s="26" t="s">
        <v>48</v>
      </c>
      <c r="C86" s="26" t="s">
        <v>40</v>
      </c>
      <c r="D86" s="67">
        <f>Zones!$H$37</f>
        <v>150093.20000000001</v>
      </c>
      <c r="E86" s="38">
        <f>SUMIFS(Raw_totalendusesannual!$D:$D,
        Raw_totalendusesannual!$B:$B,$A86,
        Raw_totalendusesannual!$C:$C,$B86,
        Raw_totalendusesannual!$A:$A,$C86) / $D86</f>
        <v>41.542009164972157</v>
      </c>
      <c r="F86" s="38">
        <f>SUMIFS(Raw_totalendusesannual!$E:$E,
        Raw_totalendusesannual!$B:$B,$A86,
        Raw_totalendusesannual!$C:$C,$B86,
        Raw_totalendusesannual!$A:$A,$C86) / $D86</f>
        <v>11.891931746408231</v>
      </c>
      <c r="G86" s="26"/>
    </row>
    <row r="87" spans="1:7" x14ac:dyDescent="0.25">
      <c r="A87" s="26" t="s">
        <v>81</v>
      </c>
      <c r="B87" s="26" t="s">
        <v>65</v>
      </c>
      <c r="C87" s="26" t="s">
        <v>39</v>
      </c>
      <c r="D87" s="66">
        <f>Zones!$H$37</f>
        <v>150093.20000000001</v>
      </c>
      <c r="E87" s="38">
        <f>SUMIFS(Raw_totalendusesannual!$D:$D,
        Raw_totalendusesannual!$B:$B,$A87,
        Raw_totalendusesannual!$C:$C,$B87,
        Raw_totalendusesannual!$A:$A,$C87) / $D87</f>
        <v>50.459410619535056</v>
      </c>
      <c r="F87" s="38">
        <f>SUMIFS(Raw_totalendusesannual!$E:$E,
        Raw_totalendusesannual!$B:$B,$A87,
        Raw_totalendusesannual!$C:$C,$B87,
        Raw_totalendusesannual!$A:$A,$C87) / $D87</f>
        <v>11.426881497629472</v>
      </c>
      <c r="G87" s="26"/>
    </row>
    <row r="88" spans="1:7" x14ac:dyDescent="0.25">
      <c r="A88" s="26" t="s">
        <v>81</v>
      </c>
      <c r="B88" s="26" t="s">
        <v>65</v>
      </c>
      <c r="C88" s="26" t="s">
        <v>40</v>
      </c>
      <c r="D88" s="66">
        <f>Zones!$H$37</f>
        <v>150093.20000000001</v>
      </c>
      <c r="E88" s="38">
        <f>SUMIFS(Raw_totalendusesannual!$D:$D,
        Raw_totalendusesannual!$B:$B,$A88,
        Raw_totalendusesannual!$C:$C,$B88,
        Raw_totalendusesannual!$A:$A,$C88) / $D88</f>
        <v>41.60834254982904</v>
      </c>
      <c r="F88" s="38">
        <f>SUMIFS(Raw_totalendusesannual!$E:$E,
        Raw_totalendusesannual!$B:$B,$A88,
        Raw_totalendusesannual!$C:$C,$B88,
        Raw_totalendusesannual!$A:$A,$C88) / $D88</f>
        <v>11.423678154639916</v>
      </c>
      <c r="G88" s="26"/>
    </row>
    <row r="89" spans="1:7" x14ac:dyDescent="0.25">
      <c r="A89" s="26" t="s">
        <v>81</v>
      </c>
      <c r="B89" s="26" t="s">
        <v>68</v>
      </c>
      <c r="C89" s="26" t="s">
        <v>39</v>
      </c>
      <c r="D89" s="67">
        <f>Zones!$H$37</f>
        <v>150093.20000000001</v>
      </c>
      <c r="E89" s="38">
        <f>SUMIFS(Raw_totalendusesannual!$D:$D,
        Raw_totalendusesannual!$B:$B,$A89,
        Raw_totalendusesannual!$C:$C,$B89,
        Raw_totalendusesannual!$A:$A,$C89) / $D89</f>
        <v>50.444362103013326</v>
      </c>
      <c r="F89" s="38">
        <f>SUMIFS(Raw_totalendusesannual!$E:$E,
        Raw_totalendusesannual!$B:$B,$A89,
        Raw_totalendusesannual!$C:$C,$B89,
        Raw_totalendusesannual!$A:$A,$C89) / $D89</f>
        <v>11.427260262290362</v>
      </c>
      <c r="G89" s="26"/>
    </row>
    <row r="90" spans="1:7" x14ac:dyDescent="0.25">
      <c r="A90" s="26" t="s">
        <v>81</v>
      </c>
      <c r="B90" s="26" t="s">
        <v>68</v>
      </c>
      <c r="C90" s="26" t="s">
        <v>40</v>
      </c>
      <c r="D90" s="67">
        <f>Zones!$H$37</f>
        <v>150093.20000000001</v>
      </c>
      <c r="E90" s="38">
        <f>SUMIFS(Raw_totalendusesannual!$D:$D,
        Raw_totalendusesannual!$B:$B,$A90,
        Raw_totalendusesannual!$C:$C,$B90,
        Raw_totalendusesannual!$A:$A,$C90) / $D90</f>
        <v>41.527427425093201</v>
      </c>
      <c r="F90" s="38">
        <f>SUMIFS(Raw_totalendusesannual!$E:$E,
        Raw_totalendusesannual!$B:$B,$A90,
        Raw_totalendusesannual!$C:$C,$B90,
        Raw_totalendusesannual!$A:$A,$C90) / $D90</f>
        <v>11.423840253922229</v>
      </c>
      <c r="G90" s="26"/>
    </row>
    <row r="91" spans="1:7" x14ac:dyDescent="0.25">
      <c r="A91" s="26" t="s">
        <v>81</v>
      </c>
      <c r="B91" s="26" t="s">
        <v>69</v>
      </c>
      <c r="C91" s="26" t="s">
        <v>39</v>
      </c>
      <c r="D91" s="67">
        <f>Zones!$H$37</f>
        <v>150093.20000000001</v>
      </c>
      <c r="E91" s="38">
        <f>SUMIFS(Raw_totalendusesannual!$D:$D,
        Raw_totalendusesannual!$B:$B,$A91,
        Raw_totalendusesannual!$C:$C,$B91,
        Raw_totalendusesannual!$A:$A,$C91) / $D91</f>
        <v>44.533787540008468</v>
      </c>
      <c r="F91" s="38">
        <f>SUMIFS(Raw_totalendusesannual!$E:$E,
        Raw_totalendusesannual!$B:$B,$A91,
        Raw_totalendusesannual!$C:$C,$B91,
        Raw_totalendusesannual!$A:$A,$C91) / $D91</f>
        <v>11.888181876327508</v>
      </c>
      <c r="G91" s="26"/>
    </row>
    <row r="92" spans="1:7" x14ac:dyDescent="0.25">
      <c r="A92" s="26" t="s">
        <v>81</v>
      </c>
      <c r="B92" s="26" t="s">
        <v>69</v>
      </c>
      <c r="C92" s="26" t="s">
        <v>40</v>
      </c>
      <c r="D92" s="67">
        <f>Zones!$H$37</f>
        <v>150093.20000000001</v>
      </c>
      <c r="E92" s="38">
        <f>SUMIFS(Raw_totalendusesannual!$D:$D,
        Raw_totalendusesannual!$B:$B,$A92,
        Raw_totalendusesannual!$C:$C,$B92,
        Raw_totalendusesannual!$A:$A,$C92) / $D92</f>
        <v>37.026749313093461</v>
      </c>
      <c r="F92" s="38">
        <f>SUMIFS(Raw_totalendusesannual!$E:$E,
        Raw_totalendusesannual!$B:$B,$A92,
        Raw_totalendusesannual!$C:$C,$B92,
        Raw_totalendusesannual!$A:$A,$C92) / $D92</f>
        <v>12.279410393009142</v>
      </c>
      <c r="G92" s="26"/>
    </row>
    <row r="93" spans="1:7" x14ac:dyDescent="0.25">
      <c r="A93" s="26" t="s">
        <v>20</v>
      </c>
      <c r="B93" s="26" t="s">
        <v>67</v>
      </c>
      <c r="C93" s="26" t="s">
        <v>39</v>
      </c>
      <c r="D93" s="66">
        <f>Zones!$H$37</f>
        <v>150093.20000000001</v>
      </c>
      <c r="E93" s="38">
        <f>SUMIFS(Raw_totalendusesannual!$D:$D,
        Raw_totalendusesannual!$B:$B,$A93,
        Raw_totalendusesannual!$C:$C,$B93,
        Raw_totalendusesannual!$A:$A,$C93) / $D93</f>
        <v>49.0588019976921</v>
      </c>
      <c r="F93" s="38">
        <f>SUMIFS(Raw_totalendusesannual!$E:$E,
        Raw_totalendusesannual!$B:$B,$A93,
        Raw_totalendusesannual!$C:$C,$B93,
        Raw_totalendusesannual!$A:$A,$C93) / $D93</f>
        <v>14.064896011278325</v>
      </c>
      <c r="G93" s="26"/>
    </row>
    <row r="94" spans="1:7" x14ac:dyDescent="0.25">
      <c r="A94" s="26" t="s">
        <v>20</v>
      </c>
      <c r="B94" s="26" t="s">
        <v>67</v>
      </c>
      <c r="C94" s="26" t="s">
        <v>40</v>
      </c>
      <c r="D94" s="66">
        <f>Zones!$H$37</f>
        <v>150093.20000000001</v>
      </c>
      <c r="E94" s="38">
        <f>SUMIFS(Raw_totalendusesannual!$D:$D,
        Raw_totalendusesannual!$B:$B,$A94,
        Raw_totalendusesannual!$C:$C,$B94,
        Raw_totalendusesannual!$A:$A,$C94) / $D94</f>
        <v>41.682232173076464</v>
      </c>
      <c r="F94" s="38">
        <f>SUMIFS(Raw_totalendusesannual!$E:$E,
        Raw_totalendusesannual!$B:$B,$A94,
        Raw_totalendusesannual!$C:$C,$B94,
        Raw_totalendusesannual!$A:$A,$C94) / $D94</f>
        <v>14.500240517225297</v>
      </c>
      <c r="G94" s="26"/>
    </row>
    <row r="95" spans="1:7" x14ac:dyDescent="0.25">
      <c r="A95" s="26" t="s">
        <v>20</v>
      </c>
      <c r="B95" s="26" t="s">
        <v>48</v>
      </c>
      <c r="C95" s="26" t="s">
        <v>39</v>
      </c>
      <c r="D95" s="67">
        <f>Zones!$H$37</f>
        <v>150093.20000000001</v>
      </c>
      <c r="E95" s="38">
        <f>SUMIFS(Raw_totalendusesannual!$D:$D,
        Raw_totalendusesannual!$B:$B,$A95,
        Raw_totalendusesannual!$C:$C,$B95,
        Raw_totalendusesannual!$A:$A,$C95) / $D95</f>
        <v>52.38772889111565</v>
      </c>
      <c r="F95" s="38">
        <f>SUMIFS(Raw_totalendusesannual!$E:$E,
        Raw_totalendusesannual!$B:$B,$A95,
        Raw_totalendusesannual!$C:$C,$B95,
        Raw_totalendusesannual!$A:$A,$C95) / $D95</f>
        <v>12.264461414641035</v>
      </c>
      <c r="G95" s="26"/>
    </row>
    <row r="96" spans="1:7" x14ac:dyDescent="0.25">
      <c r="A96" s="26" t="s">
        <v>20</v>
      </c>
      <c r="B96" s="26" t="s">
        <v>48</v>
      </c>
      <c r="C96" s="26" t="s">
        <v>40</v>
      </c>
      <c r="D96" s="67">
        <f>Zones!$H$37</f>
        <v>150093.20000000001</v>
      </c>
      <c r="E96" s="38">
        <f>SUMIFS(Raw_totalendusesannual!$D:$D,
        Raw_totalendusesannual!$B:$B,$A96,
        Raw_totalendusesannual!$C:$C,$B96,
        Raw_totalendusesannual!$A:$A,$C96) / $D96</f>
        <v>43.783350344985649</v>
      </c>
      <c r="F96" s="38">
        <f>SUMIFS(Raw_totalendusesannual!$E:$E,
        Raw_totalendusesannual!$B:$B,$A96,
        Raw_totalendusesannual!$C:$C,$B96,
        Raw_totalendusesannual!$A:$A,$C96) / $D96</f>
        <v>12.727516236578337</v>
      </c>
      <c r="G96" s="26"/>
    </row>
    <row r="97" spans="1:7" x14ac:dyDescent="0.25">
      <c r="A97" s="26" t="s">
        <v>20</v>
      </c>
      <c r="B97" s="26" t="s">
        <v>65</v>
      </c>
      <c r="C97" s="26" t="s">
        <v>39</v>
      </c>
      <c r="D97" s="66">
        <f>Zones!$H$37</f>
        <v>150093.20000000001</v>
      </c>
      <c r="E97" s="38">
        <f>SUMIFS(Raw_totalendusesannual!$D:$D,
        Raw_totalendusesannual!$B:$B,$A97,
        Raw_totalendusesannual!$C:$C,$B97,
        Raw_totalendusesannual!$A:$A,$C97) / $D97</f>
        <v>52.649088832805212</v>
      </c>
      <c r="F97" s="38">
        <f>SUMIFS(Raw_totalendusesannual!$E:$E,
        Raw_totalendusesannual!$B:$B,$A97,
        Raw_totalendusesannual!$C:$C,$B97,
        Raw_totalendusesannual!$A:$A,$C97) / $D97</f>
        <v>11.316984846748552</v>
      </c>
      <c r="G97" s="26"/>
    </row>
    <row r="98" spans="1:7" x14ac:dyDescent="0.25">
      <c r="A98" s="26" t="s">
        <v>20</v>
      </c>
      <c r="B98" s="26" t="s">
        <v>65</v>
      </c>
      <c r="C98" s="26" t="s">
        <v>40</v>
      </c>
      <c r="D98" s="66">
        <f>Zones!$H$37</f>
        <v>150093.20000000001</v>
      </c>
      <c r="E98" s="38">
        <f>SUMIFS(Raw_totalendusesannual!$D:$D,
        Raw_totalendusesannual!$B:$B,$A98,
        Raw_totalendusesannual!$C:$C,$B98,
        Raw_totalendusesannual!$A:$A,$C98) / $D98</f>
        <v>44.155676473018097</v>
      </c>
      <c r="F98" s="38">
        <f>SUMIFS(Raw_totalendusesannual!$E:$E,
        Raw_totalendusesannual!$B:$B,$A98,
        Raw_totalendusesannual!$C:$C,$B98,
        Raw_totalendusesannual!$A:$A,$C98) / $D98</f>
        <v>11.313361098304252</v>
      </c>
      <c r="G98" s="26"/>
    </row>
    <row r="99" spans="1:7" x14ac:dyDescent="0.25">
      <c r="A99" s="26" t="s">
        <v>20</v>
      </c>
      <c r="B99" s="26" t="s">
        <v>68</v>
      </c>
      <c r="C99" s="26" t="s">
        <v>39</v>
      </c>
      <c r="D99" s="67">
        <f>Zones!$H$37</f>
        <v>150093.20000000001</v>
      </c>
      <c r="E99" s="38">
        <f>SUMIFS(Raw_totalendusesannual!$D:$D,
        Raw_totalendusesannual!$B:$B,$A99,
        Raw_totalendusesannual!$C:$C,$B99,
        Raw_totalendusesannual!$A:$A,$C99) / $D99</f>
        <v>52.367019758390121</v>
      </c>
      <c r="F99" s="38">
        <f>SUMIFS(Raw_totalendusesannual!$E:$E,
        Raw_totalendusesannual!$B:$B,$A99,
        Raw_totalendusesannual!$C:$C,$B99,
        Raw_totalendusesannual!$A:$A,$C99) / $D99</f>
        <v>11.317408583466806</v>
      </c>
      <c r="G99" s="26"/>
    </row>
    <row r="100" spans="1:7" x14ac:dyDescent="0.25">
      <c r="A100" s="26" t="s">
        <v>20</v>
      </c>
      <c r="B100" s="26" t="s">
        <v>68</v>
      </c>
      <c r="C100" s="26" t="s">
        <v>40</v>
      </c>
      <c r="D100" s="67">
        <f>Zones!$H$37</f>
        <v>150093.20000000001</v>
      </c>
      <c r="E100" s="38">
        <f>SUMIFS(Raw_totalendusesannual!$D:$D,
        Raw_totalendusesannual!$B:$B,$A100,
        Raw_totalendusesannual!$C:$C,$B100,
        Raw_totalendusesannual!$A:$A,$C100) / $D100</f>
        <v>43.749715110344773</v>
      </c>
      <c r="F100" s="38">
        <f>SUMIFS(Raw_totalendusesannual!$E:$E,
        Raw_totalendusesannual!$B:$B,$A100,
        Raw_totalendusesannual!$C:$C,$B100,
        Raw_totalendusesannual!$A:$A,$C100) / $D100</f>
        <v>11.317927127944502</v>
      </c>
      <c r="G100" s="26"/>
    </row>
    <row r="101" spans="1:7" x14ac:dyDescent="0.25">
      <c r="A101" s="26" t="s">
        <v>20</v>
      </c>
      <c r="B101" s="26" t="s">
        <v>69</v>
      </c>
      <c r="C101" s="26" t="s">
        <v>39</v>
      </c>
      <c r="D101" s="67">
        <f>Zones!$H$37</f>
        <v>150093.20000000001</v>
      </c>
      <c r="E101" s="38">
        <f>SUMIFS(Raw_totalendusesannual!$D:$D,
        Raw_totalendusesannual!$B:$B,$A101,
        Raw_totalendusesannual!$C:$C,$B101,
        Raw_totalendusesannual!$A:$A,$C101) / $D101</f>
        <v>46.23018744353508</v>
      </c>
      <c r="F101" s="38">
        <f>SUMIFS(Raw_totalendusesannual!$E:$E,
        Raw_totalendusesannual!$B:$B,$A101,
        Raw_totalendusesannual!$C:$C,$B101,
        Raw_totalendusesannual!$A:$A,$C101) / $D101</f>
        <v>12.879998560894164</v>
      </c>
      <c r="G101" s="26"/>
    </row>
    <row r="102" spans="1:7" x14ac:dyDescent="0.25">
      <c r="A102" s="26" t="s">
        <v>20</v>
      </c>
      <c r="B102" s="26" t="s">
        <v>69</v>
      </c>
      <c r="C102" s="26" t="s">
        <v>40</v>
      </c>
      <c r="D102" s="67">
        <f>Zones!$H$37</f>
        <v>150093.20000000001</v>
      </c>
      <c r="E102" s="38">
        <f>SUMIFS(Raw_totalendusesannual!$D:$D,
        Raw_totalendusesannual!$B:$B,$A102,
        Raw_totalendusesannual!$C:$C,$B102,
        Raw_totalendusesannual!$A:$A,$C102) / $D102</f>
        <v>39.055791734735479</v>
      </c>
      <c r="F102" s="38">
        <f>SUMIFS(Raw_totalendusesannual!$E:$E,
        Raw_totalendusesannual!$B:$B,$A102,
        Raw_totalendusesannual!$C:$C,$B102,
        Raw_totalendusesannual!$A:$A,$C102) / $D102</f>
        <v>13.44207618999395</v>
      </c>
      <c r="G102" s="26"/>
    </row>
    <row r="103" spans="1:7" x14ac:dyDescent="0.25">
      <c r="A103" s="26" t="s">
        <v>21</v>
      </c>
      <c r="B103" s="26" t="s">
        <v>67</v>
      </c>
      <c r="C103" s="26" t="s">
        <v>39</v>
      </c>
      <c r="D103" s="66">
        <f>Zones!$H$37</f>
        <v>150093.20000000001</v>
      </c>
      <c r="E103" s="38">
        <f>SUMIFS(Raw_totalendusesannual!$D:$D,
        Raw_totalendusesannual!$B:$B,$A103,
        Raw_totalendusesannual!$C:$C,$B103,
        Raw_totalendusesannual!$A:$A,$C103) / $D103</f>
        <v>49.624093230073044</v>
      </c>
      <c r="F103" s="38">
        <f>SUMIFS(Raw_totalendusesannual!$E:$E,
        Raw_totalendusesannual!$B:$B,$A103,
        Raw_totalendusesannual!$C:$C,$B103,
        Raw_totalendusesannual!$A:$A,$C103) / $D103</f>
        <v>16.918813777039865</v>
      </c>
      <c r="G103" s="26"/>
    </row>
    <row r="104" spans="1:7" x14ac:dyDescent="0.25">
      <c r="A104" s="26" t="s">
        <v>21</v>
      </c>
      <c r="B104" s="26" t="s">
        <v>67</v>
      </c>
      <c r="C104" s="26" t="s">
        <v>40</v>
      </c>
      <c r="D104" s="66">
        <f>Zones!$H$37</f>
        <v>150093.20000000001</v>
      </c>
      <c r="E104" s="38">
        <f>SUMIFS(Raw_totalendusesannual!$D:$D,
        Raw_totalendusesannual!$B:$B,$A104,
        Raw_totalendusesannual!$C:$C,$B104,
        Raw_totalendusesannual!$A:$A,$C104) / $D104</f>
        <v>40.930504246694717</v>
      </c>
      <c r="F104" s="38">
        <f>SUMIFS(Raw_totalendusesannual!$E:$E,
        Raw_totalendusesannual!$B:$B,$A104,
        Raw_totalendusesannual!$C:$C,$B104,
        Raw_totalendusesannual!$A:$A,$C104) / $D104</f>
        <v>16.057413527061851</v>
      </c>
      <c r="G104" s="26"/>
    </row>
    <row r="105" spans="1:7" x14ac:dyDescent="0.25">
      <c r="A105" s="26" t="s">
        <v>21</v>
      </c>
      <c r="B105" s="26" t="s">
        <v>48</v>
      </c>
      <c r="C105" s="26" t="s">
        <v>39</v>
      </c>
      <c r="D105" s="67">
        <f>Zones!$H$37</f>
        <v>150093.20000000001</v>
      </c>
      <c r="E105" s="38">
        <f>SUMIFS(Raw_totalendusesannual!$D:$D,
        Raw_totalendusesannual!$B:$B,$A105,
        Raw_totalendusesannual!$C:$C,$B105,
        Raw_totalendusesannual!$A:$A,$C105) / $D105</f>
        <v>53.285938803356842</v>
      </c>
      <c r="F105" s="38">
        <f>SUMIFS(Raw_totalendusesannual!$E:$E,
        Raw_totalendusesannual!$B:$B,$A105,
        Raw_totalendusesannual!$C:$C,$B105,
        Raw_totalendusesannual!$A:$A,$C105) / $D105</f>
        <v>13.721208622375963</v>
      </c>
      <c r="G105" s="26"/>
    </row>
    <row r="106" spans="1:7" x14ac:dyDescent="0.25">
      <c r="A106" s="26" t="s">
        <v>21</v>
      </c>
      <c r="B106" s="26" t="s">
        <v>48</v>
      </c>
      <c r="C106" s="26" t="s">
        <v>40</v>
      </c>
      <c r="D106" s="67">
        <f>Zones!$H$37</f>
        <v>150093.20000000001</v>
      </c>
      <c r="E106" s="38">
        <f>SUMIFS(Raw_totalendusesannual!$D:$D,
        Raw_totalendusesannual!$B:$B,$A106,
        Raw_totalendusesannual!$C:$C,$B106,
        Raw_totalendusesannual!$A:$A,$C106) / $D106</f>
        <v>42.171992468679456</v>
      </c>
      <c r="F106" s="38">
        <f>SUMIFS(Raw_totalendusesannual!$E:$E,
        Raw_totalendusesannual!$B:$B,$A106,
        Raw_totalendusesannual!$C:$C,$B106,
        Raw_totalendusesannual!$A:$A,$C106) / $D106</f>
        <v>13.88809073295792</v>
      </c>
      <c r="G106" s="26"/>
    </row>
    <row r="107" spans="1:7" x14ac:dyDescent="0.25">
      <c r="A107" s="26" t="s">
        <v>21</v>
      </c>
      <c r="B107" s="26" t="s">
        <v>65</v>
      </c>
      <c r="C107" s="26" t="s">
        <v>39</v>
      </c>
      <c r="D107" s="66">
        <f>Zones!$H$37</f>
        <v>150093.20000000001</v>
      </c>
      <c r="E107" s="38">
        <f>SUMIFS(Raw_totalendusesannual!$D:$D,
        Raw_totalendusesannual!$B:$B,$A107,
        Raw_totalendusesannual!$C:$C,$B107,
        Raw_totalendusesannual!$A:$A,$C107) / $D107</f>
        <v>53.89800170827192</v>
      </c>
      <c r="F107" s="38">
        <f>SUMIFS(Raw_totalendusesannual!$E:$E,
        Raw_totalendusesannual!$B:$B,$A107,
        Raw_totalendusesannual!$C:$C,$B107,
        Raw_totalendusesannual!$A:$A,$C107) / $D107</f>
        <v>11.526511460878973</v>
      </c>
      <c r="G107" s="26"/>
    </row>
    <row r="108" spans="1:7" x14ac:dyDescent="0.25">
      <c r="A108" s="26" t="s">
        <v>21</v>
      </c>
      <c r="B108" s="26" t="s">
        <v>65</v>
      </c>
      <c r="C108" s="26" t="s">
        <v>40</v>
      </c>
      <c r="D108" s="66">
        <f>Zones!$H$37</f>
        <v>150093.20000000001</v>
      </c>
      <c r="E108" s="38">
        <f>SUMIFS(Raw_totalendusesannual!$D:$D,
        Raw_totalendusesannual!$B:$B,$A108,
        Raw_totalendusesannual!$C:$C,$B108,
        Raw_totalendusesannual!$A:$A,$C108) / $D108</f>
        <v>42.817529041955261</v>
      </c>
      <c r="F108" s="38">
        <f>SUMIFS(Raw_totalendusesannual!$E:$E,
        Raw_totalendusesannual!$B:$B,$A108,
        Raw_totalendusesannual!$C:$C,$B108,
        Raw_totalendusesannual!$A:$A,$C108) / $D108</f>
        <v>11.504161081248185</v>
      </c>
      <c r="G108" s="26"/>
    </row>
    <row r="109" spans="1:7" x14ac:dyDescent="0.25">
      <c r="A109" s="26" t="s">
        <v>21</v>
      </c>
      <c r="B109" s="26" t="s">
        <v>68</v>
      </c>
      <c r="C109" s="26" t="s">
        <v>39</v>
      </c>
      <c r="D109" s="67">
        <f>Zones!$H$37</f>
        <v>150093.20000000001</v>
      </c>
      <c r="E109" s="38">
        <f>SUMIFS(Raw_totalendusesannual!$D:$D,
        Raw_totalendusesannual!$B:$B,$A109,
        Raw_totalendusesannual!$C:$C,$B109,
        Raw_totalendusesannual!$A:$A,$C109) / $D109</f>
        <v>53.2953550194146</v>
      </c>
      <c r="F109" s="38">
        <f>SUMIFS(Raw_totalendusesannual!$E:$E,
        Raw_totalendusesannual!$B:$B,$A109,
        Raw_totalendusesannual!$C:$C,$B109,
        Raw_totalendusesannual!$A:$A,$C109) / $D109</f>
        <v>11.531522480698658</v>
      </c>
      <c r="G109" s="26"/>
    </row>
    <row r="110" spans="1:7" x14ac:dyDescent="0.25">
      <c r="A110" s="26" t="s">
        <v>21</v>
      </c>
      <c r="B110" s="26" t="s">
        <v>68</v>
      </c>
      <c r="C110" s="26" t="s">
        <v>40</v>
      </c>
      <c r="D110" s="67">
        <f>Zones!$H$37</f>
        <v>150093.20000000001</v>
      </c>
      <c r="E110" s="38">
        <f>SUMIFS(Raw_totalendusesannual!$D:$D,
        Raw_totalendusesannual!$B:$B,$A110,
        Raw_totalendusesannual!$C:$C,$B110,
        Raw_totalendusesannual!$A:$A,$C110) / $D110</f>
        <v>42.14253197346715</v>
      </c>
      <c r="F110" s="38">
        <f>SUMIFS(Raw_totalendusesannual!$E:$E,
        Raw_totalendusesannual!$B:$B,$A110,
        Raw_totalendusesannual!$C:$C,$B110,
        Raw_totalendusesannual!$A:$A,$C110) / $D110</f>
        <v>11.507654310788229</v>
      </c>
      <c r="G110" s="26"/>
    </row>
    <row r="111" spans="1:7" x14ac:dyDescent="0.25">
      <c r="A111" s="26" t="s">
        <v>21</v>
      </c>
      <c r="B111" s="26" t="s">
        <v>69</v>
      </c>
      <c r="C111" s="26" t="s">
        <v>39</v>
      </c>
      <c r="D111" s="67">
        <f>Zones!$H$37</f>
        <v>150093.20000000001</v>
      </c>
      <c r="E111" s="38">
        <f>SUMIFS(Raw_totalendusesannual!$D:$D,
        Raw_totalendusesannual!$B:$B,$A111,
        Raw_totalendusesannual!$C:$C,$B111,
        Raw_totalendusesannual!$A:$A,$C111) / $D111</f>
        <v>46.710237838889434</v>
      </c>
      <c r="F111" s="38">
        <f>SUMIFS(Raw_totalendusesannual!$E:$E,
        Raw_totalendusesannual!$B:$B,$A111,
        Raw_totalendusesannual!$C:$C,$B111,
        Raw_totalendusesannual!$A:$A,$C111) / $D111</f>
        <v>15.137160910687491</v>
      </c>
      <c r="G111" s="26"/>
    </row>
    <row r="112" spans="1:7" x14ac:dyDescent="0.25">
      <c r="A112" s="26" t="s">
        <v>21</v>
      </c>
      <c r="B112" s="26" t="s">
        <v>69</v>
      </c>
      <c r="C112" s="26" t="s">
        <v>40</v>
      </c>
      <c r="D112" s="67">
        <f>Zones!$H$37</f>
        <v>150093.20000000001</v>
      </c>
      <c r="E112" s="38">
        <f>SUMIFS(Raw_totalendusesannual!$D:$D,
        Raw_totalendusesannual!$B:$B,$A112,
        Raw_totalendusesannual!$C:$C,$B112,
        Raw_totalendusesannual!$A:$A,$C112) / $D112</f>
        <v>38.196245666026172</v>
      </c>
      <c r="F112" s="38">
        <f>SUMIFS(Raw_totalendusesannual!$E:$E,
        Raw_totalendusesannual!$B:$B,$A112,
        Raw_totalendusesannual!$C:$C,$B112,
        Raw_totalendusesannual!$A:$A,$C112) / $D112</f>
        <v>14.957528588903427</v>
      </c>
      <c r="G112" s="26"/>
    </row>
    <row r="113" spans="1:7" x14ac:dyDescent="0.25">
      <c r="A113" s="26" t="s">
        <v>22</v>
      </c>
      <c r="B113" s="26" t="s">
        <v>67</v>
      </c>
      <c r="C113" s="26" t="s">
        <v>39</v>
      </c>
      <c r="D113" s="66">
        <f>Zones!$H$37</f>
        <v>150093.20000000001</v>
      </c>
      <c r="E113" s="38">
        <f>SUMIFS(Raw_totalendusesannual!$D:$D,
        Raw_totalendusesannual!$B:$B,$A113,
        Raw_totalendusesannual!$C:$C,$B113,
        Raw_totalendusesannual!$A:$A,$C113) / $D113</f>
        <v>47.468041323657559</v>
      </c>
      <c r="F113" s="38">
        <f>SUMIFS(Raw_totalendusesannual!$E:$E,
        Raw_totalendusesannual!$B:$B,$A113,
        Raw_totalendusesannual!$C:$C,$B113,
        Raw_totalendusesannual!$A:$A,$C113) / $D113</f>
        <v>16.292073858109493</v>
      </c>
      <c r="G113" s="26"/>
    </row>
    <row r="114" spans="1:7" x14ac:dyDescent="0.25">
      <c r="A114" s="26" t="s">
        <v>22</v>
      </c>
      <c r="B114" s="26" t="s">
        <v>67</v>
      </c>
      <c r="C114" s="26" t="s">
        <v>40</v>
      </c>
      <c r="D114" s="66">
        <f>Zones!$H$37</f>
        <v>150093.20000000001</v>
      </c>
      <c r="E114" s="38">
        <f>SUMIFS(Raw_totalendusesannual!$D:$D,
        Raw_totalendusesannual!$B:$B,$A114,
        Raw_totalendusesannual!$C:$C,$B114,
        Raw_totalendusesannual!$A:$A,$C114) / $D114</f>
        <v>39.477329819072409</v>
      </c>
      <c r="F114" s="38">
        <f>SUMIFS(Raw_totalendusesannual!$E:$E,
        Raw_totalendusesannual!$B:$B,$A114,
        Raw_totalendusesannual!$C:$C,$B114,
        Raw_totalendusesannual!$A:$A,$C114) / $D114</f>
        <v>15.815623625853801</v>
      </c>
      <c r="G114" s="26"/>
    </row>
    <row r="115" spans="1:7" x14ac:dyDescent="0.25">
      <c r="A115" s="26" t="s">
        <v>22</v>
      </c>
      <c r="B115" s="26" t="s">
        <v>48</v>
      </c>
      <c r="C115" s="26" t="s">
        <v>39</v>
      </c>
      <c r="D115" s="67">
        <f>Zones!$H$37</f>
        <v>150093.20000000001</v>
      </c>
      <c r="E115" s="38">
        <f>SUMIFS(Raw_totalendusesannual!$D:$D,
        Raw_totalendusesannual!$B:$B,$A115,
        Raw_totalendusesannual!$C:$C,$B115,
        Raw_totalendusesannual!$A:$A,$C115) / $D115</f>
        <v>50.320124296104019</v>
      </c>
      <c r="F115" s="38">
        <f>SUMIFS(Raw_totalendusesannual!$E:$E,
        Raw_totalendusesannual!$B:$B,$A115,
        Raw_totalendusesannual!$C:$C,$B115,
        Raw_totalendusesannual!$A:$A,$C115) / $D115</f>
        <v>13.786080581931758</v>
      </c>
      <c r="G115" s="26"/>
    </row>
    <row r="116" spans="1:7" x14ac:dyDescent="0.25">
      <c r="A116" s="26" t="s">
        <v>22</v>
      </c>
      <c r="B116" s="26" t="s">
        <v>48</v>
      </c>
      <c r="C116" s="26" t="s">
        <v>40</v>
      </c>
      <c r="D116" s="67">
        <f>Zones!$H$37</f>
        <v>150093.20000000001</v>
      </c>
      <c r="E116" s="38">
        <f>SUMIFS(Raw_totalendusesannual!$D:$D,
        Raw_totalendusesannual!$B:$B,$A116,
        Raw_totalendusesannual!$C:$C,$B116,
        Raw_totalendusesannual!$A:$A,$C116) / $D116</f>
        <v>40.550544861459407</v>
      </c>
      <c r="F116" s="38">
        <f>SUMIFS(Raw_totalendusesannual!$E:$E,
        Raw_totalendusesannual!$B:$B,$A116,
        Raw_totalendusesannual!$C:$C,$B116,
        Raw_totalendusesannual!$A:$A,$C116) / $D116</f>
        <v>14.095412317146945</v>
      </c>
      <c r="G116" s="26"/>
    </row>
    <row r="117" spans="1:7" x14ac:dyDescent="0.25">
      <c r="A117" s="26" t="s">
        <v>22</v>
      </c>
      <c r="B117" s="26" t="s">
        <v>65</v>
      </c>
      <c r="C117" s="26" t="s">
        <v>39</v>
      </c>
      <c r="D117" s="66">
        <f>Zones!$H$37</f>
        <v>150093.20000000001</v>
      </c>
      <c r="E117" s="38">
        <f>SUMIFS(Raw_totalendusesannual!$D:$D,
        Raw_totalendusesannual!$B:$B,$A117,
        Raw_totalendusesannual!$C:$C,$B117,
        Raw_totalendusesannual!$A:$A,$C117) / $D117</f>
        <v>50.850971329813738</v>
      </c>
      <c r="F117" s="38">
        <f>SUMIFS(Raw_totalendusesannual!$E:$E,
        Raw_totalendusesannual!$B:$B,$A117,
        Raw_totalendusesannual!$C:$C,$B117,
        Raw_totalendusesannual!$A:$A,$C117) / $D117</f>
        <v>11.834319076413854</v>
      </c>
      <c r="G117" s="26"/>
    </row>
    <row r="118" spans="1:7" x14ac:dyDescent="0.25">
      <c r="A118" s="26" t="s">
        <v>22</v>
      </c>
      <c r="B118" s="26" t="s">
        <v>65</v>
      </c>
      <c r="C118" s="26" t="s">
        <v>40</v>
      </c>
      <c r="D118" s="66">
        <f>Zones!$H$37</f>
        <v>150093.20000000001</v>
      </c>
      <c r="E118" s="38">
        <f>SUMIFS(Raw_totalendusesannual!$D:$D,
        Raw_totalendusesannual!$B:$B,$A118,
        Raw_totalendusesannual!$C:$C,$B118,
        Raw_totalendusesannual!$A:$A,$C118) / $D118</f>
        <v>41.150608088840798</v>
      </c>
      <c r="F118" s="38">
        <f>SUMIFS(Raw_totalendusesannual!$E:$E,
        Raw_totalendusesannual!$B:$B,$A118,
        Raw_totalendusesannual!$C:$C,$B118,
        Raw_totalendusesannual!$A:$A,$C118) / $D118</f>
        <v>11.815866741464635</v>
      </c>
      <c r="G118" s="26"/>
    </row>
    <row r="119" spans="1:7" x14ac:dyDescent="0.25">
      <c r="A119" s="26" t="s">
        <v>22</v>
      </c>
      <c r="B119" s="26" t="s">
        <v>68</v>
      </c>
      <c r="C119" s="26" t="s">
        <v>39</v>
      </c>
      <c r="D119" s="67">
        <f>Zones!$H$37</f>
        <v>150093.20000000001</v>
      </c>
      <c r="E119" s="38">
        <f>SUMIFS(Raw_totalendusesannual!$D:$D,
        Raw_totalendusesannual!$B:$B,$A119,
        Raw_totalendusesannual!$C:$C,$B119,
        Raw_totalendusesannual!$A:$A,$C119) / $D119</f>
        <v>50.33332482750717</v>
      </c>
      <c r="F119" s="38">
        <f>SUMIFS(Raw_totalendusesannual!$E:$E,
        Raw_totalendusesannual!$B:$B,$A119,
        Raw_totalendusesannual!$C:$C,$B119,
        Raw_totalendusesannual!$A:$A,$C119) / $D119</f>
        <v>11.838750256507289</v>
      </c>
      <c r="G119" s="26"/>
    </row>
    <row r="120" spans="1:7" x14ac:dyDescent="0.25">
      <c r="A120" s="26" t="s">
        <v>22</v>
      </c>
      <c r="B120" s="26" t="s">
        <v>68</v>
      </c>
      <c r="C120" s="26" t="s">
        <v>40</v>
      </c>
      <c r="D120" s="67">
        <f>Zones!$H$37</f>
        <v>150093.20000000001</v>
      </c>
      <c r="E120" s="38">
        <f>SUMIFS(Raw_totalendusesannual!$D:$D,
        Raw_totalendusesannual!$B:$B,$A120,
        Raw_totalendusesannual!$C:$C,$B120,
        Raw_totalendusesannual!$A:$A,$C120) / $D120</f>
        <v>40.521256859071563</v>
      </c>
      <c r="F120" s="38">
        <f>SUMIFS(Raw_totalendusesannual!$E:$E,
        Raw_totalendusesannual!$B:$B,$A120,
        Raw_totalendusesannual!$C:$C,$B120,
        Raw_totalendusesannual!$A:$A,$C120) / $D120</f>
        <v>11.817848176999357</v>
      </c>
      <c r="G120" s="26"/>
    </row>
    <row r="121" spans="1:7" x14ac:dyDescent="0.25">
      <c r="A121" s="26" t="s">
        <v>22</v>
      </c>
      <c r="B121" s="26" t="s">
        <v>69</v>
      </c>
      <c r="C121" s="26" t="s">
        <v>39</v>
      </c>
      <c r="D121" s="67">
        <f>Zones!$H$37</f>
        <v>150093.20000000001</v>
      </c>
      <c r="E121" s="38">
        <f>SUMIFS(Raw_totalendusesannual!$D:$D,
        Raw_totalendusesannual!$B:$B,$A121,
        Raw_totalendusesannual!$C:$C,$B121,
        Raw_totalendusesannual!$A:$A,$C121) / $D121</f>
        <v>44.401876434108935</v>
      </c>
      <c r="F121" s="38">
        <f>SUMIFS(Raw_totalendusesannual!$E:$E,
        Raw_totalendusesannual!$B:$B,$A121,
        Raw_totalendusesannual!$C:$C,$B121,
        Raw_totalendusesannual!$A:$A,$C121) / $D121</f>
        <v>15.001819003126057</v>
      </c>
      <c r="G121" s="26"/>
    </row>
    <row r="122" spans="1:7" x14ac:dyDescent="0.25">
      <c r="A122" s="26" t="s">
        <v>22</v>
      </c>
      <c r="B122" s="26" t="s">
        <v>69</v>
      </c>
      <c r="C122" s="26" t="s">
        <v>40</v>
      </c>
      <c r="D122" s="67">
        <f>Zones!$H$37</f>
        <v>150093.20000000001</v>
      </c>
      <c r="E122" s="38">
        <f>SUMIFS(Raw_totalendusesannual!$D:$D,
        Raw_totalendusesannual!$B:$B,$A122,
        Raw_totalendusesannual!$C:$C,$B122,
        Raw_totalendusesannual!$A:$A,$C122) / $D122</f>
        <v>36.679073868769535</v>
      </c>
      <c r="F122" s="38">
        <f>SUMIFS(Raw_totalendusesannual!$E:$E,
        Raw_totalendusesannual!$B:$B,$A122,
        Raw_totalendusesannual!$C:$C,$B122,
        Raw_totalendusesannual!$A:$A,$C122) / $D122</f>
        <v>15.05701477481991</v>
      </c>
      <c r="G122" s="26"/>
    </row>
    <row r="123" spans="1:7" x14ac:dyDescent="0.25">
      <c r="A123" s="26" t="s">
        <v>23</v>
      </c>
      <c r="B123" s="26" t="s">
        <v>67</v>
      </c>
      <c r="C123" s="26" t="s">
        <v>39</v>
      </c>
      <c r="D123" s="66">
        <f>Zones!$H$37</f>
        <v>150093.20000000001</v>
      </c>
      <c r="E123" s="38">
        <f>SUMIFS(Raw_totalendusesannual!$D:$D,
        Raw_totalendusesannual!$B:$B,$A123,
        Raw_totalendusesannual!$C:$C,$B123,
        Raw_totalendusesannual!$A:$A,$C123) / $D123</f>
        <v>51.585304730660681</v>
      </c>
      <c r="F123" s="38">
        <f>SUMIFS(Raw_totalendusesannual!$E:$E,
        Raw_totalendusesannual!$B:$B,$A123,
        Raw_totalendusesannual!$C:$C,$B123,
        Raw_totalendusesannual!$A:$A,$C123) / $D123</f>
        <v>14.981469780109959</v>
      </c>
      <c r="G123" s="26"/>
    </row>
    <row r="124" spans="1:7" x14ac:dyDescent="0.25">
      <c r="A124" s="26" t="s">
        <v>23</v>
      </c>
      <c r="B124" s="26" t="s">
        <v>67</v>
      </c>
      <c r="C124" s="26" t="s">
        <v>40</v>
      </c>
      <c r="D124" s="66">
        <f>Zones!$H$37</f>
        <v>150093.20000000001</v>
      </c>
      <c r="E124" s="38">
        <f>SUMIFS(Raw_totalendusesannual!$D:$D,
        Raw_totalendusesannual!$B:$B,$A124,
        Raw_totalendusesannual!$C:$C,$B124,
        Raw_totalendusesannual!$A:$A,$C124) / $D124</f>
        <v>42.397041371627758</v>
      </c>
      <c r="F124" s="38">
        <f>SUMIFS(Raw_totalendusesannual!$E:$E,
        Raw_totalendusesannual!$B:$B,$A124,
        Raw_totalendusesannual!$C:$C,$B124,
        Raw_totalendusesannual!$A:$A,$C124) / $D124</f>
        <v>14.57605461140145</v>
      </c>
      <c r="G124" s="26"/>
    </row>
    <row r="125" spans="1:7" x14ac:dyDescent="0.25">
      <c r="A125" s="26" t="s">
        <v>23</v>
      </c>
      <c r="B125" s="26" t="s">
        <v>48</v>
      </c>
      <c r="C125" s="26" t="s">
        <v>39</v>
      </c>
      <c r="D125" s="67">
        <f>Zones!$H$37</f>
        <v>150093.20000000001</v>
      </c>
      <c r="E125" s="38">
        <f>SUMIFS(Raw_totalendusesannual!$D:$D,
        Raw_totalendusesannual!$B:$B,$A125,
        Raw_totalendusesannual!$C:$C,$B125,
        Raw_totalendusesannual!$A:$A,$C125) / $D125</f>
        <v>54.429722998776754</v>
      </c>
      <c r="F125" s="38">
        <f>SUMIFS(Raw_totalendusesannual!$E:$E,
        Raw_totalendusesannual!$B:$B,$A125,
        Raw_totalendusesannual!$C:$C,$B125,
        Raw_totalendusesannual!$A:$A,$C125) / $D125</f>
        <v>12.60326144022514</v>
      </c>
      <c r="G125" s="26"/>
    </row>
    <row r="126" spans="1:7" x14ac:dyDescent="0.25">
      <c r="A126" s="26" t="s">
        <v>23</v>
      </c>
      <c r="B126" s="26" t="s">
        <v>48</v>
      </c>
      <c r="C126" s="26" t="s">
        <v>40</v>
      </c>
      <c r="D126" s="67">
        <f>Zones!$H$37</f>
        <v>150093.20000000001</v>
      </c>
      <c r="E126" s="38">
        <f>SUMIFS(Raw_totalendusesannual!$D:$D,
        Raw_totalendusesannual!$B:$B,$A126,
        Raw_totalendusesannual!$C:$C,$B126,
        Raw_totalendusesannual!$A:$A,$C126) / $D126</f>
        <v>43.186034077493183</v>
      </c>
      <c r="F126" s="38">
        <f>SUMIFS(Raw_totalendusesannual!$E:$E,
        Raw_totalendusesannual!$B:$B,$A126,
        Raw_totalendusesannual!$C:$C,$B126,
        Raw_totalendusesannual!$A:$A,$C126) / $D126</f>
        <v>12.903508886478534</v>
      </c>
      <c r="G126" s="26"/>
    </row>
    <row r="127" spans="1:7" x14ac:dyDescent="0.25">
      <c r="A127" s="26" t="s">
        <v>23</v>
      </c>
      <c r="B127" s="26" t="s">
        <v>65</v>
      </c>
      <c r="C127" s="26" t="s">
        <v>39</v>
      </c>
      <c r="D127" s="66">
        <f>Zones!$H$37</f>
        <v>150093.20000000001</v>
      </c>
      <c r="E127" s="38">
        <f>SUMIFS(Raw_totalendusesannual!$D:$D,
        Raw_totalendusesannual!$B:$B,$A127,
        Raw_totalendusesannual!$C:$C,$B127,
        Raw_totalendusesannual!$A:$A,$C127) / $D127</f>
        <v>54.805486857499204</v>
      </c>
      <c r="F127" s="38">
        <f>SUMIFS(Raw_totalendusesannual!$E:$E,
        Raw_totalendusesannual!$B:$B,$A127,
        Raw_totalendusesannual!$C:$C,$B127,
        Raw_totalendusesannual!$A:$A,$C127) / $D127</f>
        <v>11.228427803524742</v>
      </c>
      <c r="G127" s="26"/>
    </row>
    <row r="128" spans="1:7" x14ac:dyDescent="0.25">
      <c r="A128" s="26" t="s">
        <v>23</v>
      </c>
      <c r="B128" s="26" t="s">
        <v>65</v>
      </c>
      <c r="C128" s="26" t="s">
        <v>40</v>
      </c>
      <c r="D128" s="66">
        <f>Zones!$H$37</f>
        <v>150093.20000000001</v>
      </c>
      <c r="E128" s="38">
        <f>SUMIFS(Raw_totalendusesannual!$D:$D,
        Raw_totalendusesannual!$B:$B,$A128,
        Raw_totalendusesannual!$C:$C,$B128,
        Raw_totalendusesannual!$A:$A,$C128) / $D128</f>
        <v>43.633468205088569</v>
      </c>
      <c r="F128" s="38">
        <f>SUMIFS(Raw_totalendusesannual!$E:$E,
        Raw_totalendusesannual!$B:$B,$A128,
        Raw_totalendusesannual!$C:$C,$B128,
        Raw_totalendusesannual!$A:$A,$C128) / $D128</f>
        <v>11.211489860966385</v>
      </c>
      <c r="G128" s="26"/>
    </row>
    <row r="129" spans="1:7" x14ac:dyDescent="0.25">
      <c r="A129" s="26" t="s">
        <v>23</v>
      </c>
      <c r="B129" s="26" t="s">
        <v>68</v>
      </c>
      <c r="C129" s="26" t="s">
        <v>39</v>
      </c>
      <c r="D129" s="67">
        <f>Zones!$H$37</f>
        <v>150093.20000000001</v>
      </c>
      <c r="E129" s="38">
        <f>SUMIFS(Raw_totalendusesannual!$D:$D,
        Raw_totalendusesannual!$B:$B,$A129,
        Raw_totalendusesannual!$C:$C,$B129,
        Raw_totalendusesannual!$A:$A,$C129) / $D129</f>
        <v>54.429973309916768</v>
      </c>
      <c r="F129" s="38">
        <f>SUMIFS(Raw_totalendusesannual!$E:$E,
        Raw_totalendusesannual!$B:$B,$A129,
        Raw_totalendusesannual!$C:$C,$B129,
        Raw_totalendusesannual!$A:$A,$C129) / $D129</f>
        <v>11.229610202194369</v>
      </c>
      <c r="G129" s="26"/>
    </row>
    <row r="130" spans="1:7" x14ac:dyDescent="0.25">
      <c r="A130" s="26" t="s">
        <v>23</v>
      </c>
      <c r="B130" s="26" t="s">
        <v>68</v>
      </c>
      <c r="C130" s="26" t="s">
        <v>40</v>
      </c>
      <c r="D130" s="67">
        <f>Zones!$H$37</f>
        <v>150093.20000000001</v>
      </c>
      <c r="E130" s="38">
        <f>SUMIFS(Raw_totalendusesannual!$D:$D,
        Raw_totalendusesannual!$B:$B,$A130,
        Raw_totalendusesannual!$C:$C,$B130,
        Raw_totalendusesannual!$A:$A,$C130) / $D130</f>
        <v>43.162087822766118</v>
      </c>
      <c r="F130" s="38">
        <f>SUMIFS(Raw_totalendusesannual!$E:$E,
        Raw_totalendusesannual!$B:$B,$A130,
        Raw_totalendusesannual!$C:$C,$B130,
        Raw_totalendusesannual!$A:$A,$C130) / $D130</f>
        <v>11.210831003669719</v>
      </c>
      <c r="G130" s="26"/>
    </row>
    <row r="131" spans="1:7" x14ac:dyDescent="0.25">
      <c r="A131" s="26" t="s">
        <v>23</v>
      </c>
      <c r="B131" s="26" t="s">
        <v>69</v>
      </c>
      <c r="C131" s="26" t="s">
        <v>39</v>
      </c>
      <c r="D131" s="67">
        <f>Zones!$H$37</f>
        <v>150093.20000000001</v>
      </c>
      <c r="E131" s="38">
        <f>SUMIFS(Raw_totalendusesannual!$D:$D,
        Raw_totalendusesannual!$B:$B,$A131,
        Raw_totalendusesannual!$C:$C,$B131,
        Raw_totalendusesannual!$A:$A,$C131) / $D131</f>
        <v>48.067228428736271</v>
      </c>
      <c r="F131" s="38">
        <f>SUMIFS(Raw_totalendusesannual!$E:$E,
        Raw_totalendusesannual!$B:$B,$A131,
        Raw_totalendusesannual!$C:$C,$B131,
        Raw_totalendusesannual!$A:$A,$C131) / $D131</f>
        <v>13.590149986808196</v>
      </c>
      <c r="G131" s="26"/>
    </row>
    <row r="132" spans="1:7" x14ac:dyDescent="0.25">
      <c r="A132" s="26" t="s">
        <v>23</v>
      </c>
      <c r="B132" s="26" t="s">
        <v>69</v>
      </c>
      <c r="C132" s="26" t="s">
        <v>40</v>
      </c>
      <c r="D132" s="67">
        <f>Zones!$H$37</f>
        <v>150093.20000000001</v>
      </c>
      <c r="E132" s="38">
        <f>SUMIFS(Raw_totalendusesannual!$D:$D,
        Raw_totalendusesannual!$B:$B,$A132,
        Raw_totalendusesannual!$C:$C,$B132,
        Raw_totalendusesannual!$A:$A,$C132) / $D132</f>
        <v>39.309346725900966</v>
      </c>
      <c r="F132" s="38">
        <f>SUMIFS(Raw_totalendusesannual!$E:$E,
        Raw_totalendusesannual!$B:$B,$A132,
        Raw_totalendusesannual!$C:$C,$B132,
        Raw_totalendusesannual!$A:$A,$C132) / $D132</f>
        <v>13.697096603976728</v>
      </c>
      <c r="G132" s="26"/>
    </row>
    <row r="133" spans="1:7" x14ac:dyDescent="0.25">
      <c r="A133" s="26" t="s">
        <v>24</v>
      </c>
      <c r="B133" s="26" t="s">
        <v>67</v>
      </c>
      <c r="C133" s="26" t="s">
        <v>39</v>
      </c>
      <c r="D133" s="66">
        <f>Zones!$H$37</f>
        <v>150093.20000000001</v>
      </c>
      <c r="E133" s="38">
        <f>SUMIFS(Raw_totalendusesannual!$D:$D,
        Raw_totalendusesannual!$B:$B,$A133,
        Raw_totalendusesannual!$C:$C,$B133,
        Raw_totalendusesannual!$A:$A,$C133) / $D133</f>
        <v>55.432430383255202</v>
      </c>
      <c r="F133" s="38">
        <f>SUMIFS(Raw_totalendusesannual!$E:$E,
        Raw_totalendusesannual!$B:$B,$A133,
        Raw_totalendusesannual!$C:$C,$B133,
        Raw_totalendusesannual!$A:$A,$C133) / $D133</f>
        <v>13.430547353244517</v>
      </c>
      <c r="G133" s="26"/>
    </row>
    <row r="134" spans="1:7" x14ac:dyDescent="0.25">
      <c r="A134" s="26" t="s">
        <v>24</v>
      </c>
      <c r="B134" s="26" t="s">
        <v>67</v>
      </c>
      <c r="C134" s="26" t="s">
        <v>40</v>
      </c>
      <c r="D134" s="66">
        <f>Zones!$H$37</f>
        <v>150093.20000000001</v>
      </c>
      <c r="E134" s="38">
        <f>SUMIFS(Raw_totalendusesannual!$D:$D,
        Raw_totalendusesannual!$B:$B,$A134,
        Raw_totalendusesannual!$C:$C,$B134,
        Raw_totalendusesannual!$A:$A,$C134) / $D134</f>
        <v>45.577559209877592</v>
      </c>
      <c r="F134" s="38">
        <f>SUMIFS(Raw_totalendusesannual!$E:$E,
        Raw_totalendusesannual!$B:$B,$A134,
        Raw_totalendusesannual!$C:$C,$B134,
        Raw_totalendusesannual!$A:$A,$C134) / $D134</f>
        <v>13.186025282957521</v>
      </c>
      <c r="G134" s="26"/>
    </row>
    <row r="135" spans="1:7" x14ac:dyDescent="0.25">
      <c r="A135" s="26" t="s">
        <v>24</v>
      </c>
      <c r="B135" s="26" t="s">
        <v>48</v>
      </c>
      <c r="C135" s="26" t="s">
        <v>39</v>
      </c>
      <c r="D135" s="67">
        <f>Zones!$H$37</f>
        <v>150093.20000000001</v>
      </c>
      <c r="E135" s="38">
        <f>SUMIFS(Raw_totalendusesannual!$D:$D,
        Raw_totalendusesannual!$B:$B,$A135,
        Raw_totalendusesannual!$C:$C,$B135,
        Raw_totalendusesannual!$A:$A,$C135) / $D135</f>
        <v>58.638183875085609</v>
      </c>
      <c r="F135" s="38">
        <f>SUMIFS(Raw_totalendusesannual!$E:$E,
        Raw_totalendusesannual!$B:$B,$A135,
        Raw_totalendusesannual!$C:$C,$B135,
        Raw_totalendusesannual!$A:$A,$C135) / $D135</f>
        <v>11.43528394357639</v>
      </c>
      <c r="G135" s="26"/>
    </row>
    <row r="136" spans="1:7" x14ac:dyDescent="0.25">
      <c r="A136" s="26" t="s">
        <v>24</v>
      </c>
      <c r="B136" s="26" t="s">
        <v>48</v>
      </c>
      <c r="C136" s="26" t="s">
        <v>40</v>
      </c>
      <c r="D136" s="67">
        <f>Zones!$H$37</f>
        <v>150093.20000000001</v>
      </c>
      <c r="E136" s="38">
        <f>SUMIFS(Raw_totalendusesannual!$D:$D,
        Raw_totalendusesannual!$B:$B,$A136,
        Raw_totalendusesannual!$C:$C,$B136,
        Raw_totalendusesannual!$A:$A,$C136) / $D136</f>
        <v>46.454151553834542</v>
      </c>
      <c r="F136" s="38">
        <f>SUMIFS(Raw_totalendusesannual!$E:$E,
        Raw_totalendusesannual!$B:$B,$A136,
        Raw_totalendusesannual!$C:$C,$B136,
        Raw_totalendusesannual!$A:$A,$C136) / $D136</f>
        <v>11.649311494458109</v>
      </c>
      <c r="G136" s="26"/>
    </row>
    <row r="137" spans="1:7" x14ac:dyDescent="0.25">
      <c r="A137" s="26" t="s">
        <v>24</v>
      </c>
      <c r="B137" s="26" t="s">
        <v>65</v>
      </c>
      <c r="C137" s="26" t="s">
        <v>39</v>
      </c>
      <c r="D137" s="66">
        <f>Zones!$H$37</f>
        <v>150093.20000000001</v>
      </c>
      <c r="E137" s="38">
        <f>SUMIFS(Raw_totalendusesannual!$D:$D,
        Raw_totalendusesannual!$B:$B,$A137,
        Raw_totalendusesannual!$C:$C,$B137,
        Raw_totalendusesannual!$A:$A,$C137) / $D137</f>
        <v>58.867083318897855</v>
      </c>
      <c r="F137" s="38">
        <f>SUMIFS(Raw_totalendusesannual!$E:$E,
        Raw_totalendusesannual!$B:$B,$A137,
        Raw_totalendusesannual!$C:$C,$B137,
        Raw_totalendusesannual!$A:$A,$C137) / $D137</f>
        <v>10.707866578898976</v>
      </c>
      <c r="G137" s="26"/>
    </row>
    <row r="138" spans="1:7" x14ac:dyDescent="0.25">
      <c r="A138" s="26" t="s">
        <v>24</v>
      </c>
      <c r="B138" s="26" t="s">
        <v>65</v>
      </c>
      <c r="C138" s="26" t="s">
        <v>40</v>
      </c>
      <c r="D138" s="66">
        <f>Zones!$H$37</f>
        <v>150093.20000000001</v>
      </c>
      <c r="E138" s="38">
        <f>SUMIFS(Raw_totalendusesannual!$D:$D,
        Raw_totalendusesannual!$B:$B,$A138,
        Raw_totalendusesannual!$C:$C,$B138,
        Raw_totalendusesannual!$A:$A,$C138) / $D138</f>
        <v>46.730363933875751</v>
      </c>
      <c r="F138" s="38">
        <f>SUMIFS(Raw_totalendusesannual!$E:$E,
        Raw_totalendusesannual!$B:$B,$A138,
        Raw_totalendusesannual!$C:$C,$B138,
        Raw_totalendusesannual!$A:$A,$C138) / $D138</f>
        <v>10.695222568377513</v>
      </c>
      <c r="G138" s="26"/>
    </row>
    <row r="139" spans="1:7" x14ac:dyDescent="0.25">
      <c r="A139" s="26" t="s">
        <v>24</v>
      </c>
      <c r="B139" s="26" t="s">
        <v>68</v>
      </c>
      <c r="C139" s="26" t="s">
        <v>39</v>
      </c>
      <c r="D139" s="67">
        <f>Zones!$H$37</f>
        <v>150093.20000000001</v>
      </c>
      <c r="E139" s="38">
        <f>SUMIFS(Raw_totalendusesannual!$D:$D,
        Raw_totalendusesannual!$B:$B,$A139,
        Raw_totalendusesannual!$C:$C,$B139,
        Raw_totalendusesannual!$A:$A,$C139) / $D139</f>
        <v>58.625127853893439</v>
      </c>
      <c r="F139" s="38">
        <f>SUMIFS(Raw_totalendusesannual!$E:$E,
        Raw_totalendusesannual!$B:$B,$A139,
        Raw_totalendusesannual!$C:$C,$B139,
        Raw_totalendusesannual!$A:$A,$C139) / $D139</f>
        <v>10.707898758904467</v>
      </c>
      <c r="G139" s="26"/>
    </row>
    <row r="140" spans="1:7" x14ac:dyDescent="0.25">
      <c r="A140" s="26" t="s">
        <v>24</v>
      </c>
      <c r="B140" s="26" t="s">
        <v>68</v>
      </c>
      <c r="C140" s="26" t="s">
        <v>40</v>
      </c>
      <c r="D140" s="67">
        <f>Zones!$H$37</f>
        <v>150093.20000000001</v>
      </c>
      <c r="E140" s="38">
        <f>SUMIFS(Raw_totalendusesannual!$D:$D,
        Raw_totalendusesannual!$B:$B,$A140,
        Raw_totalendusesannual!$C:$C,$B140,
        Raw_totalendusesannual!$A:$A,$C140) / $D140</f>
        <v>46.430588327785664</v>
      </c>
      <c r="F140" s="38">
        <f>SUMIFS(Raw_totalendusesannual!$E:$E,
        Raw_totalendusesannual!$B:$B,$A140,
        Raw_totalendusesannual!$C:$C,$B140,
        Raw_totalendusesannual!$A:$A,$C140) / $D140</f>
        <v>10.69614292985958</v>
      </c>
      <c r="G140" s="26"/>
    </row>
    <row r="141" spans="1:7" x14ac:dyDescent="0.25">
      <c r="A141" s="26" t="s">
        <v>24</v>
      </c>
      <c r="B141" s="26" t="s">
        <v>69</v>
      </c>
      <c r="C141" s="26" t="s">
        <v>39</v>
      </c>
      <c r="D141" s="67">
        <f>Zones!$H$37</f>
        <v>150093.20000000001</v>
      </c>
      <c r="E141" s="38">
        <f>SUMIFS(Raw_totalendusesannual!$D:$D,
        Raw_totalendusesannual!$B:$B,$A141,
        Raw_totalendusesannual!$C:$C,$B141,
        Raw_totalendusesannual!$A:$A,$C141) / $D141</f>
        <v>51.720329035559239</v>
      </c>
      <c r="F141" s="38">
        <f>SUMIFS(Raw_totalendusesannual!$E:$E,
        Raw_totalendusesannual!$B:$B,$A141,
        Raw_totalendusesannual!$C:$C,$B141,
        Raw_totalendusesannual!$A:$A,$C141) / $D141</f>
        <v>12.04908630104495</v>
      </c>
      <c r="G141" s="26"/>
    </row>
    <row r="142" spans="1:7" x14ac:dyDescent="0.25">
      <c r="A142" s="26" t="s">
        <v>24</v>
      </c>
      <c r="B142" s="26" t="s">
        <v>69</v>
      </c>
      <c r="C142" s="26" t="s">
        <v>40</v>
      </c>
      <c r="D142" s="67">
        <f>Zones!$H$37</f>
        <v>150093.20000000001</v>
      </c>
      <c r="E142" s="38">
        <f>SUMIFS(Raw_totalendusesannual!$D:$D,
        Raw_totalendusesannual!$B:$B,$A142,
        Raw_totalendusesannual!$C:$C,$B142,
        Raw_totalendusesannual!$A:$A,$C142) / $D142</f>
        <v>42.317037014335092</v>
      </c>
      <c r="F142" s="38">
        <f>SUMIFS(Raw_totalendusesannual!$E:$E,
        Raw_totalendusesannual!$B:$B,$A142,
        Raw_totalendusesannual!$C:$C,$B142,
        Raw_totalendusesannual!$A:$A,$C142) / $D142</f>
        <v>12.219844003592433</v>
      </c>
      <c r="G142" s="26"/>
    </row>
    <row r="143" spans="1:7" x14ac:dyDescent="0.25">
      <c r="A143" s="26" t="s">
        <v>25</v>
      </c>
      <c r="B143" s="26" t="s">
        <v>67</v>
      </c>
      <c r="C143" s="26" t="s">
        <v>39</v>
      </c>
      <c r="D143" s="66">
        <f>Zones!$H$37</f>
        <v>150093.20000000001</v>
      </c>
      <c r="E143" s="38">
        <f>SUMIFS(Raw_totalendusesannual!$D:$D,
        Raw_totalendusesannual!$B:$B,$A143,
        Raw_totalendusesannual!$C:$C,$B143,
        Raw_totalendusesannual!$A:$A,$C143) / $D143</f>
        <v>63.344517673019155</v>
      </c>
      <c r="F143" s="38">
        <f>SUMIFS(Raw_totalendusesannual!$E:$E,
        Raw_totalendusesannual!$B:$B,$A143,
        Raw_totalendusesannual!$C:$C,$B143,
        Raw_totalendusesannual!$A:$A,$C143) / $D143</f>
        <v>11.27198080925718</v>
      </c>
      <c r="G143" s="26"/>
    </row>
    <row r="144" spans="1:7" x14ac:dyDescent="0.25">
      <c r="A144" s="26" t="s">
        <v>25</v>
      </c>
      <c r="B144" s="26" t="s">
        <v>67</v>
      </c>
      <c r="C144" s="26" t="s">
        <v>40</v>
      </c>
      <c r="D144" s="66">
        <f>Zones!$H$37</f>
        <v>150093.20000000001</v>
      </c>
      <c r="E144" s="38">
        <f>SUMIFS(Raw_totalendusesannual!$D:$D,
        Raw_totalendusesannual!$B:$B,$A144,
        Raw_totalendusesannual!$C:$C,$B144,
        Raw_totalendusesannual!$A:$A,$C144) / $D144</f>
        <v>51.834672523472079</v>
      </c>
      <c r="F144" s="38">
        <f>SUMIFS(Raw_totalendusesannual!$E:$E,
        Raw_totalendusesannual!$B:$B,$A144,
        Raw_totalendusesannual!$C:$C,$B144,
        Raw_totalendusesannual!$A:$A,$C144) / $D144</f>
        <v>11.102655483392985</v>
      </c>
      <c r="G144" s="26"/>
    </row>
    <row r="145" spans="1:7" x14ac:dyDescent="0.25">
      <c r="A145" s="26" t="s">
        <v>25</v>
      </c>
      <c r="B145" s="26" t="s">
        <v>48</v>
      </c>
      <c r="C145" s="26" t="s">
        <v>39</v>
      </c>
      <c r="D145" s="67">
        <f>Zones!$H$37</f>
        <v>150093.20000000001</v>
      </c>
      <c r="E145" s="38">
        <f>SUMIFS(Raw_totalendusesannual!$D:$D,
        Raw_totalendusesannual!$B:$B,$A145,
        Raw_totalendusesannual!$C:$C,$B145,
        Raw_totalendusesannual!$A:$A,$C145) / $D145</f>
        <v>63.360760380883335</v>
      </c>
      <c r="F145" s="38">
        <f>SUMIFS(Raw_totalendusesannual!$E:$E,
        Raw_totalendusesannual!$B:$B,$A145,
        Raw_totalendusesannual!$C:$C,$B145,
        Raw_totalendusesannual!$A:$A,$C145) / $D145</f>
        <v>9.9033518507167546</v>
      </c>
      <c r="G145" s="26"/>
    </row>
    <row r="146" spans="1:7" x14ac:dyDescent="0.25">
      <c r="A146" s="26" t="s">
        <v>25</v>
      </c>
      <c r="B146" s="26" t="s">
        <v>48</v>
      </c>
      <c r="C146" s="26" t="s">
        <v>40</v>
      </c>
      <c r="D146" s="67">
        <f>Zones!$H$37</f>
        <v>150093.20000000001</v>
      </c>
      <c r="E146" s="38">
        <f>SUMIFS(Raw_totalendusesannual!$D:$D,
        Raw_totalendusesannual!$B:$B,$A146,
        Raw_totalendusesannual!$C:$C,$B146,
        Raw_totalendusesannual!$A:$A,$C146) / $D146</f>
        <v>50.081869131979325</v>
      </c>
      <c r="F146" s="38">
        <f>SUMIFS(Raw_totalendusesannual!$E:$E,
        Raw_totalendusesannual!$B:$B,$A146,
        Raw_totalendusesannual!$C:$C,$B146,
        Raw_totalendusesannual!$A:$A,$C146) / $D146</f>
        <v>10.013554644714084</v>
      </c>
      <c r="G146" s="26"/>
    </row>
    <row r="147" spans="1:7" x14ac:dyDescent="0.25">
      <c r="A147" s="26" t="s">
        <v>25</v>
      </c>
      <c r="B147" s="26" t="s">
        <v>65</v>
      </c>
      <c r="C147" s="26" t="s">
        <v>39</v>
      </c>
      <c r="D147" s="66">
        <f>Zones!$H$37</f>
        <v>150093.20000000001</v>
      </c>
      <c r="E147" s="38">
        <f>SUMIFS(Raw_totalendusesannual!$D:$D,
        Raw_totalendusesannual!$B:$B,$A147,
        Raw_totalendusesannual!$C:$C,$B147,
        Raw_totalendusesannual!$A:$A,$C147) / $D147</f>
        <v>63.427165121404563</v>
      </c>
      <c r="F147" s="38">
        <f>SUMIFS(Raw_totalendusesannual!$E:$E,
        Raw_totalendusesannual!$B:$B,$A147,
        Raw_totalendusesannual!$C:$C,$B147,
        Raw_totalendusesannual!$A:$A,$C147) / $D147</f>
        <v>9.6687520820396919</v>
      </c>
      <c r="G147" s="26"/>
    </row>
    <row r="148" spans="1:7" x14ac:dyDescent="0.25">
      <c r="A148" s="26" t="s">
        <v>25</v>
      </c>
      <c r="B148" s="26" t="s">
        <v>65</v>
      </c>
      <c r="C148" s="26" t="s">
        <v>40</v>
      </c>
      <c r="D148" s="66">
        <f>Zones!$H$37</f>
        <v>150093.20000000001</v>
      </c>
      <c r="E148" s="38">
        <f>SUMIFS(Raw_totalendusesannual!$D:$D,
        Raw_totalendusesannual!$B:$B,$A148,
        Raw_totalendusesannual!$C:$C,$B148,
        Raw_totalendusesannual!$A:$A,$C148) / $D148</f>
        <v>50.184252784270036</v>
      </c>
      <c r="F148" s="38">
        <f>SUMIFS(Raw_totalendusesannual!$E:$E,
        Raw_totalendusesannual!$B:$B,$A148,
        Raw_totalendusesannual!$C:$C,$B148,
        Raw_totalendusesannual!$A:$A,$C148) / $D148</f>
        <v>9.658827581795844</v>
      </c>
      <c r="G148" s="26"/>
    </row>
    <row r="149" spans="1:7" x14ac:dyDescent="0.25">
      <c r="A149" s="26" t="s">
        <v>25</v>
      </c>
      <c r="B149" s="26" t="s">
        <v>68</v>
      </c>
      <c r="C149" s="26" t="s">
        <v>39</v>
      </c>
      <c r="D149" s="67">
        <f>Zones!$H$37</f>
        <v>150093.20000000001</v>
      </c>
      <c r="E149" s="38">
        <f>SUMIFS(Raw_totalendusesannual!$D:$D,
        Raw_totalendusesannual!$B:$B,$A149,
        Raw_totalendusesannual!$C:$C,$B149,
        Raw_totalendusesannual!$A:$A,$C149) / $D149</f>
        <v>63.351674959291948</v>
      </c>
      <c r="F149" s="38">
        <f>SUMIFS(Raw_totalendusesannual!$E:$E,
        Raw_totalendusesannual!$B:$B,$A149,
        Raw_totalendusesannual!$C:$C,$B149,
        Raw_totalendusesannual!$A:$A,$C149) / $D149</f>
        <v>9.6695442565019594</v>
      </c>
      <c r="G149" s="26"/>
    </row>
    <row r="150" spans="1:7" x14ac:dyDescent="0.25">
      <c r="A150" s="26" t="s">
        <v>25</v>
      </c>
      <c r="B150" s="26" t="s">
        <v>68</v>
      </c>
      <c r="C150" s="26" t="s">
        <v>40</v>
      </c>
      <c r="D150" s="67">
        <f>Zones!$H$37</f>
        <v>150093.20000000001</v>
      </c>
      <c r="E150" s="38">
        <f>SUMIFS(Raw_totalendusesannual!$D:$D,
        Raw_totalendusesannual!$B:$B,$A150,
        Raw_totalendusesannual!$C:$C,$B150,
        Raw_totalendusesannual!$A:$A,$C150) / $D150</f>
        <v>50.05554588748857</v>
      </c>
      <c r="F150" s="38">
        <f>SUMIFS(Raw_totalendusesannual!$E:$E,
        Raw_totalendusesannual!$B:$B,$A150,
        Raw_totalendusesannual!$C:$C,$B150,
        Raw_totalendusesannual!$A:$A,$C150) / $D150</f>
        <v>9.656133922123054</v>
      </c>
      <c r="G150" s="26"/>
    </row>
    <row r="151" spans="1:7" x14ac:dyDescent="0.25">
      <c r="A151" s="26" t="s">
        <v>25</v>
      </c>
      <c r="B151" s="26" t="s">
        <v>69</v>
      </c>
      <c r="C151" s="26" t="s">
        <v>39</v>
      </c>
      <c r="D151" s="67">
        <f>Zones!$H$37</f>
        <v>150093.20000000001</v>
      </c>
      <c r="E151" s="38">
        <f>SUMIFS(Raw_totalendusesannual!$D:$D,
        Raw_totalendusesannual!$B:$B,$A151,
        Raw_totalendusesannual!$C:$C,$B151,
        Raw_totalendusesannual!$A:$A,$C151) / $D151</f>
        <v>56.893244797232647</v>
      </c>
      <c r="F151" s="38">
        <f>SUMIFS(Raw_totalendusesannual!$E:$E,
        Raw_totalendusesannual!$B:$B,$A151,
        Raw_totalendusesannual!$C:$C,$B151,
        Raw_totalendusesannual!$A:$A,$C151) / $D151</f>
        <v>10.110536453350317</v>
      </c>
      <c r="G151" s="26"/>
    </row>
    <row r="152" spans="1:7" x14ac:dyDescent="0.25">
      <c r="A152" s="26" t="s">
        <v>25</v>
      </c>
      <c r="B152" s="26" t="s">
        <v>69</v>
      </c>
      <c r="C152" s="26" t="s">
        <v>40</v>
      </c>
      <c r="D152" s="67">
        <f>Zones!$H$37</f>
        <v>150093.20000000001</v>
      </c>
      <c r="E152" s="38">
        <f>SUMIFS(Raw_totalendusesannual!$D:$D,
        Raw_totalendusesannual!$B:$B,$A152,
        Raw_totalendusesannual!$C:$C,$B152,
        Raw_totalendusesannual!$A:$A,$C152) / $D152</f>
        <v>46.463045694275287</v>
      </c>
      <c r="F152" s="38">
        <f>SUMIFS(Raw_totalendusesannual!$E:$E,
        Raw_totalendusesannual!$B:$B,$A152,
        Raw_totalendusesannual!$C:$C,$B152,
        Raw_totalendusesannual!$A:$A,$C152) / $D152</f>
        <v>10.238504942262541</v>
      </c>
      <c r="G152" s="26"/>
    </row>
    <row r="153" spans="1:7" x14ac:dyDescent="0.25">
      <c r="A153" s="26" t="s">
        <v>26</v>
      </c>
      <c r="B153" s="26" t="s">
        <v>67</v>
      </c>
      <c r="C153" s="26" t="s">
        <v>39</v>
      </c>
      <c r="D153" s="66">
        <f>Zones!$H$37</f>
        <v>150093.20000000001</v>
      </c>
      <c r="E153" s="38">
        <f>SUMIFS(Raw_totalendusesannual!$D:$D,
        Raw_totalendusesannual!$B:$B,$A153,
        Raw_totalendusesannual!$C:$C,$B153,
        Raw_totalendusesannual!$A:$A,$C153) / $D153</f>
        <v>49.508370998819395</v>
      </c>
      <c r="F153" s="38">
        <f>SUMIFS(Raw_totalendusesannual!$E:$E,
        Raw_totalendusesannual!$B:$B,$A153,
        Raw_totalendusesannual!$C:$C,$B153,
        Raw_totalendusesannual!$A:$A,$C153) / $D153</f>
        <v>18.877471397771515</v>
      </c>
      <c r="G153" s="26"/>
    </row>
    <row r="154" spans="1:7" x14ac:dyDescent="0.25">
      <c r="A154" s="26" t="s">
        <v>26</v>
      </c>
      <c r="B154" s="26" t="s">
        <v>67</v>
      </c>
      <c r="C154" s="26" t="s">
        <v>40</v>
      </c>
      <c r="D154" s="66">
        <f>Zones!$H$37</f>
        <v>150093.20000000001</v>
      </c>
      <c r="E154" s="38">
        <f>SUMIFS(Raw_totalendusesannual!$D:$D,
        Raw_totalendusesannual!$B:$B,$A154,
        Raw_totalendusesannual!$C:$C,$B154,
        Raw_totalendusesannual!$A:$A,$C154) / $D154</f>
        <v>41.374698054275605</v>
      </c>
      <c r="F154" s="38">
        <f>SUMIFS(Raw_totalendusesannual!$E:$E,
        Raw_totalendusesannual!$B:$B,$A154,
        Raw_totalendusesannual!$C:$C,$B154,
        Raw_totalendusesannual!$A:$A,$C154) / $D154</f>
        <v>17.938704884698307</v>
      </c>
      <c r="G154" s="26"/>
    </row>
    <row r="155" spans="1:7" x14ac:dyDescent="0.25">
      <c r="A155" s="26" t="s">
        <v>26</v>
      </c>
      <c r="B155" s="26" t="s">
        <v>48</v>
      </c>
      <c r="C155" s="26" t="s">
        <v>39</v>
      </c>
      <c r="D155" s="67">
        <f>Zones!$H$37</f>
        <v>150093.20000000001</v>
      </c>
      <c r="E155" s="38">
        <f>SUMIFS(Raw_totalendusesannual!$D:$D,
        Raw_totalendusesannual!$B:$B,$A155,
        Raw_totalendusesannual!$C:$C,$B155,
        Raw_totalendusesannual!$A:$A,$C155) / $D155</f>
        <v>53.33110260824607</v>
      </c>
      <c r="F155" s="38">
        <f>SUMIFS(Raw_totalendusesannual!$E:$E,
        Raw_totalendusesannual!$B:$B,$A155,
        Raw_totalendusesannual!$C:$C,$B155,
        Raw_totalendusesannual!$A:$A,$C155) / $D155</f>
        <v>15.346315222808228</v>
      </c>
      <c r="G155" s="26"/>
    </row>
    <row r="156" spans="1:7" x14ac:dyDescent="0.25">
      <c r="A156" s="26" t="s">
        <v>26</v>
      </c>
      <c r="B156" s="26" t="s">
        <v>48</v>
      </c>
      <c r="C156" s="26" t="s">
        <v>40</v>
      </c>
      <c r="D156" s="67">
        <f>Zones!$H$37</f>
        <v>150093.20000000001</v>
      </c>
      <c r="E156" s="38">
        <f>SUMIFS(Raw_totalendusesannual!$D:$D,
        Raw_totalendusesannual!$B:$B,$A156,
        Raw_totalendusesannual!$C:$C,$B156,
        Raw_totalendusesannual!$A:$A,$C156) / $D156</f>
        <v>42.879104849520161</v>
      </c>
      <c r="F156" s="38">
        <f>SUMIFS(Raw_totalendusesannual!$E:$E,
        Raw_totalendusesannual!$B:$B,$A156,
        Raw_totalendusesannual!$C:$C,$B156,
        Raw_totalendusesannual!$A:$A,$C156) / $D156</f>
        <v>15.661695932927007</v>
      </c>
      <c r="G156" s="26"/>
    </row>
    <row r="157" spans="1:7" x14ac:dyDescent="0.25">
      <c r="A157" s="26" t="s">
        <v>26</v>
      </c>
      <c r="B157" s="26" t="s">
        <v>65</v>
      </c>
      <c r="C157" s="26" t="s">
        <v>39</v>
      </c>
      <c r="D157" s="66">
        <f>Zones!$H$37</f>
        <v>150093.20000000001</v>
      </c>
      <c r="E157" s="38">
        <f>SUMIFS(Raw_totalendusesannual!$D:$D,
        Raw_totalendusesannual!$B:$B,$A157,
        Raw_totalendusesannual!$C:$C,$B157,
        Raw_totalendusesannual!$A:$A,$C157) / $D157</f>
        <v>54.384191755522565</v>
      </c>
      <c r="F157" s="38">
        <f>SUMIFS(Raw_totalendusesannual!$E:$E,
        Raw_totalendusesannual!$B:$B,$A157,
        Raw_totalendusesannual!$C:$C,$B157,
        Raw_totalendusesannual!$A:$A,$C157) / $D157</f>
        <v>12.43013794095935</v>
      </c>
      <c r="G157" s="26"/>
    </row>
    <row r="158" spans="1:7" x14ac:dyDescent="0.25">
      <c r="A158" s="26" t="s">
        <v>26</v>
      </c>
      <c r="B158" s="26" t="s">
        <v>65</v>
      </c>
      <c r="C158" s="26" t="s">
        <v>40</v>
      </c>
      <c r="D158" s="66">
        <f>Zones!$H$37</f>
        <v>150093.20000000001</v>
      </c>
      <c r="E158" s="38">
        <f>SUMIFS(Raw_totalendusesannual!$D:$D,
        Raw_totalendusesannual!$B:$B,$A158,
        Raw_totalendusesannual!$C:$C,$B158,
        Raw_totalendusesannual!$A:$A,$C158) / $D158</f>
        <v>43.976554101051882</v>
      </c>
      <c r="F158" s="38">
        <f>SUMIFS(Raw_totalendusesannual!$E:$E,
        Raw_totalendusesannual!$B:$B,$A158,
        Raw_totalendusesannual!$C:$C,$B158,
        Raw_totalendusesannual!$A:$A,$C158) / $D158</f>
        <v>12.403289689339688</v>
      </c>
      <c r="G158" s="26"/>
    </row>
    <row r="159" spans="1:7" x14ac:dyDescent="0.25">
      <c r="A159" s="26" t="s">
        <v>26</v>
      </c>
      <c r="B159" s="26" t="s">
        <v>68</v>
      </c>
      <c r="C159" s="26" t="s">
        <v>39</v>
      </c>
      <c r="D159" s="67">
        <f>Zones!$H$37</f>
        <v>150093.20000000001</v>
      </c>
      <c r="E159" s="38">
        <f>SUMIFS(Raw_totalendusesannual!$D:$D,
        Raw_totalendusesannual!$B:$B,$A159,
        Raw_totalendusesannual!$C:$C,$B159,
        Raw_totalendusesannual!$A:$A,$C159) / $D159</f>
        <v>53.376329107514529</v>
      </c>
      <c r="F159" s="38">
        <f>SUMIFS(Raw_totalendusesannual!$E:$E,
        Raw_totalendusesannual!$B:$B,$A159,
        Raw_totalendusesannual!$C:$C,$B159,
        Raw_totalendusesannual!$A:$A,$C159) / $D159</f>
        <v>12.440277640825833</v>
      </c>
      <c r="G159" s="26"/>
    </row>
    <row r="160" spans="1:7" x14ac:dyDescent="0.25">
      <c r="A160" s="26" t="s">
        <v>26</v>
      </c>
      <c r="B160" s="26" t="s">
        <v>68</v>
      </c>
      <c r="C160" s="26" t="s">
        <v>40</v>
      </c>
      <c r="D160" s="66">
        <f>Zones!$H$37</f>
        <v>150093.20000000001</v>
      </c>
      <c r="E160" s="38">
        <f>SUMIFS(Raw_totalendusesannual!$D:$D,
        Raw_totalendusesannual!$B:$B,$A160,
        Raw_totalendusesannual!$C:$C,$B160,
        Raw_totalendusesannual!$A:$A,$C160) / $D160</f>
        <v>42.85645998619524</v>
      </c>
      <c r="F160" s="38">
        <f>SUMIFS(Raw_totalendusesannual!$E:$E,
        Raw_totalendusesannual!$B:$B,$A160,
        Raw_totalendusesannual!$C:$C,$B160,
        Raw_totalendusesannual!$A:$A,$C160) / $D160</f>
        <v>12.414964835182406</v>
      </c>
      <c r="G160" s="26"/>
    </row>
    <row r="161" spans="1:7" x14ac:dyDescent="0.25">
      <c r="A161" s="26" t="s">
        <v>26</v>
      </c>
      <c r="B161" s="26" t="s">
        <v>69</v>
      </c>
      <c r="C161" s="26" t="s">
        <v>39</v>
      </c>
      <c r="D161" s="66">
        <f>Zones!$H$37</f>
        <v>150093.20000000001</v>
      </c>
      <c r="E161" s="38">
        <f>SUMIFS(Raw_totalendusesannual!$D:$D,
        Raw_totalendusesannual!$B:$B,$A161,
        Raw_totalendusesannual!$C:$C,$B161,
        Raw_totalendusesannual!$A:$A,$C161) / $D161</f>
        <v>46.501801214178926</v>
      </c>
      <c r="F161" s="38">
        <f>SUMIFS(Raw_totalendusesannual!$E:$E,
        Raw_totalendusesannual!$B:$B,$A161,
        Raw_totalendusesannual!$C:$C,$B161,
        Raw_totalendusesannual!$A:$A,$C161) / $D161</f>
        <v>17.080007355429824</v>
      </c>
      <c r="G161" s="26"/>
    </row>
    <row r="162" spans="1:7" x14ac:dyDescent="0.25">
      <c r="A162" s="26" t="s">
        <v>26</v>
      </c>
      <c r="B162" s="26" t="s">
        <v>69</v>
      </c>
      <c r="C162" s="26" t="s">
        <v>40</v>
      </c>
      <c r="D162" s="66">
        <f>Zones!$H$37</f>
        <v>150093.20000000001</v>
      </c>
      <c r="E162" s="38">
        <f>SUMIFS(Raw_totalendusesannual!$D:$D,
        Raw_totalendusesannual!$B:$B,$A162,
        Raw_totalendusesannual!$C:$C,$B162,
        Raw_totalendusesannual!$A:$A,$C162) / $D162</f>
        <v>38.428917565885726</v>
      </c>
      <c r="F162" s="38">
        <f>SUMIFS(Raw_totalendusesannual!$E:$E,
        Raw_totalendusesannual!$B:$B,$A162,
        Raw_totalendusesannual!$C:$C,$B162,
        Raw_totalendusesannual!$A:$A,$C162) / $D162</f>
        <v>17.046966884575717</v>
      </c>
      <c r="G162" s="26"/>
    </row>
  </sheetData>
  <mergeCells count="1">
    <mergeCell ref="A1:G1"/>
  </mergeCells>
  <phoneticPr fontId="8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F83BD-59B2-498A-8CBB-3965FE1E444B}">
  <dimension ref="A1:H140"/>
  <sheetViews>
    <sheetView workbookViewId="0"/>
  </sheetViews>
  <sheetFormatPr defaultRowHeight="15" x14ac:dyDescent="0.25"/>
  <sheetData>
    <row r="1" spans="1:8" x14ac:dyDescent="0.25">
      <c r="A1" t="s">
        <v>538</v>
      </c>
    </row>
    <row r="3" spans="1:8" x14ac:dyDescent="0.25">
      <c r="A3" s="86" t="s">
        <v>539</v>
      </c>
      <c r="B3" s="86"/>
      <c r="C3" s="86"/>
      <c r="F3" s="86" t="s">
        <v>540</v>
      </c>
      <c r="G3" s="86"/>
      <c r="H3" s="86"/>
    </row>
    <row r="4" spans="1:8" x14ac:dyDescent="0.25">
      <c r="A4" s="86" t="s">
        <v>168</v>
      </c>
      <c r="B4" s="86" t="s">
        <v>39</v>
      </c>
      <c r="C4" s="86" t="s">
        <v>40</v>
      </c>
      <c r="F4" s="86" t="s">
        <v>168</v>
      </c>
      <c r="G4" s="86" t="s">
        <v>39</v>
      </c>
      <c r="H4" s="86" t="s">
        <v>40</v>
      </c>
    </row>
    <row r="5" spans="1:8" x14ac:dyDescent="0.25">
      <c r="A5" s="86" t="s">
        <v>73</v>
      </c>
      <c r="B5" s="86">
        <v>34.797705892072393</v>
      </c>
      <c r="C5" s="86">
        <v>30.118892194982848</v>
      </c>
      <c r="F5" s="86" t="s">
        <v>73</v>
      </c>
      <c r="G5" s="86">
        <v>20.954688820013164</v>
      </c>
      <c r="H5" s="86">
        <v>21.35270172133048</v>
      </c>
    </row>
    <row r="6" spans="1:8" x14ac:dyDescent="0.25">
      <c r="A6" s="86" t="s">
        <v>74</v>
      </c>
      <c r="B6" s="86">
        <v>40.8322888045561</v>
      </c>
      <c r="C6" s="86">
        <v>34.70353467045809</v>
      </c>
      <c r="F6" s="86" t="s">
        <v>74</v>
      </c>
      <c r="G6" s="86">
        <v>17.606886587800112</v>
      </c>
      <c r="H6" s="86">
        <v>19.349205427028007</v>
      </c>
    </row>
    <row r="7" spans="1:8" x14ac:dyDescent="0.25">
      <c r="A7" s="86" t="s">
        <v>75</v>
      </c>
      <c r="B7" s="86">
        <v>37.844460375286822</v>
      </c>
      <c r="C7" s="86">
        <v>32.033092638440642</v>
      </c>
      <c r="F7" s="86" t="s">
        <v>75</v>
      </c>
      <c r="G7" s="86">
        <v>15.783643629424917</v>
      </c>
      <c r="H7" s="86">
        <v>16.924210090796919</v>
      </c>
    </row>
    <row r="8" spans="1:8" x14ac:dyDescent="0.25">
      <c r="A8" s="86" t="s">
        <v>76</v>
      </c>
      <c r="B8" s="86">
        <v>41.459473047413205</v>
      </c>
      <c r="C8" s="86">
        <v>34.995408586131816</v>
      </c>
      <c r="F8" s="86" t="s">
        <v>76</v>
      </c>
      <c r="G8" s="86">
        <v>15.291364498858043</v>
      </c>
      <c r="H8" s="86">
        <v>16.212777860689222</v>
      </c>
    </row>
    <row r="9" spans="1:8" x14ac:dyDescent="0.25">
      <c r="A9" s="86" t="s">
        <v>77</v>
      </c>
      <c r="B9" s="86">
        <v>39.162413553711957</v>
      </c>
      <c r="C9" s="86">
        <v>32.876464090311885</v>
      </c>
      <c r="F9" s="86" t="s">
        <v>77</v>
      </c>
      <c r="G9" s="86">
        <v>15.644884045379802</v>
      </c>
      <c r="H9" s="86">
        <v>16.895034018862948</v>
      </c>
    </row>
    <row r="10" spans="1:8" x14ac:dyDescent="0.25">
      <c r="A10" s="86" t="s">
        <v>78</v>
      </c>
      <c r="B10" s="86">
        <v>43.494071616835399</v>
      </c>
      <c r="C10" s="86">
        <v>36.393241732470223</v>
      </c>
      <c r="F10" s="86" t="s">
        <v>78</v>
      </c>
      <c r="G10" s="86">
        <v>12.594458110027634</v>
      </c>
      <c r="H10" s="86">
        <v>13.208024813915619</v>
      </c>
    </row>
    <row r="11" spans="1:8" x14ac:dyDescent="0.25">
      <c r="A11" s="86" t="s">
        <v>79</v>
      </c>
      <c r="B11" s="86">
        <v>44.38963690560265</v>
      </c>
      <c r="C11" s="86">
        <v>36.897230320893946</v>
      </c>
      <c r="F11" s="86" t="s">
        <v>79</v>
      </c>
      <c r="G11" s="86">
        <v>12.618891328854337</v>
      </c>
      <c r="H11" s="86">
        <v>13.197294614279659</v>
      </c>
    </row>
    <row r="12" spans="1:8" x14ac:dyDescent="0.25">
      <c r="A12" s="86" t="s">
        <v>80</v>
      </c>
      <c r="B12" s="86">
        <v>45.046898860174878</v>
      </c>
      <c r="C12" s="86">
        <v>37.904577888938334</v>
      </c>
      <c r="F12" s="86" t="s">
        <v>80</v>
      </c>
      <c r="G12" s="86">
        <v>12.935660309727554</v>
      </c>
      <c r="H12" s="86">
        <v>13.543320217038479</v>
      </c>
    </row>
    <row r="13" spans="1:8" x14ac:dyDescent="0.25">
      <c r="A13" s="86" t="s">
        <v>81</v>
      </c>
      <c r="B13" s="86">
        <v>46.80431225398619</v>
      </c>
      <c r="C13" s="86">
        <v>39.328262839355816</v>
      </c>
      <c r="F13" s="86" t="s">
        <v>81</v>
      </c>
      <c r="G13" s="86">
        <v>12.604637252054056</v>
      </c>
      <c r="H13" s="86">
        <v>13.232169945074126</v>
      </c>
    </row>
    <row r="14" spans="1:8" x14ac:dyDescent="0.25">
      <c r="A14" s="86" t="s">
        <v>20</v>
      </c>
      <c r="B14" s="86">
        <v>49.0588019976921</v>
      </c>
      <c r="C14" s="86">
        <v>41.682232173076464</v>
      </c>
      <c r="F14" s="86" t="s">
        <v>20</v>
      </c>
      <c r="G14" s="86">
        <v>14.064896011278325</v>
      </c>
      <c r="H14" s="86">
        <v>14.500240517225297</v>
      </c>
    </row>
    <row r="15" spans="1:8" x14ac:dyDescent="0.25">
      <c r="A15" s="86" t="s">
        <v>21</v>
      </c>
      <c r="B15" s="86">
        <v>49.624093230073044</v>
      </c>
      <c r="C15" s="86">
        <v>40.930504246694717</v>
      </c>
      <c r="F15" s="86" t="s">
        <v>21</v>
      </c>
      <c r="G15" s="86">
        <v>16.918813777039865</v>
      </c>
      <c r="H15" s="86">
        <v>16.057413527061851</v>
      </c>
    </row>
    <row r="16" spans="1:8" x14ac:dyDescent="0.25">
      <c r="A16" s="86" t="s">
        <v>22</v>
      </c>
      <c r="B16" s="86">
        <v>47.468041323657559</v>
      </c>
      <c r="C16" s="86">
        <v>39.477329819072409</v>
      </c>
      <c r="F16" s="86" t="s">
        <v>22</v>
      </c>
      <c r="G16" s="86">
        <v>16.292073858109493</v>
      </c>
      <c r="H16" s="86">
        <v>15.815623625853801</v>
      </c>
    </row>
    <row r="17" spans="1:8" x14ac:dyDescent="0.25">
      <c r="A17" s="86" t="s">
        <v>23</v>
      </c>
      <c r="B17" s="86">
        <v>51.585304730660681</v>
      </c>
      <c r="C17" s="86">
        <v>42.397041371627758</v>
      </c>
      <c r="F17" s="86" t="s">
        <v>23</v>
      </c>
      <c r="G17" s="86">
        <v>14.981469780109959</v>
      </c>
      <c r="H17" s="86">
        <v>14.57605461140145</v>
      </c>
    </row>
    <row r="18" spans="1:8" x14ac:dyDescent="0.25">
      <c r="A18" s="86" t="s">
        <v>24</v>
      </c>
      <c r="B18" s="86">
        <v>55.432430383255202</v>
      </c>
      <c r="C18" s="86">
        <v>45.577559209877592</v>
      </c>
      <c r="F18" s="86" t="s">
        <v>24</v>
      </c>
      <c r="G18" s="86">
        <v>13.430547353244517</v>
      </c>
      <c r="H18" s="86">
        <v>13.186025282957521</v>
      </c>
    </row>
    <row r="19" spans="1:8" x14ac:dyDescent="0.25">
      <c r="A19" s="86" t="s">
        <v>25</v>
      </c>
      <c r="B19" s="86">
        <v>63.344517673019155</v>
      </c>
      <c r="C19" s="86">
        <v>51.834672523472079</v>
      </c>
      <c r="F19" s="86" t="s">
        <v>25</v>
      </c>
      <c r="G19" s="86">
        <v>11.27198080925718</v>
      </c>
      <c r="H19" s="86">
        <v>11.102655483392985</v>
      </c>
    </row>
    <row r="20" spans="1:8" x14ac:dyDescent="0.25">
      <c r="A20" s="86" t="s">
        <v>26</v>
      </c>
      <c r="B20" s="86">
        <v>49.508370998819395</v>
      </c>
      <c r="C20" s="86">
        <v>41.374698054275605</v>
      </c>
      <c r="F20" s="86" t="s">
        <v>26</v>
      </c>
      <c r="G20" s="86">
        <v>18.877471397771515</v>
      </c>
      <c r="H20" s="86">
        <v>17.938704884698307</v>
      </c>
    </row>
    <row r="33" spans="1:8" x14ac:dyDescent="0.25">
      <c r="A33" s="86" t="s">
        <v>541</v>
      </c>
      <c r="B33" s="86"/>
      <c r="C33" s="86"/>
      <c r="F33" s="86" t="s">
        <v>542</v>
      </c>
      <c r="G33" s="86"/>
      <c r="H33" s="86"/>
    </row>
    <row r="34" spans="1:8" x14ac:dyDescent="0.25">
      <c r="A34" s="86" t="s">
        <v>168</v>
      </c>
      <c r="B34" s="86" t="s">
        <v>39</v>
      </c>
      <c r="C34" s="86" t="s">
        <v>40</v>
      </c>
      <c r="F34" s="86" t="s">
        <v>168</v>
      </c>
      <c r="G34" s="86" t="s">
        <v>39</v>
      </c>
      <c r="H34" s="86" t="s">
        <v>40</v>
      </c>
    </row>
    <row r="35" spans="1:8" x14ac:dyDescent="0.25">
      <c r="A35" s="86" t="s">
        <v>73</v>
      </c>
      <c r="B35" s="86">
        <v>39.985312192690941</v>
      </c>
      <c r="C35" s="86">
        <v>33.198847182950324</v>
      </c>
      <c r="F35" s="86" t="s">
        <v>73</v>
      </c>
      <c r="G35" s="86">
        <v>17.105029208518438</v>
      </c>
      <c r="H35" s="86">
        <v>18.10994975122124</v>
      </c>
    </row>
    <row r="36" spans="1:8" x14ac:dyDescent="0.25">
      <c r="A36" s="86" t="s">
        <v>74</v>
      </c>
      <c r="B36" s="86">
        <v>45.232347901170733</v>
      </c>
      <c r="C36" s="86">
        <v>37.725026916609146</v>
      </c>
      <c r="F36" s="86" t="s">
        <v>74</v>
      </c>
      <c r="G36" s="86">
        <v>14.896979676627588</v>
      </c>
      <c r="H36" s="86">
        <v>16.247444654388072</v>
      </c>
    </row>
    <row r="37" spans="1:8" x14ac:dyDescent="0.25">
      <c r="A37" s="86" t="s">
        <v>75</v>
      </c>
      <c r="B37" s="86">
        <v>43.041168154186863</v>
      </c>
      <c r="C37" s="86">
        <v>35.765908115757405</v>
      </c>
      <c r="F37" s="86" t="s">
        <v>75</v>
      </c>
      <c r="G37" s="86">
        <v>13.796266186609385</v>
      </c>
      <c r="H37" s="86">
        <v>14.860522195542503</v>
      </c>
    </row>
    <row r="38" spans="1:8" x14ac:dyDescent="0.25">
      <c r="A38" s="86" t="s">
        <v>76</v>
      </c>
      <c r="B38" s="86">
        <v>46.315759541404937</v>
      </c>
      <c r="C38" s="86">
        <v>38.467420109638539</v>
      </c>
      <c r="F38" s="86" t="s">
        <v>76</v>
      </c>
      <c r="G38" s="86">
        <v>13.28293666868319</v>
      </c>
      <c r="H38" s="86">
        <v>14.138707083332221</v>
      </c>
    </row>
    <row r="39" spans="1:8" x14ac:dyDescent="0.25">
      <c r="A39" s="86" t="s">
        <v>77</v>
      </c>
      <c r="B39" s="86">
        <v>43.98157211652493</v>
      </c>
      <c r="C39" s="86">
        <v>36.480579533250001</v>
      </c>
      <c r="F39" s="86" t="s">
        <v>77</v>
      </c>
      <c r="G39" s="86">
        <v>13.700171027068514</v>
      </c>
      <c r="H39" s="86">
        <v>14.733535030234545</v>
      </c>
    </row>
    <row r="40" spans="1:8" x14ac:dyDescent="0.25">
      <c r="A40" s="86" t="s">
        <v>78</v>
      </c>
      <c r="B40" s="86">
        <v>46.754113510805283</v>
      </c>
      <c r="C40" s="86">
        <v>38.699964888482619</v>
      </c>
      <c r="F40" s="86" t="s">
        <v>78</v>
      </c>
      <c r="G40" s="86">
        <v>11.933254071470259</v>
      </c>
      <c r="H40" s="86">
        <v>12.194146570264341</v>
      </c>
    </row>
    <row r="41" spans="1:8" x14ac:dyDescent="0.25">
      <c r="A41" s="86" t="s">
        <v>79</v>
      </c>
      <c r="B41" s="86">
        <v>47.205304770635841</v>
      </c>
      <c r="C41" s="86">
        <v>39.012406491433318</v>
      </c>
      <c r="F41" s="86" t="s">
        <v>79</v>
      </c>
      <c r="G41" s="86">
        <v>11.808853632276477</v>
      </c>
      <c r="H41" s="86">
        <v>12.03251759573385</v>
      </c>
    </row>
    <row r="42" spans="1:8" x14ac:dyDescent="0.25">
      <c r="A42" s="86" t="s">
        <v>80</v>
      </c>
      <c r="B42" s="86">
        <v>48.622889711192776</v>
      </c>
      <c r="C42" s="86">
        <v>40.250929222642995</v>
      </c>
      <c r="F42" s="86" t="s">
        <v>80</v>
      </c>
      <c r="G42" s="86">
        <v>11.872503751002711</v>
      </c>
      <c r="H42" s="86">
        <v>12.188285145496264</v>
      </c>
    </row>
    <row r="43" spans="1:8" x14ac:dyDescent="0.25">
      <c r="A43" s="86" t="s">
        <v>81</v>
      </c>
      <c r="B43" s="86">
        <v>50.449152859689839</v>
      </c>
      <c r="C43" s="86">
        <v>41.542009164972157</v>
      </c>
      <c r="F43" s="86" t="s">
        <v>81</v>
      </c>
      <c r="G43" s="86">
        <v>11.639716123048878</v>
      </c>
      <c r="H43" s="86">
        <v>11.891931746408231</v>
      </c>
    </row>
    <row r="44" spans="1:8" x14ac:dyDescent="0.25">
      <c r="A44" s="86" t="s">
        <v>20</v>
      </c>
      <c r="B44" s="86">
        <v>52.38772889111565</v>
      </c>
      <c r="C44" s="86">
        <v>43.783350344985649</v>
      </c>
      <c r="F44" s="86" t="s">
        <v>20</v>
      </c>
      <c r="G44" s="86">
        <v>12.264461414641035</v>
      </c>
      <c r="H44" s="86">
        <v>12.727516236578337</v>
      </c>
    </row>
    <row r="45" spans="1:8" x14ac:dyDescent="0.25">
      <c r="A45" s="86" t="s">
        <v>21</v>
      </c>
      <c r="B45" s="86">
        <v>53.285938803356842</v>
      </c>
      <c r="C45" s="86">
        <v>42.171992468679456</v>
      </c>
      <c r="F45" s="86" t="s">
        <v>21</v>
      </c>
      <c r="G45" s="86">
        <v>13.721208622375963</v>
      </c>
      <c r="H45" s="86">
        <v>13.88809073295792</v>
      </c>
    </row>
    <row r="46" spans="1:8" x14ac:dyDescent="0.25">
      <c r="A46" s="86" t="s">
        <v>22</v>
      </c>
      <c r="B46" s="86">
        <v>50.320124296104019</v>
      </c>
      <c r="C46" s="86">
        <v>40.550544861459407</v>
      </c>
      <c r="F46" s="86" t="s">
        <v>22</v>
      </c>
      <c r="G46" s="86">
        <v>13.786080581931758</v>
      </c>
      <c r="H46" s="86">
        <v>14.095412317146945</v>
      </c>
    </row>
    <row r="47" spans="1:8" x14ac:dyDescent="0.25">
      <c r="A47" s="86" t="s">
        <v>23</v>
      </c>
      <c r="B47" s="86">
        <v>54.429722998776754</v>
      </c>
      <c r="C47" s="86">
        <v>43.186034077493183</v>
      </c>
      <c r="F47" s="86" t="s">
        <v>23</v>
      </c>
      <c r="G47" s="86">
        <v>12.60326144022514</v>
      </c>
      <c r="H47" s="86">
        <v>12.903508886478534</v>
      </c>
    </row>
    <row r="48" spans="1:8" x14ac:dyDescent="0.25">
      <c r="A48" s="86" t="s">
        <v>24</v>
      </c>
      <c r="B48" s="86">
        <v>58.638183875085609</v>
      </c>
      <c r="C48" s="86">
        <v>46.454151553834542</v>
      </c>
      <c r="F48" s="86" t="s">
        <v>24</v>
      </c>
      <c r="G48" s="86">
        <v>11.43528394357639</v>
      </c>
      <c r="H48" s="86">
        <v>11.649311494458109</v>
      </c>
    </row>
    <row r="49" spans="1:8" x14ac:dyDescent="0.25">
      <c r="A49" s="86" t="s">
        <v>25</v>
      </c>
      <c r="B49" s="86">
        <v>63.360760380883335</v>
      </c>
      <c r="C49" s="86">
        <v>50.081869131979325</v>
      </c>
      <c r="F49" s="86" t="s">
        <v>25</v>
      </c>
      <c r="G49" s="86">
        <v>9.9033518507167546</v>
      </c>
      <c r="H49" s="86">
        <v>10.013554644714084</v>
      </c>
    </row>
    <row r="50" spans="1:8" x14ac:dyDescent="0.25">
      <c r="A50" s="86" t="s">
        <v>26</v>
      </c>
      <c r="B50" s="86">
        <v>53.33110260824607</v>
      </c>
      <c r="C50" s="86">
        <v>42.879104849520161</v>
      </c>
      <c r="F50" s="86" t="s">
        <v>26</v>
      </c>
      <c r="G50" s="86">
        <v>15.346315222808228</v>
      </c>
      <c r="H50" s="86">
        <v>15.661695932927007</v>
      </c>
    </row>
    <row r="63" spans="1:8" x14ac:dyDescent="0.25">
      <c r="A63" s="86" t="s">
        <v>543</v>
      </c>
      <c r="B63" s="86"/>
      <c r="C63" s="86"/>
      <c r="F63" s="86" t="s">
        <v>544</v>
      </c>
      <c r="G63" s="86"/>
      <c r="H63" s="86"/>
    </row>
    <row r="64" spans="1:8" x14ac:dyDescent="0.25">
      <c r="A64" s="86" t="s">
        <v>168</v>
      </c>
      <c r="B64" s="86" t="s">
        <v>39</v>
      </c>
      <c r="C64" s="86" t="s">
        <v>40</v>
      </c>
      <c r="F64" s="86" t="s">
        <v>168</v>
      </c>
      <c r="G64" s="86" t="s">
        <v>39</v>
      </c>
      <c r="H64" s="86" t="s">
        <v>40</v>
      </c>
    </row>
    <row r="65" spans="1:8" x14ac:dyDescent="0.25">
      <c r="A65" s="86" t="s">
        <v>73</v>
      </c>
      <c r="B65" s="86">
        <v>40.831502093365984</v>
      </c>
      <c r="C65" s="86">
        <v>34.281118598310911</v>
      </c>
      <c r="F65" s="86" t="s">
        <v>73</v>
      </c>
      <c r="G65" s="86">
        <v>13.634665527818715</v>
      </c>
      <c r="H65" s="86">
        <v>13.621094160161819</v>
      </c>
    </row>
    <row r="66" spans="1:8" x14ac:dyDescent="0.25">
      <c r="A66" s="86" t="s">
        <v>74</v>
      </c>
      <c r="B66" s="86">
        <v>45.822925155836501</v>
      </c>
      <c r="C66" s="86">
        <v>38.63042036547958</v>
      </c>
      <c r="F66" s="86" t="s">
        <v>74</v>
      </c>
      <c r="G66" s="86">
        <v>12.64451227637228</v>
      </c>
      <c r="H66" s="86">
        <v>12.665475584503493</v>
      </c>
    </row>
    <row r="67" spans="1:8" x14ac:dyDescent="0.25">
      <c r="A67" s="86" t="s">
        <v>75</v>
      </c>
      <c r="B67" s="86">
        <v>43.312875933086907</v>
      </c>
      <c r="C67" s="86">
        <v>36.29219391684633</v>
      </c>
      <c r="F67" s="86" t="s">
        <v>75</v>
      </c>
      <c r="G67" s="86">
        <v>12.600291285681163</v>
      </c>
      <c r="H67" s="86">
        <v>12.604510597415471</v>
      </c>
    </row>
    <row r="68" spans="1:8" x14ac:dyDescent="0.25">
      <c r="A68" s="86" t="s">
        <v>76</v>
      </c>
      <c r="B68" s="86">
        <v>46.56628081751871</v>
      </c>
      <c r="C68" s="86">
        <v>38.92151070135089</v>
      </c>
      <c r="F68" s="86" t="s">
        <v>76</v>
      </c>
      <c r="G68" s="86">
        <v>12.206888919684568</v>
      </c>
      <c r="H68" s="86">
        <v>12.205654553304212</v>
      </c>
    </row>
    <row r="69" spans="1:8" x14ac:dyDescent="0.25">
      <c r="A69" s="86" t="s">
        <v>77</v>
      </c>
      <c r="B69" s="86">
        <v>44.251297327260659</v>
      </c>
      <c r="C69" s="86">
        <v>36.991318993798522</v>
      </c>
      <c r="F69" s="86" t="s">
        <v>77</v>
      </c>
      <c r="G69" s="86">
        <v>12.599085967918597</v>
      </c>
      <c r="H69" s="86">
        <v>12.604069538126975</v>
      </c>
    </row>
    <row r="70" spans="1:8" x14ac:dyDescent="0.25">
      <c r="A70" s="86" t="s">
        <v>78</v>
      </c>
      <c r="B70" s="86">
        <v>46.680944173353616</v>
      </c>
      <c r="C70" s="86">
        <v>38.696425687506164</v>
      </c>
      <c r="F70" s="86" t="s">
        <v>78</v>
      </c>
      <c r="G70" s="86">
        <v>11.721836365671461</v>
      </c>
      <c r="H70" s="86">
        <v>11.715122537196887</v>
      </c>
    </row>
    <row r="71" spans="1:8" x14ac:dyDescent="0.25">
      <c r="A71" s="86" t="s">
        <v>79</v>
      </c>
      <c r="B71" s="86">
        <v>47.180163924814714</v>
      </c>
      <c r="C71" s="86">
        <v>39.045224167383992</v>
      </c>
      <c r="F71" s="86" t="s">
        <v>79</v>
      </c>
      <c r="G71" s="86">
        <v>11.583513310396473</v>
      </c>
      <c r="H71" s="86">
        <v>11.57641778574912</v>
      </c>
    </row>
    <row r="72" spans="1:8" x14ac:dyDescent="0.25">
      <c r="A72" s="86" t="s">
        <v>80</v>
      </c>
      <c r="B72" s="86">
        <v>48.66063665775664</v>
      </c>
      <c r="C72" s="86">
        <v>40.367717991221447</v>
      </c>
      <c r="F72" s="86" t="s">
        <v>80</v>
      </c>
      <c r="G72" s="86">
        <v>11.567075923492869</v>
      </c>
      <c r="H72" s="86">
        <v>11.561618514363076</v>
      </c>
    </row>
    <row r="73" spans="1:8" x14ac:dyDescent="0.25">
      <c r="A73" s="86" t="s">
        <v>81</v>
      </c>
      <c r="B73" s="86">
        <v>50.459410619535056</v>
      </c>
      <c r="C73" s="86">
        <v>41.60834254982904</v>
      </c>
      <c r="F73" s="86" t="s">
        <v>81</v>
      </c>
      <c r="G73" s="86">
        <v>11.426881497629472</v>
      </c>
      <c r="H73" s="86">
        <v>11.423678154639916</v>
      </c>
    </row>
    <row r="74" spans="1:8" x14ac:dyDescent="0.25">
      <c r="A74" s="86" t="s">
        <v>20</v>
      </c>
      <c r="B74" s="86">
        <v>52.649088832805212</v>
      </c>
      <c r="C74" s="86">
        <v>44.155676473018097</v>
      </c>
      <c r="F74" s="86" t="s">
        <v>20</v>
      </c>
      <c r="G74" s="86">
        <v>11.316984846748552</v>
      </c>
      <c r="H74" s="86">
        <v>11.313361098304252</v>
      </c>
    </row>
    <row r="75" spans="1:8" x14ac:dyDescent="0.25">
      <c r="A75" s="86" t="s">
        <v>21</v>
      </c>
      <c r="B75" s="86">
        <v>53.89800170827192</v>
      </c>
      <c r="C75" s="86">
        <v>42.817529041955261</v>
      </c>
      <c r="F75" s="86" t="s">
        <v>21</v>
      </c>
      <c r="G75" s="86">
        <v>11.526511460878973</v>
      </c>
      <c r="H75" s="86">
        <v>11.504161081248185</v>
      </c>
    </row>
    <row r="76" spans="1:8" x14ac:dyDescent="0.25">
      <c r="A76" s="86" t="s">
        <v>22</v>
      </c>
      <c r="B76" s="86">
        <v>50.850971329813738</v>
      </c>
      <c r="C76" s="86">
        <v>41.150608088840798</v>
      </c>
      <c r="F76" s="86" t="s">
        <v>22</v>
      </c>
      <c r="G76" s="86">
        <v>11.834319076413854</v>
      </c>
      <c r="H76" s="86">
        <v>11.815866741464635</v>
      </c>
    </row>
    <row r="77" spans="1:8" x14ac:dyDescent="0.25">
      <c r="A77" s="86" t="s">
        <v>23</v>
      </c>
      <c r="B77" s="86">
        <v>54.805486857499204</v>
      </c>
      <c r="C77" s="86">
        <v>43.633468205088569</v>
      </c>
      <c r="F77" s="86" t="s">
        <v>23</v>
      </c>
      <c r="G77" s="86">
        <v>11.228427803524742</v>
      </c>
      <c r="H77" s="86">
        <v>11.211489860966385</v>
      </c>
    </row>
    <row r="78" spans="1:8" x14ac:dyDescent="0.25">
      <c r="A78" s="86" t="s">
        <v>24</v>
      </c>
      <c r="B78" s="86">
        <v>58.867083318897855</v>
      </c>
      <c r="C78" s="86">
        <v>46.730363933875751</v>
      </c>
      <c r="F78" s="86" t="s">
        <v>24</v>
      </c>
      <c r="G78" s="86">
        <v>10.707866578898976</v>
      </c>
      <c r="H78" s="86">
        <v>10.695222568377513</v>
      </c>
    </row>
    <row r="79" spans="1:8" x14ac:dyDescent="0.25">
      <c r="A79" s="86" t="s">
        <v>25</v>
      </c>
      <c r="B79" s="86">
        <v>63.427165121404563</v>
      </c>
      <c r="C79" s="86">
        <v>50.184252784270036</v>
      </c>
      <c r="F79" s="86" t="s">
        <v>25</v>
      </c>
      <c r="G79" s="86">
        <v>9.6687520820396919</v>
      </c>
      <c r="H79" s="86">
        <v>9.658827581795844</v>
      </c>
    </row>
    <row r="80" spans="1:8" x14ac:dyDescent="0.25">
      <c r="A80" s="86" t="s">
        <v>26</v>
      </c>
      <c r="B80" s="86">
        <v>54.384191755522565</v>
      </c>
      <c r="C80" s="86">
        <v>43.976554101051882</v>
      </c>
      <c r="F80" s="86" t="s">
        <v>26</v>
      </c>
      <c r="G80" s="86">
        <v>12.43013794095935</v>
      </c>
      <c r="H80" s="86">
        <v>12.403289689339688</v>
      </c>
    </row>
    <row r="93" spans="1:8" x14ac:dyDescent="0.25">
      <c r="A93" s="86" t="s">
        <v>545</v>
      </c>
      <c r="B93" s="86"/>
      <c r="C93" s="86"/>
      <c r="F93" s="86" t="s">
        <v>546</v>
      </c>
      <c r="G93" s="86"/>
      <c r="H93" s="86"/>
    </row>
    <row r="94" spans="1:8" x14ac:dyDescent="0.25">
      <c r="A94" s="86" t="s">
        <v>168</v>
      </c>
      <c r="B94" s="86" t="s">
        <v>39</v>
      </c>
      <c r="C94" s="86" t="s">
        <v>40</v>
      </c>
      <c r="F94" s="86" t="s">
        <v>168</v>
      </c>
      <c r="G94" s="86" t="s">
        <v>39</v>
      </c>
      <c r="H94" s="86" t="s">
        <v>40</v>
      </c>
    </row>
    <row r="95" spans="1:8" x14ac:dyDescent="0.25">
      <c r="A95" s="86" t="s">
        <v>73</v>
      </c>
      <c r="B95" s="86">
        <v>39.970992556624815</v>
      </c>
      <c r="C95" s="86">
        <v>33.170325437794645</v>
      </c>
      <c r="F95" s="86" t="s">
        <v>73</v>
      </c>
      <c r="G95" s="86">
        <v>13.637400295283197</v>
      </c>
      <c r="H95" s="86">
        <v>13.626046682994298</v>
      </c>
    </row>
    <row r="96" spans="1:8" x14ac:dyDescent="0.25">
      <c r="A96" s="86" t="s">
        <v>74</v>
      </c>
      <c r="B96" s="86">
        <v>45.223670426108576</v>
      </c>
      <c r="C96" s="86">
        <v>37.708964696601839</v>
      </c>
      <c r="F96" s="86" t="s">
        <v>74</v>
      </c>
      <c r="G96" s="86">
        <v>12.648109774460135</v>
      </c>
      <c r="H96" s="86">
        <v>12.678484035252762</v>
      </c>
    </row>
    <row r="97" spans="1:8" x14ac:dyDescent="0.25">
      <c r="A97" s="86" t="s">
        <v>75</v>
      </c>
      <c r="B97" s="86">
        <v>43.031791780040663</v>
      </c>
      <c r="C97" s="86">
        <v>35.742916867652895</v>
      </c>
      <c r="F97" s="86" t="s">
        <v>75</v>
      </c>
      <c r="G97" s="86">
        <v>12.600205738834269</v>
      </c>
      <c r="H97" s="86">
        <v>12.607213518000815</v>
      </c>
    </row>
    <row r="98" spans="1:8" x14ac:dyDescent="0.25">
      <c r="A98" s="86" t="s">
        <v>76</v>
      </c>
      <c r="B98" s="86">
        <v>46.303603094610544</v>
      </c>
      <c r="C98" s="86">
        <v>38.441530862157641</v>
      </c>
      <c r="F98" s="86" t="s">
        <v>76</v>
      </c>
      <c r="G98" s="86">
        <v>12.206751871503839</v>
      </c>
      <c r="H98" s="86">
        <v>12.21217243685923</v>
      </c>
    </row>
    <row r="99" spans="1:8" x14ac:dyDescent="0.25">
      <c r="A99" s="86" t="s">
        <v>77</v>
      </c>
      <c r="B99" s="86">
        <v>43.961042672153035</v>
      </c>
      <c r="C99" s="86">
        <v>36.431144848667358</v>
      </c>
      <c r="F99" s="86" t="s">
        <v>77</v>
      </c>
      <c r="G99" s="86">
        <v>12.59948498666162</v>
      </c>
      <c r="H99" s="86">
        <v>12.606761465542741</v>
      </c>
    </row>
    <row r="100" spans="1:8" x14ac:dyDescent="0.25">
      <c r="A100" s="86" t="s">
        <v>78</v>
      </c>
      <c r="B100" s="86">
        <v>46.749630562876931</v>
      </c>
      <c r="C100" s="86">
        <v>38.689591600418936</v>
      </c>
      <c r="F100" s="86" t="s">
        <v>78</v>
      </c>
      <c r="G100" s="86">
        <v>11.721893730029075</v>
      </c>
      <c r="H100" s="86">
        <v>11.715673394930615</v>
      </c>
    </row>
    <row r="101" spans="1:8" x14ac:dyDescent="0.25">
      <c r="A101" s="86" t="s">
        <v>79</v>
      </c>
      <c r="B101" s="86">
        <v>47.201962580583263</v>
      </c>
      <c r="C101" s="86">
        <v>39.003211937649404</v>
      </c>
      <c r="F101" s="86" t="s">
        <v>79</v>
      </c>
      <c r="G101" s="86">
        <v>11.583666282016774</v>
      </c>
      <c r="H101" s="86">
        <v>11.576260883237881</v>
      </c>
    </row>
    <row r="102" spans="1:8" x14ac:dyDescent="0.25">
      <c r="A102" s="86" t="s">
        <v>80</v>
      </c>
      <c r="B102" s="86">
        <v>48.616890905117621</v>
      </c>
      <c r="C102" s="86">
        <v>40.233552552680599</v>
      </c>
      <c r="F102" s="86" t="s">
        <v>80</v>
      </c>
      <c r="G102" s="86">
        <v>11.567151343298697</v>
      </c>
      <c r="H102" s="86">
        <v>11.561156334863936</v>
      </c>
    </row>
    <row r="103" spans="1:8" x14ac:dyDescent="0.25">
      <c r="A103" s="86" t="s">
        <v>81</v>
      </c>
      <c r="B103" s="86">
        <v>50.444362103013326</v>
      </c>
      <c r="C103" s="86">
        <v>41.527427425093201</v>
      </c>
      <c r="F103" s="86" t="s">
        <v>81</v>
      </c>
      <c r="G103" s="86">
        <v>11.427260262290362</v>
      </c>
      <c r="H103" s="86">
        <v>11.423840253922229</v>
      </c>
    </row>
    <row r="104" spans="1:8" x14ac:dyDescent="0.25">
      <c r="A104" s="86" t="s">
        <v>20</v>
      </c>
      <c r="B104" s="86">
        <v>52.367019758390121</v>
      </c>
      <c r="C104" s="86">
        <v>43.749715110344773</v>
      </c>
      <c r="F104" s="86" t="s">
        <v>20</v>
      </c>
      <c r="G104" s="86">
        <v>11.317408583466806</v>
      </c>
      <c r="H104" s="86">
        <v>11.317927127944502</v>
      </c>
    </row>
    <row r="105" spans="1:8" x14ac:dyDescent="0.25">
      <c r="A105" s="86" t="s">
        <v>21</v>
      </c>
      <c r="B105" s="86">
        <v>53.2953550194146</v>
      </c>
      <c r="C105" s="86">
        <v>42.14253197346715</v>
      </c>
      <c r="F105" s="86" t="s">
        <v>21</v>
      </c>
      <c r="G105" s="86">
        <v>11.531522480698658</v>
      </c>
      <c r="H105" s="86">
        <v>11.507654310788229</v>
      </c>
    </row>
    <row r="106" spans="1:8" x14ac:dyDescent="0.25">
      <c r="A106" s="86" t="s">
        <v>22</v>
      </c>
      <c r="B106" s="86">
        <v>50.33332482750717</v>
      </c>
      <c r="C106" s="86">
        <v>40.521256859071563</v>
      </c>
      <c r="F106" s="86" t="s">
        <v>22</v>
      </c>
      <c r="G106" s="86">
        <v>11.838750256507289</v>
      </c>
      <c r="H106" s="86">
        <v>11.817848176999357</v>
      </c>
    </row>
    <row r="107" spans="1:8" x14ac:dyDescent="0.25">
      <c r="A107" s="86" t="s">
        <v>23</v>
      </c>
      <c r="B107" s="86">
        <v>54.429973309916768</v>
      </c>
      <c r="C107" s="86">
        <v>43.162087822766118</v>
      </c>
      <c r="F107" s="86" t="s">
        <v>23</v>
      </c>
      <c r="G107" s="86">
        <v>11.229610202194369</v>
      </c>
      <c r="H107" s="86">
        <v>11.210831003669719</v>
      </c>
    </row>
    <row r="108" spans="1:8" x14ac:dyDescent="0.25">
      <c r="A108" s="86" t="s">
        <v>24</v>
      </c>
      <c r="B108" s="86">
        <v>58.625127853893439</v>
      </c>
      <c r="C108" s="86">
        <v>46.430588327785664</v>
      </c>
      <c r="F108" s="86" t="s">
        <v>24</v>
      </c>
      <c r="G108" s="86">
        <v>10.707898758904467</v>
      </c>
      <c r="H108" s="86">
        <v>10.69614292985958</v>
      </c>
    </row>
    <row r="109" spans="1:8" x14ac:dyDescent="0.25">
      <c r="A109" s="86" t="s">
        <v>25</v>
      </c>
      <c r="B109" s="86">
        <v>63.351674959291948</v>
      </c>
      <c r="C109" s="86">
        <v>50.05554588748857</v>
      </c>
      <c r="F109" s="86" t="s">
        <v>25</v>
      </c>
      <c r="G109" s="86">
        <v>9.6695442565019594</v>
      </c>
      <c r="H109" s="86">
        <v>9.656133922123054</v>
      </c>
    </row>
    <row r="110" spans="1:8" x14ac:dyDescent="0.25">
      <c r="A110" s="86" t="s">
        <v>26</v>
      </c>
      <c r="B110" s="86">
        <v>53.376329107514529</v>
      </c>
      <c r="C110" s="86">
        <v>42.85645998619524</v>
      </c>
      <c r="F110" s="86" t="s">
        <v>26</v>
      </c>
      <c r="G110" s="86">
        <v>12.440277640825833</v>
      </c>
      <c r="H110" s="86">
        <v>12.414964835182406</v>
      </c>
    </row>
    <row r="123" spans="1:8" x14ac:dyDescent="0.25">
      <c r="A123" s="86" t="s">
        <v>547</v>
      </c>
      <c r="B123" s="86"/>
      <c r="C123" s="86"/>
      <c r="F123" s="86" t="s">
        <v>548</v>
      </c>
      <c r="G123" s="86"/>
      <c r="H123" s="86"/>
    </row>
    <row r="124" spans="1:8" x14ac:dyDescent="0.25">
      <c r="A124" s="86" t="s">
        <v>168</v>
      </c>
      <c r="B124" s="86" t="s">
        <v>39</v>
      </c>
      <c r="C124" s="86" t="s">
        <v>40</v>
      </c>
      <c r="F124" s="86" t="s">
        <v>168</v>
      </c>
      <c r="G124" s="86" t="s">
        <v>39</v>
      </c>
      <c r="H124" s="86" t="s">
        <v>40</v>
      </c>
    </row>
    <row r="125" spans="1:8" x14ac:dyDescent="0.25">
      <c r="A125" s="86" t="s">
        <v>73</v>
      </c>
      <c r="B125" s="86">
        <v>34.581366977318091</v>
      </c>
      <c r="C125" s="86">
        <v>29.312286032944858</v>
      </c>
      <c r="F125" s="86" t="s">
        <v>73</v>
      </c>
      <c r="G125" s="86">
        <v>19.289287322810093</v>
      </c>
      <c r="H125" s="86">
        <v>20.134676587613562</v>
      </c>
    </row>
    <row r="126" spans="1:8" x14ac:dyDescent="0.25">
      <c r="A126" s="86" t="s">
        <v>74</v>
      </c>
      <c r="B126" s="86">
        <v>39.381777522232845</v>
      </c>
      <c r="C126" s="86">
        <v>33.092079787758536</v>
      </c>
      <c r="F126" s="86" t="s">
        <v>74</v>
      </c>
      <c r="G126" s="86">
        <v>16.286539430167387</v>
      </c>
      <c r="H126" s="86">
        <v>17.848344028910034</v>
      </c>
    </row>
    <row r="127" spans="1:8" x14ac:dyDescent="0.25">
      <c r="A127" s="86" t="s">
        <v>75</v>
      </c>
      <c r="B127" s="86">
        <v>37.505034805041134</v>
      </c>
      <c r="C127" s="86">
        <v>31.428724019475894</v>
      </c>
      <c r="F127" s="86" t="s">
        <v>75</v>
      </c>
      <c r="G127" s="86">
        <v>14.716022644596825</v>
      </c>
      <c r="H127" s="86">
        <v>16.081024923181065</v>
      </c>
    </row>
    <row r="128" spans="1:8" x14ac:dyDescent="0.25">
      <c r="A128" s="86" t="s">
        <v>76</v>
      </c>
      <c r="B128" s="86">
        <v>40.48747964597996</v>
      </c>
      <c r="C128" s="86">
        <v>33.927471464396781</v>
      </c>
      <c r="F128" s="86" t="s">
        <v>76</v>
      </c>
      <c r="G128" s="86">
        <v>14.130928916166752</v>
      </c>
      <c r="H128" s="86">
        <v>15.226421583389518</v>
      </c>
    </row>
    <row r="129" spans="1:8" x14ac:dyDescent="0.25">
      <c r="A129" s="86" t="s">
        <v>77</v>
      </c>
      <c r="B129" s="86">
        <v>38.607156953146443</v>
      </c>
      <c r="C129" s="86">
        <v>32.267988956195211</v>
      </c>
      <c r="F129" s="86" t="s">
        <v>77</v>
      </c>
      <c r="G129" s="86">
        <v>14.477851361687271</v>
      </c>
      <c r="H129" s="86">
        <v>15.85314084848614</v>
      </c>
    </row>
    <row r="130" spans="1:8" x14ac:dyDescent="0.25">
      <c r="A130" s="86" t="s">
        <v>78</v>
      </c>
      <c r="B130" s="86">
        <v>41.586410243768533</v>
      </c>
      <c r="C130" s="86">
        <v>34.641087804111038</v>
      </c>
      <c r="F130" s="86" t="s">
        <v>78</v>
      </c>
      <c r="G130" s="86">
        <v>12.172363438183741</v>
      </c>
      <c r="H130" s="86">
        <v>12.574015545008034</v>
      </c>
    </row>
    <row r="131" spans="1:8" x14ac:dyDescent="0.25">
      <c r="A131" s="86" t="s">
        <v>79</v>
      </c>
      <c r="B131" s="86">
        <v>41.946888333382191</v>
      </c>
      <c r="C131" s="86">
        <v>34.934213075609023</v>
      </c>
      <c r="F131" s="86" t="s">
        <v>79</v>
      </c>
      <c r="G131" s="86">
        <v>12.038334048444566</v>
      </c>
      <c r="H131" s="86">
        <v>12.38633049332015</v>
      </c>
    </row>
    <row r="132" spans="1:8" x14ac:dyDescent="0.25">
      <c r="A132" s="86" t="s">
        <v>80</v>
      </c>
      <c r="B132" s="86">
        <v>43.04932548576484</v>
      </c>
      <c r="C132" s="86">
        <v>35.925685640655274</v>
      </c>
      <c r="F132" s="86" t="s">
        <v>80</v>
      </c>
      <c r="G132" s="86">
        <v>12.171902457939467</v>
      </c>
      <c r="H132" s="86">
        <v>12.640862344196805</v>
      </c>
    </row>
    <row r="133" spans="1:8" x14ac:dyDescent="0.25">
      <c r="A133" s="86" t="s">
        <v>81</v>
      </c>
      <c r="B133" s="86">
        <v>44.533787540008468</v>
      </c>
      <c r="C133" s="86">
        <v>37.026749313093461</v>
      </c>
      <c r="F133" s="86" t="s">
        <v>81</v>
      </c>
      <c r="G133" s="86">
        <v>11.888181876327508</v>
      </c>
      <c r="H133" s="86">
        <v>12.279410393009142</v>
      </c>
    </row>
    <row r="134" spans="1:8" x14ac:dyDescent="0.25">
      <c r="A134" s="86" t="s">
        <v>20</v>
      </c>
      <c r="B134" s="86">
        <v>46.23018744353508</v>
      </c>
      <c r="C134" s="86">
        <v>39.055791734735479</v>
      </c>
      <c r="F134" s="86" t="s">
        <v>20</v>
      </c>
      <c r="G134" s="86">
        <v>12.879998560894164</v>
      </c>
      <c r="H134" s="86">
        <v>13.44207618999395</v>
      </c>
    </row>
    <row r="135" spans="1:8" x14ac:dyDescent="0.25">
      <c r="A135" s="86" t="s">
        <v>21</v>
      </c>
      <c r="B135" s="86">
        <v>46.710237838889434</v>
      </c>
      <c r="C135" s="86">
        <v>38.196245666026172</v>
      </c>
      <c r="F135" s="86" t="s">
        <v>21</v>
      </c>
      <c r="G135" s="86">
        <v>15.137160910687491</v>
      </c>
      <c r="H135" s="86">
        <v>14.957528588903427</v>
      </c>
    </row>
    <row r="136" spans="1:8" x14ac:dyDescent="0.25">
      <c r="A136" s="86" t="s">
        <v>22</v>
      </c>
      <c r="B136" s="86">
        <v>44.401876434108935</v>
      </c>
      <c r="C136" s="86">
        <v>36.679073868769535</v>
      </c>
      <c r="F136" s="86" t="s">
        <v>22</v>
      </c>
      <c r="G136" s="86">
        <v>15.001819003126057</v>
      </c>
      <c r="H136" s="86">
        <v>15.05701477481991</v>
      </c>
    </row>
    <row r="137" spans="1:8" x14ac:dyDescent="0.25">
      <c r="A137" s="86" t="s">
        <v>23</v>
      </c>
      <c r="B137" s="86">
        <v>48.067228428736271</v>
      </c>
      <c r="C137" s="86">
        <v>39.309346725900966</v>
      </c>
      <c r="F137" s="86" t="s">
        <v>23</v>
      </c>
      <c r="G137" s="86">
        <v>13.590149986808196</v>
      </c>
      <c r="H137" s="86">
        <v>13.697096603976728</v>
      </c>
    </row>
    <row r="138" spans="1:8" x14ac:dyDescent="0.25">
      <c r="A138" s="86" t="s">
        <v>24</v>
      </c>
      <c r="B138" s="86">
        <v>51.720329035559239</v>
      </c>
      <c r="C138" s="86">
        <v>42.317037014335092</v>
      </c>
      <c r="F138" s="86" t="s">
        <v>24</v>
      </c>
      <c r="G138" s="86">
        <v>12.04908630104495</v>
      </c>
      <c r="H138" s="86">
        <v>12.219844003592433</v>
      </c>
    </row>
    <row r="139" spans="1:8" x14ac:dyDescent="0.25">
      <c r="A139" s="86" t="s">
        <v>25</v>
      </c>
      <c r="B139" s="86">
        <v>56.893244797232647</v>
      </c>
      <c r="C139" s="86">
        <v>46.463045694275287</v>
      </c>
      <c r="F139" s="86" t="s">
        <v>25</v>
      </c>
      <c r="G139" s="86">
        <v>10.110536453350317</v>
      </c>
      <c r="H139" s="86">
        <v>10.238504942262541</v>
      </c>
    </row>
    <row r="140" spans="1:8" x14ac:dyDescent="0.25">
      <c r="A140" s="86" t="s">
        <v>26</v>
      </c>
      <c r="B140" s="86">
        <v>46.501801214178926</v>
      </c>
      <c r="C140" s="86">
        <v>38.428917565885726</v>
      </c>
      <c r="F140" s="86" t="s">
        <v>26</v>
      </c>
      <c r="G140" s="86">
        <v>17.080007355429824</v>
      </c>
      <c r="H140" s="86">
        <v>17.046966884575717</v>
      </c>
    </row>
  </sheetData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94481-4C87-4A7F-8855-720DD23F5526}">
  <dimension ref="A1:E161"/>
  <sheetViews>
    <sheetView workbookViewId="0">
      <selection activeCell="U16" sqref="U16"/>
    </sheetView>
  </sheetViews>
  <sheetFormatPr defaultRowHeight="15" x14ac:dyDescent="0.25"/>
  <sheetData>
    <row r="1" spans="1:5" x14ac:dyDescent="0.25">
      <c r="A1" s="45" t="s">
        <v>18</v>
      </c>
      <c r="B1" s="45" t="s">
        <v>168</v>
      </c>
      <c r="C1" s="45" t="s">
        <v>247</v>
      </c>
      <c r="D1" s="45" t="s">
        <v>248</v>
      </c>
      <c r="E1" s="45" t="s">
        <v>249</v>
      </c>
    </row>
    <row r="2" spans="1:5" x14ac:dyDescent="0.25">
      <c r="A2" t="s">
        <v>39</v>
      </c>
      <c r="B2" t="s">
        <v>73</v>
      </c>
      <c r="C2" t="s">
        <v>67</v>
      </c>
      <c r="D2">
        <v>5222899.03</v>
      </c>
      <c r="E2">
        <v>3145156.3</v>
      </c>
    </row>
    <row r="3" spans="1:5" x14ac:dyDescent="0.25">
      <c r="A3" t="s">
        <v>39</v>
      </c>
      <c r="B3" t="s">
        <v>74</v>
      </c>
      <c r="C3" t="s">
        <v>67</v>
      </c>
      <c r="D3">
        <v>6128648.8899999997</v>
      </c>
      <c r="E3">
        <v>2642673.9500000002</v>
      </c>
    </row>
    <row r="4" spans="1:5" x14ac:dyDescent="0.25">
      <c r="A4" t="s">
        <v>39</v>
      </c>
      <c r="B4" t="s">
        <v>75</v>
      </c>
      <c r="C4" t="s">
        <v>67</v>
      </c>
      <c r="D4">
        <v>5680196.1600000001</v>
      </c>
      <c r="E4">
        <v>2369017.58</v>
      </c>
    </row>
    <row r="5" spans="1:5" x14ac:dyDescent="0.25">
      <c r="A5" t="s">
        <v>39</v>
      </c>
      <c r="B5" t="s">
        <v>76</v>
      </c>
      <c r="C5" t="s">
        <v>67</v>
      </c>
      <c r="D5">
        <v>6222784.9800000004</v>
      </c>
      <c r="E5">
        <v>2295129.83</v>
      </c>
    </row>
    <row r="6" spans="1:5" x14ac:dyDescent="0.25">
      <c r="A6" t="s">
        <v>39</v>
      </c>
      <c r="B6" t="s">
        <v>77</v>
      </c>
      <c r="C6" t="s">
        <v>67</v>
      </c>
      <c r="D6">
        <v>5878011.9699999997</v>
      </c>
      <c r="E6">
        <v>2348190.71</v>
      </c>
    </row>
    <row r="7" spans="1:5" x14ac:dyDescent="0.25">
      <c r="A7" t="s">
        <v>39</v>
      </c>
      <c r="B7" t="s">
        <v>78</v>
      </c>
      <c r="C7" t="s">
        <v>67</v>
      </c>
      <c r="D7">
        <v>6528164.3899999997</v>
      </c>
      <c r="E7">
        <v>1890342.52</v>
      </c>
    </row>
    <row r="8" spans="1:5" x14ac:dyDescent="0.25">
      <c r="A8" t="s">
        <v>39</v>
      </c>
      <c r="B8" t="s">
        <v>79</v>
      </c>
      <c r="C8" t="s">
        <v>67</v>
      </c>
      <c r="D8">
        <v>6662582.6500000004</v>
      </c>
      <c r="E8">
        <v>1894009.78</v>
      </c>
    </row>
    <row r="9" spans="1:5" x14ac:dyDescent="0.25">
      <c r="A9" t="s">
        <v>39</v>
      </c>
      <c r="B9" t="s">
        <v>80</v>
      </c>
      <c r="C9" t="s">
        <v>67</v>
      </c>
      <c r="D9">
        <v>6761233.2000000002</v>
      </c>
      <c r="E9">
        <v>1941554.65</v>
      </c>
    </row>
    <row r="10" spans="1:5" x14ac:dyDescent="0.25">
      <c r="A10" t="s">
        <v>39</v>
      </c>
      <c r="B10" t="s">
        <v>81</v>
      </c>
      <c r="C10" t="s">
        <v>67</v>
      </c>
      <c r="D10">
        <v>7025009</v>
      </c>
      <c r="E10">
        <v>1891870.34</v>
      </c>
    </row>
    <row r="11" spans="1:5" x14ac:dyDescent="0.25">
      <c r="A11" t="s">
        <v>39</v>
      </c>
      <c r="B11" t="s">
        <v>20</v>
      </c>
      <c r="C11" t="s">
        <v>67</v>
      </c>
      <c r="D11">
        <v>7363392.5800000001</v>
      </c>
      <c r="E11">
        <v>2111045.25</v>
      </c>
    </row>
    <row r="12" spans="1:5" x14ac:dyDescent="0.25">
      <c r="A12" t="s">
        <v>39</v>
      </c>
      <c r="B12" t="s">
        <v>21</v>
      </c>
      <c r="C12" t="s">
        <v>67</v>
      </c>
      <c r="D12">
        <v>7448238.9500000002</v>
      </c>
      <c r="E12">
        <v>2539398.9</v>
      </c>
    </row>
    <row r="13" spans="1:5" x14ac:dyDescent="0.25">
      <c r="A13" t="s">
        <v>39</v>
      </c>
      <c r="B13" t="s">
        <v>22</v>
      </c>
      <c r="C13" t="s">
        <v>67</v>
      </c>
      <c r="D13">
        <v>7124630.2199999997</v>
      </c>
      <c r="E13">
        <v>2445329.5</v>
      </c>
    </row>
    <row r="14" spans="1:5" x14ac:dyDescent="0.25">
      <c r="A14" t="s">
        <v>39</v>
      </c>
      <c r="B14" t="s">
        <v>23</v>
      </c>
      <c r="C14" t="s">
        <v>67</v>
      </c>
      <c r="D14">
        <v>7742603.46</v>
      </c>
      <c r="E14">
        <v>2248616.7400000002</v>
      </c>
    </row>
    <row r="15" spans="1:5" x14ac:dyDescent="0.25">
      <c r="A15" t="s">
        <v>39</v>
      </c>
      <c r="B15" t="s">
        <v>24</v>
      </c>
      <c r="C15" t="s">
        <v>67</v>
      </c>
      <c r="D15">
        <v>8320030.8600000003</v>
      </c>
      <c r="E15">
        <v>2015833.83</v>
      </c>
    </row>
    <row r="16" spans="1:5" x14ac:dyDescent="0.25">
      <c r="A16" t="s">
        <v>39</v>
      </c>
      <c r="B16" t="s">
        <v>25</v>
      </c>
      <c r="C16" t="s">
        <v>67</v>
      </c>
      <c r="D16">
        <v>9507581.3599999994</v>
      </c>
      <c r="E16">
        <v>1691847.67</v>
      </c>
    </row>
    <row r="17" spans="1:5" x14ac:dyDescent="0.25">
      <c r="A17" t="s">
        <v>39</v>
      </c>
      <c r="B17" t="s">
        <v>26</v>
      </c>
      <c r="C17" t="s">
        <v>67</v>
      </c>
      <c r="D17">
        <v>7430869.8300000001</v>
      </c>
      <c r="E17">
        <v>2833380.09</v>
      </c>
    </row>
    <row r="18" spans="1:5" x14ac:dyDescent="0.25">
      <c r="A18" t="s">
        <v>40</v>
      </c>
      <c r="B18" t="s">
        <v>73</v>
      </c>
      <c r="C18" t="s">
        <v>67</v>
      </c>
      <c r="D18">
        <v>4520640.91</v>
      </c>
      <c r="E18">
        <v>3204895.33</v>
      </c>
    </row>
    <row r="19" spans="1:5" x14ac:dyDescent="0.25">
      <c r="A19" t="s">
        <v>40</v>
      </c>
      <c r="B19" t="s">
        <v>74</v>
      </c>
      <c r="C19" t="s">
        <v>67</v>
      </c>
      <c r="D19">
        <v>5208764.57</v>
      </c>
      <c r="E19">
        <v>2904184.16</v>
      </c>
    </row>
    <row r="20" spans="1:5" x14ac:dyDescent="0.25">
      <c r="A20" t="s">
        <v>40</v>
      </c>
      <c r="B20" t="s">
        <v>75</v>
      </c>
      <c r="C20" t="s">
        <v>67</v>
      </c>
      <c r="D20">
        <v>4807949.38</v>
      </c>
      <c r="E20">
        <v>2540208.85</v>
      </c>
    </row>
    <row r="21" spans="1:5" x14ac:dyDescent="0.25">
      <c r="A21" t="s">
        <v>40</v>
      </c>
      <c r="B21" t="s">
        <v>76</v>
      </c>
      <c r="C21" t="s">
        <v>67</v>
      </c>
      <c r="D21">
        <v>5252572.8600000003</v>
      </c>
      <c r="E21">
        <v>2433427.71</v>
      </c>
    </row>
    <row r="22" spans="1:5" x14ac:dyDescent="0.25">
      <c r="A22" t="s">
        <v>40</v>
      </c>
      <c r="B22" t="s">
        <v>77</v>
      </c>
      <c r="C22" t="s">
        <v>67</v>
      </c>
      <c r="D22">
        <v>4934533.7</v>
      </c>
      <c r="E22">
        <v>2535829.7200000002</v>
      </c>
    </row>
    <row r="23" spans="1:5" x14ac:dyDescent="0.25">
      <c r="A23" t="s">
        <v>40</v>
      </c>
      <c r="B23" t="s">
        <v>78</v>
      </c>
      <c r="C23" t="s">
        <v>67</v>
      </c>
      <c r="D23">
        <v>5462378.1100000003</v>
      </c>
      <c r="E23">
        <v>1982434.71</v>
      </c>
    </row>
    <row r="24" spans="1:5" x14ac:dyDescent="0.25">
      <c r="A24" t="s">
        <v>40</v>
      </c>
      <c r="B24" t="s">
        <v>79</v>
      </c>
      <c r="C24" t="s">
        <v>67</v>
      </c>
      <c r="D24">
        <v>5538023.3700000001</v>
      </c>
      <c r="E24">
        <v>1980824.18</v>
      </c>
    </row>
    <row r="25" spans="1:5" x14ac:dyDescent="0.25">
      <c r="A25" t="s">
        <v>40</v>
      </c>
      <c r="B25" t="s">
        <v>80</v>
      </c>
      <c r="C25" t="s">
        <v>67</v>
      </c>
      <c r="D25">
        <v>5689219.3899999997</v>
      </c>
      <c r="E25">
        <v>2032760.27</v>
      </c>
    </row>
    <row r="26" spans="1:5" x14ac:dyDescent="0.25">
      <c r="A26" t="s">
        <v>40</v>
      </c>
      <c r="B26" t="s">
        <v>81</v>
      </c>
      <c r="C26" t="s">
        <v>67</v>
      </c>
      <c r="D26">
        <v>5902904.8200000003</v>
      </c>
      <c r="E26">
        <v>1986058.73</v>
      </c>
    </row>
    <row r="27" spans="1:5" x14ac:dyDescent="0.25">
      <c r="A27" t="s">
        <v>40</v>
      </c>
      <c r="B27" t="s">
        <v>20</v>
      </c>
      <c r="C27" t="s">
        <v>67</v>
      </c>
      <c r="D27">
        <v>6256219.6100000003</v>
      </c>
      <c r="E27">
        <v>2176387.5</v>
      </c>
    </row>
    <row r="28" spans="1:5" x14ac:dyDescent="0.25">
      <c r="A28" t="s">
        <v>40</v>
      </c>
      <c r="B28" t="s">
        <v>21</v>
      </c>
      <c r="C28" t="s">
        <v>67</v>
      </c>
      <c r="D28">
        <v>6143390.3600000003</v>
      </c>
      <c r="E28">
        <v>2410108.58</v>
      </c>
    </row>
    <row r="29" spans="1:5" x14ac:dyDescent="0.25">
      <c r="A29" t="s">
        <v>40</v>
      </c>
      <c r="B29" t="s">
        <v>22</v>
      </c>
      <c r="C29" t="s">
        <v>67</v>
      </c>
      <c r="D29">
        <v>5925278.7599999998</v>
      </c>
      <c r="E29">
        <v>2373817.56</v>
      </c>
    </row>
    <row r="30" spans="1:5" x14ac:dyDescent="0.25">
      <c r="A30" t="s">
        <v>40</v>
      </c>
      <c r="B30" t="s">
        <v>23</v>
      </c>
      <c r="C30" t="s">
        <v>67</v>
      </c>
      <c r="D30">
        <v>6363507.6100000003</v>
      </c>
      <c r="E30">
        <v>2187766.6800000002</v>
      </c>
    </row>
    <row r="31" spans="1:5" x14ac:dyDescent="0.25">
      <c r="A31" t="s">
        <v>40</v>
      </c>
      <c r="B31" t="s">
        <v>24</v>
      </c>
      <c r="C31" t="s">
        <v>67</v>
      </c>
      <c r="D31">
        <v>6840881.71</v>
      </c>
      <c r="E31">
        <v>1979132.73</v>
      </c>
    </row>
    <row r="32" spans="1:5" x14ac:dyDescent="0.25">
      <c r="A32" t="s">
        <v>40</v>
      </c>
      <c r="B32" t="s">
        <v>25</v>
      </c>
      <c r="C32" t="s">
        <v>67</v>
      </c>
      <c r="D32">
        <v>7780031.8700000001</v>
      </c>
      <c r="E32">
        <v>1666433.09</v>
      </c>
    </row>
    <row r="33" spans="1:5" x14ac:dyDescent="0.25">
      <c r="A33" t="s">
        <v>40</v>
      </c>
      <c r="B33" t="s">
        <v>26</v>
      </c>
      <c r="C33" t="s">
        <v>67</v>
      </c>
      <c r="D33">
        <v>6210060.8300000001</v>
      </c>
      <c r="E33">
        <v>2692477.62</v>
      </c>
    </row>
    <row r="34" spans="1:5" x14ac:dyDescent="0.25">
      <c r="A34" t="s">
        <v>39</v>
      </c>
      <c r="B34" t="s">
        <v>73</v>
      </c>
      <c r="C34" t="s">
        <v>48</v>
      </c>
      <c r="D34">
        <v>6001523.46</v>
      </c>
      <c r="E34">
        <v>2567348.5699999998</v>
      </c>
    </row>
    <row r="35" spans="1:5" x14ac:dyDescent="0.25">
      <c r="A35" t="s">
        <v>39</v>
      </c>
      <c r="B35" t="s">
        <v>74</v>
      </c>
      <c r="C35" t="s">
        <v>48</v>
      </c>
      <c r="D35">
        <v>6789067.8399999999</v>
      </c>
      <c r="E35">
        <v>2235935.35</v>
      </c>
    </row>
    <row r="36" spans="1:5" x14ac:dyDescent="0.25">
      <c r="A36" t="s">
        <v>39</v>
      </c>
      <c r="B36" t="s">
        <v>75</v>
      </c>
      <c r="C36" t="s">
        <v>48</v>
      </c>
      <c r="D36">
        <v>6460186.6600000001</v>
      </c>
      <c r="E36">
        <v>2070725.74</v>
      </c>
    </row>
    <row r="37" spans="1:5" x14ac:dyDescent="0.25">
      <c r="A37" t="s">
        <v>39</v>
      </c>
      <c r="B37" t="s">
        <v>76</v>
      </c>
      <c r="C37" t="s">
        <v>48</v>
      </c>
      <c r="D37">
        <v>6951680.5599999996</v>
      </c>
      <c r="E37">
        <v>1993678.47</v>
      </c>
    </row>
    <row r="38" spans="1:5" x14ac:dyDescent="0.25">
      <c r="A38" t="s">
        <v>39</v>
      </c>
      <c r="B38" t="s">
        <v>77</v>
      </c>
      <c r="C38" t="s">
        <v>48</v>
      </c>
      <c r="D38">
        <v>6601334.9000000004</v>
      </c>
      <c r="E38">
        <v>2056302.51</v>
      </c>
    </row>
    <row r="39" spans="1:5" x14ac:dyDescent="0.25">
      <c r="A39" t="s">
        <v>39</v>
      </c>
      <c r="B39" t="s">
        <v>78</v>
      </c>
      <c r="C39" t="s">
        <v>48</v>
      </c>
      <c r="D39">
        <v>7017474.5099999998</v>
      </c>
      <c r="E39">
        <v>1791100.29</v>
      </c>
    </row>
    <row r="40" spans="1:5" x14ac:dyDescent="0.25">
      <c r="A40" t="s">
        <v>39</v>
      </c>
      <c r="B40" t="s">
        <v>79</v>
      </c>
      <c r="C40" t="s">
        <v>48</v>
      </c>
      <c r="D40">
        <v>7085195.25</v>
      </c>
      <c r="E40">
        <v>1772428.63</v>
      </c>
    </row>
    <row r="41" spans="1:5" x14ac:dyDescent="0.25">
      <c r="A41" t="s">
        <v>39</v>
      </c>
      <c r="B41" t="s">
        <v>80</v>
      </c>
      <c r="C41" t="s">
        <v>48</v>
      </c>
      <c r="D41">
        <v>7297965.1100000003</v>
      </c>
      <c r="E41">
        <v>1781982.08</v>
      </c>
    </row>
    <row r="42" spans="1:5" x14ac:dyDescent="0.25">
      <c r="A42" t="s">
        <v>39</v>
      </c>
      <c r="B42" t="s">
        <v>81</v>
      </c>
      <c r="C42" t="s">
        <v>48</v>
      </c>
      <c r="D42">
        <v>7572074.79</v>
      </c>
      <c r="E42">
        <v>1747042.24</v>
      </c>
    </row>
    <row r="43" spans="1:5" x14ac:dyDescent="0.25">
      <c r="A43" t="s">
        <v>39</v>
      </c>
      <c r="B43" t="s">
        <v>20</v>
      </c>
      <c r="C43" t="s">
        <v>48</v>
      </c>
      <c r="D43">
        <v>7863041.8700000001</v>
      </c>
      <c r="E43">
        <v>1840812.26</v>
      </c>
    </row>
    <row r="44" spans="1:5" x14ac:dyDescent="0.25">
      <c r="A44" t="s">
        <v>39</v>
      </c>
      <c r="B44" t="s">
        <v>21</v>
      </c>
      <c r="C44" t="s">
        <v>48</v>
      </c>
      <c r="D44">
        <v>7997857.0700000003</v>
      </c>
      <c r="E44">
        <v>2059460.11</v>
      </c>
    </row>
    <row r="45" spans="1:5" x14ac:dyDescent="0.25">
      <c r="A45" t="s">
        <v>39</v>
      </c>
      <c r="B45" t="s">
        <v>22</v>
      </c>
      <c r="C45" t="s">
        <v>48</v>
      </c>
      <c r="D45">
        <v>7552708.4800000004</v>
      </c>
      <c r="E45">
        <v>2069196.95</v>
      </c>
    </row>
    <row r="46" spans="1:5" x14ac:dyDescent="0.25">
      <c r="A46" t="s">
        <v>39</v>
      </c>
      <c r="B46" t="s">
        <v>23</v>
      </c>
      <c r="C46" t="s">
        <v>48</v>
      </c>
      <c r="D46">
        <v>8169531.2999999998</v>
      </c>
      <c r="E46">
        <v>1891663.84</v>
      </c>
    </row>
    <row r="47" spans="1:5" x14ac:dyDescent="0.25">
      <c r="A47" t="s">
        <v>39</v>
      </c>
      <c r="B47" t="s">
        <v>24</v>
      </c>
      <c r="C47" t="s">
        <v>48</v>
      </c>
      <c r="D47">
        <v>8801192.6600000001</v>
      </c>
      <c r="E47">
        <v>1716358.36</v>
      </c>
    </row>
    <row r="48" spans="1:5" x14ac:dyDescent="0.25">
      <c r="A48" t="s">
        <v>39</v>
      </c>
      <c r="B48" t="s">
        <v>25</v>
      </c>
      <c r="C48" t="s">
        <v>48</v>
      </c>
      <c r="D48">
        <v>9510019.2799999993</v>
      </c>
      <c r="E48">
        <v>1486425.77</v>
      </c>
    </row>
    <row r="49" spans="1:5" x14ac:dyDescent="0.25">
      <c r="A49" t="s">
        <v>39</v>
      </c>
      <c r="B49" t="s">
        <v>26</v>
      </c>
      <c r="C49" t="s">
        <v>48</v>
      </c>
      <c r="D49">
        <v>8004635.8499999996</v>
      </c>
      <c r="E49">
        <v>2303377.56</v>
      </c>
    </row>
    <row r="50" spans="1:5" x14ac:dyDescent="0.25">
      <c r="A50" t="s">
        <v>40</v>
      </c>
      <c r="B50" t="s">
        <v>73</v>
      </c>
      <c r="C50" t="s">
        <v>48</v>
      </c>
      <c r="D50">
        <v>4982921.21</v>
      </c>
      <c r="E50">
        <v>2718180.31</v>
      </c>
    </row>
    <row r="51" spans="1:5" x14ac:dyDescent="0.25">
      <c r="A51" t="s">
        <v>40</v>
      </c>
      <c r="B51" t="s">
        <v>74</v>
      </c>
      <c r="C51" t="s">
        <v>48</v>
      </c>
      <c r="D51">
        <v>5662270.0099999998</v>
      </c>
      <c r="E51">
        <v>2438630.96</v>
      </c>
    </row>
    <row r="52" spans="1:5" x14ac:dyDescent="0.25">
      <c r="A52" t="s">
        <v>40</v>
      </c>
      <c r="B52" t="s">
        <v>75</v>
      </c>
      <c r="C52" t="s">
        <v>48</v>
      </c>
      <c r="D52">
        <v>5368219.5999999996</v>
      </c>
      <c r="E52">
        <v>2230463.33</v>
      </c>
    </row>
    <row r="53" spans="1:5" x14ac:dyDescent="0.25">
      <c r="A53" t="s">
        <v>40</v>
      </c>
      <c r="B53" t="s">
        <v>76</v>
      </c>
      <c r="C53" t="s">
        <v>48</v>
      </c>
      <c r="D53">
        <v>5773698.1799999997</v>
      </c>
      <c r="E53">
        <v>2122123.79</v>
      </c>
    </row>
    <row r="54" spans="1:5" x14ac:dyDescent="0.25">
      <c r="A54" t="s">
        <v>40</v>
      </c>
      <c r="B54" t="s">
        <v>77</v>
      </c>
      <c r="C54" t="s">
        <v>48</v>
      </c>
      <c r="D54">
        <v>5475486.9199999999</v>
      </c>
      <c r="E54">
        <v>2211403.42</v>
      </c>
    </row>
    <row r="55" spans="1:5" x14ac:dyDescent="0.25">
      <c r="A55" t="s">
        <v>40</v>
      </c>
      <c r="B55" t="s">
        <v>78</v>
      </c>
      <c r="C55" t="s">
        <v>48</v>
      </c>
      <c r="D55">
        <v>5808601.5700000003</v>
      </c>
      <c r="E55">
        <v>1830258.48</v>
      </c>
    </row>
    <row r="56" spans="1:5" x14ac:dyDescent="0.25">
      <c r="A56" t="s">
        <v>40</v>
      </c>
      <c r="B56" t="s">
        <v>79</v>
      </c>
      <c r="C56" t="s">
        <v>48</v>
      </c>
      <c r="D56">
        <v>5855496.9299999997</v>
      </c>
      <c r="E56">
        <v>1805999.07</v>
      </c>
    </row>
    <row r="57" spans="1:5" x14ac:dyDescent="0.25">
      <c r="A57" t="s">
        <v>40</v>
      </c>
      <c r="B57" t="s">
        <v>80</v>
      </c>
      <c r="C57" t="s">
        <v>48</v>
      </c>
      <c r="D57">
        <v>6041390.7699999996</v>
      </c>
      <c r="E57">
        <v>1829378.72</v>
      </c>
    </row>
    <row r="58" spans="1:5" x14ac:dyDescent="0.25">
      <c r="A58" t="s">
        <v>40</v>
      </c>
      <c r="B58" t="s">
        <v>81</v>
      </c>
      <c r="C58" t="s">
        <v>48</v>
      </c>
      <c r="D58">
        <v>6235173.0899999999</v>
      </c>
      <c r="E58">
        <v>1784898.09</v>
      </c>
    </row>
    <row r="59" spans="1:5" x14ac:dyDescent="0.25">
      <c r="A59" t="s">
        <v>40</v>
      </c>
      <c r="B59" t="s">
        <v>20</v>
      </c>
      <c r="C59" t="s">
        <v>48</v>
      </c>
      <c r="D59">
        <v>6571583.1600000001</v>
      </c>
      <c r="E59">
        <v>1910313.64</v>
      </c>
    </row>
    <row r="60" spans="1:5" x14ac:dyDescent="0.25">
      <c r="A60" t="s">
        <v>40</v>
      </c>
      <c r="B60" t="s">
        <v>21</v>
      </c>
      <c r="C60" t="s">
        <v>48</v>
      </c>
      <c r="D60">
        <v>6329729.2999999998</v>
      </c>
      <c r="E60">
        <v>2084507.98</v>
      </c>
    </row>
    <row r="61" spans="1:5" x14ac:dyDescent="0.25">
      <c r="A61" t="s">
        <v>40</v>
      </c>
      <c r="B61" t="s">
        <v>22</v>
      </c>
      <c r="C61" t="s">
        <v>48</v>
      </c>
      <c r="D61">
        <v>6086361.04</v>
      </c>
      <c r="E61">
        <v>2115625.54</v>
      </c>
    </row>
    <row r="62" spans="1:5" x14ac:dyDescent="0.25">
      <c r="A62" t="s">
        <v>40</v>
      </c>
      <c r="B62" t="s">
        <v>23</v>
      </c>
      <c r="C62" t="s">
        <v>48</v>
      </c>
      <c r="D62">
        <v>6481930.0499999998</v>
      </c>
      <c r="E62">
        <v>1936728.94</v>
      </c>
    </row>
    <row r="63" spans="1:5" x14ac:dyDescent="0.25">
      <c r="A63" t="s">
        <v>40</v>
      </c>
      <c r="B63" t="s">
        <v>24</v>
      </c>
      <c r="C63" t="s">
        <v>48</v>
      </c>
      <c r="D63">
        <v>6972452.2599999998</v>
      </c>
      <c r="E63">
        <v>1748482.44</v>
      </c>
    </row>
    <row r="64" spans="1:5" x14ac:dyDescent="0.25">
      <c r="A64" t="s">
        <v>40</v>
      </c>
      <c r="B64" t="s">
        <v>25</v>
      </c>
      <c r="C64" t="s">
        <v>48</v>
      </c>
      <c r="D64">
        <v>7516948</v>
      </c>
      <c r="E64">
        <v>1502966.46</v>
      </c>
    </row>
    <row r="65" spans="1:5" x14ac:dyDescent="0.25">
      <c r="A65" t="s">
        <v>40</v>
      </c>
      <c r="B65" t="s">
        <v>26</v>
      </c>
      <c r="C65" t="s">
        <v>48</v>
      </c>
      <c r="D65">
        <v>6435862.0599999996</v>
      </c>
      <c r="E65">
        <v>2350714.06</v>
      </c>
    </row>
    <row r="66" spans="1:5" x14ac:dyDescent="0.25">
      <c r="A66" t="s">
        <v>39</v>
      </c>
      <c r="B66" t="s">
        <v>73</v>
      </c>
      <c r="C66" t="s">
        <v>65</v>
      </c>
      <c r="D66">
        <v>6128530.8099999996</v>
      </c>
      <c r="E66">
        <v>2046470.58</v>
      </c>
    </row>
    <row r="67" spans="1:5" x14ac:dyDescent="0.25">
      <c r="A67" t="s">
        <v>39</v>
      </c>
      <c r="B67" t="s">
        <v>74</v>
      </c>
      <c r="C67" t="s">
        <v>65</v>
      </c>
      <c r="D67">
        <v>6877709.4699999997</v>
      </c>
      <c r="E67">
        <v>1897855.31</v>
      </c>
    </row>
    <row r="68" spans="1:5" x14ac:dyDescent="0.25">
      <c r="A68" t="s">
        <v>39</v>
      </c>
      <c r="B68" t="s">
        <v>75</v>
      </c>
      <c r="C68" t="s">
        <v>65</v>
      </c>
      <c r="D68">
        <v>6500968.1500000004</v>
      </c>
      <c r="E68">
        <v>1891218.04</v>
      </c>
    </row>
    <row r="69" spans="1:5" x14ac:dyDescent="0.25">
      <c r="A69" t="s">
        <v>39</v>
      </c>
      <c r="B69" t="s">
        <v>76</v>
      </c>
      <c r="C69" t="s">
        <v>65</v>
      </c>
      <c r="D69">
        <v>6989282.0999999996</v>
      </c>
      <c r="E69">
        <v>1832171.02</v>
      </c>
    </row>
    <row r="70" spans="1:5" x14ac:dyDescent="0.25">
      <c r="A70" t="s">
        <v>39</v>
      </c>
      <c r="B70" t="s">
        <v>77</v>
      </c>
      <c r="C70" t="s">
        <v>65</v>
      </c>
      <c r="D70">
        <v>6641818.8200000003</v>
      </c>
      <c r="E70">
        <v>1891037.13</v>
      </c>
    </row>
    <row r="71" spans="1:5" x14ac:dyDescent="0.25">
      <c r="A71" t="s">
        <v>39</v>
      </c>
      <c r="B71" t="s">
        <v>78</v>
      </c>
      <c r="C71" t="s">
        <v>65</v>
      </c>
      <c r="D71">
        <v>7006492.29</v>
      </c>
      <c r="E71">
        <v>1759367.93</v>
      </c>
    </row>
    <row r="72" spans="1:5" x14ac:dyDescent="0.25">
      <c r="A72" t="s">
        <v>39</v>
      </c>
      <c r="B72" t="s">
        <v>79</v>
      </c>
      <c r="C72" t="s">
        <v>65</v>
      </c>
      <c r="D72">
        <v>7081421.7800000003</v>
      </c>
      <c r="E72">
        <v>1738606.58</v>
      </c>
    </row>
    <row r="73" spans="1:5" x14ac:dyDescent="0.25">
      <c r="A73" t="s">
        <v>39</v>
      </c>
      <c r="B73" t="s">
        <v>80</v>
      </c>
      <c r="C73" t="s">
        <v>65</v>
      </c>
      <c r="D73">
        <v>7303630.6699999999</v>
      </c>
      <c r="E73">
        <v>1736139.44</v>
      </c>
    </row>
    <row r="74" spans="1:5" x14ac:dyDescent="0.25">
      <c r="A74" t="s">
        <v>39</v>
      </c>
      <c r="B74" t="s">
        <v>81</v>
      </c>
      <c r="C74" t="s">
        <v>65</v>
      </c>
      <c r="D74">
        <v>7573614.4100000001</v>
      </c>
      <c r="E74">
        <v>1715097.21</v>
      </c>
    </row>
    <row r="75" spans="1:5" x14ac:dyDescent="0.25">
      <c r="A75" t="s">
        <v>39</v>
      </c>
      <c r="B75" t="s">
        <v>20</v>
      </c>
      <c r="C75" t="s">
        <v>65</v>
      </c>
      <c r="D75">
        <v>7902270.2199999997</v>
      </c>
      <c r="E75">
        <v>1698602.47</v>
      </c>
    </row>
    <row r="76" spans="1:5" x14ac:dyDescent="0.25">
      <c r="A76" t="s">
        <v>39</v>
      </c>
      <c r="B76" t="s">
        <v>21</v>
      </c>
      <c r="C76" t="s">
        <v>65</v>
      </c>
      <c r="D76">
        <v>8089723.5499999998</v>
      </c>
      <c r="E76">
        <v>1730050.99</v>
      </c>
    </row>
    <row r="77" spans="1:5" x14ac:dyDescent="0.25">
      <c r="A77" t="s">
        <v>39</v>
      </c>
      <c r="B77" t="s">
        <v>22</v>
      </c>
      <c r="C77" t="s">
        <v>65</v>
      </c>
      <c r="D77">
        <v>7632385.0099999998</v>
      </c>
      <c r="E77">
        <v>1776250.82</v>
      </c>
    </row>
    <row r="78" spans="1:5" x14ac:dyDescent="0.25">
      <c r="A78" t="s">
        <v>39</v>
      </c>
      <c r="B78" t="s">
        <v>23</v>
      </c>
      <c r="C78" t="s">
        <v>65</v>
      </c>
      <c r="D78">
        <v>8225930.9000000004</v>
      </c>
      <c r="E78">
        <v>1685310.66</v>
      </c>
    </row>
    <row r="79" spans="1:5" x14ac:dyDescent="0.25">
      <c r="A79" t="s">
        <v>39</v>
      </c>
      <c r="B79" t="s">
        <v>24</v>
      </c>
      <c r="C79" t="s">
        <v>65</v>
      </c>
      <c r="D79">
        <v>8835548.9100000001</v>
      </c>
      <c r="E79">
        <v>1607177.96</v>
      </c>
    </row>
    <row r="80" spans="1:5" x14ac:dyDescent="0.25">
      <c r="A80" t="s">
        <v>39</v>
      </c>
      <c r="B80" t="s">
        <v>25</v>
      </c>
      <c r="C80" t="s">
        <v>65</v>
      </c>
      <c r="D80">
        <v>9519986.1799999997</v>
      </c>
      <c r="E80">
        <v>1451213.94</v>
      </c>
    </row>
    <row r="81" spans="1:5" x14ac:dyDescent="0.25">
      <c r="A81" t="s">
        <v>39</v>
      </c>
      <c r="B81" t="s">
        <v>26</v>
      </c>
      <c r="C81" t="s">
        <v>65</v>
      </c>
      <c r="D81">
        <v>8162697.3700000001</v>
      </c>
      <c r="E81">
        <v>1865679.18</v>
      </c>
    </row>
    <row r="82" spans="1:5" x14ac:dyDescent="0.25">
      <c r="A82" t="s">
        <v>40</v>
      </c>
      <c r="B82" t="s">
        <v>73</v>
      </c>
      <c r="C82" t="s">
        <v>65</v>
      </c>
      <c r="D82">
        <v>5145362.79</v>
      </c>
      <c r="E82">
        <v>2044433.61</v>
      </c>
    </row>
    <row r="83" spans="1:5" x14ac:dyDescent="0.25">
      <c r="A83" t="s">
        <v>40</v>
      </c>
      <c r="B83" t="s">
        <v>74</v>
      </c>
      <c r="C83" t="s">
        <v>65</v>
      </c>
      <c r="D83">
        <v>5798163.4100000001</v>
      </c>
      <c r="E83">
        <v>1901001.76</v>
      </c>
    </row>
    <row r="84" spans="1:5" x14ac:dyDescent="0.25">
      <c r="A84" t="s">
        <v>40</v>
      </c>
      <c r="B84" t="s">
        <v>75</v>
      </c>
      <c r="C84" t="s">
        <v>65</v>
      </c>
      <c r="D84">
        <v>5447211.5199999996</v>
      </c>
      <c r="E84">
        <v>1891851.33</v>
      </c>
    </row>
    <row r="85" spans="1:5" x14ac:dyDescent="0.25">
      <c r="A85" t="s">
        <v>40</v>
      </c>
      <c r="B85" t="s">
        <v>76</v>
      </c>
      <c r="C85" t="s">
        <v>65</v>
      </c>
      <c r="D85">
        <v>5841854.0899999999</v>
      </c>
      <c r="E85">
        <v>1831985.75</v>
      </c>
    </row>
    <row r="86" spans="1:5" x14ac:dyDescent="0.25">
      <c r="A86" t="s">
        <v>40</v>
      </c>
      <c r="B86" t="s">
        <v>77</v>
      </c>
      <c r="C86" t="s">
        <v>65</v>
      </c>
      <c r="D86">
        <v>5552145.4400000004</v>
      </c>
      <c r="E86">
        <v>1891785.13</v>
      </c>
    </row>
    <row r="87" spans="1:5" x14ac:dyDescent="0.25">
      <c r="A87" t="s">
        <v>40</v>
      </c>
      <c r="B87" t="s">
        <v>78</v>
      </c>
      <c r="C87" t="s">
        <v>65</v>
      </c>
      <c r="D87">
        <v>5808070.3600000003</v>
      </c>
      <c r="E87">
        <v>1758360.23</v>
      </c>
    </row>
    <row r="88" spans="1:5" x14ac:dyDescent="0.25">
      <c r="A88" t="s">
        <v>40</v>
      </c>
      <c r="B88" t="s">
        <v>79</v>
      </c>
      <c r="C88" t="s">
        <v>65</v>
      </c>
      <c r="D88">
        <v>5860422.6399999997</v>
      </c>
      <c r="E88">
        <v>1737541.59</v>
      </c>
    </row>
    <row r="89" spans="1:5" x14ac:dyDescent="0.25">
      <c r="A89" t="s">
        <v>40</v>
      </c>
      <c r="B89" t="s">
        <v>80</v>
      </c>
      <c r="C89" t="s">
        <v>65</v>
      </c>
      <c r="D89">
        <v>6058919.9699999997</v>
      </c>
      <c r="E89">
        <v>1735320.32</v>
      </c>
    </row>
    <row r="90" spans="1:5" x14ac:dyDescent="0.25">
      <c r="A90" t="s">
        <v>40</v>
      </c>
      <c r="B90" t="s">
        <v>81</v>
      </c>
      <c r="C90" t="s">
        <v>65</v>
      </c>
      <c r="D90">
        <v>6245129.2800000003</v>
      </c>
      <c r="E90">
        <v>1714616.41</v>
      </c>
    </row>
    <row r="91" spans="1:5" x14ac:dyDescent="0.25">
      <c r="A91" t="s">
        <v>40</v>
      </c>
      <c r="B91" t="s">
        <v>20</v>
      </c>
      <c r="C91" t="s">
        <v>65</v>
      </c>
      <c r="D91">
        <v>6627466.7800000003</v>
      </c>
      <c r="E91">
        <v>1698058.57</v>
      </c>
    </row>
    <row r="92" spans="1:5" x14ac:dyDescent="0.25">
      <c r="A92" t="s">
        <v>40</v>
      </c>
      <c r="B92" t="s">
        <v>21</v>
      </c>
      <c r="C92" t="s">
        <v>65</v>
      </c>
      <c r="D92">
        <v>6426619.9500000002</v>
      </c>
      <c r="E92">
        <v>1726696.35</v>
      </c>
    </row>
    <row r="93" spans="1:5" x14ac:dyDescent="0.25">
      <c r="A93" t="s">
        <v>40</v>
      </c>
      <c r="B93" t="s">
        <v>22</v>
      </c>
      <c r="C93" t="s">
        <v>65</v>
      </c>
      <c r="D93">
        <v>6176426.4500000002</v>
      </c>
      <c r="E93">
        <v>1773481.25</v>
      </c>
    </row>
    <row r="94" spans="1:5" x14ac:dyDescent="0.25">
      <c r="A94" t="s">
        <v>40</v>
      </c>
      <c r="B94" t="s">
        <v>23</v>
      </c>
      <c r="C94" t="s">
        <v>65</v>
      </c>
      <c r="D94">
        <v>6549086.8700000001</v>
      </c>
      <c r="E94">
        <v>1682768.39</v>
      </c>
    </row>
    <row r="95" spans="1:5" x14ac:dyDescent="0.25">
      <c r="A95" t="s">
        <v>40</v>
      </c>
      <c r="B95" t="s">
        <v>24</v>
      </c>
      <c r="C95" t="s">
        <v>65</v>
      </c>
      <c r="D95">
        <v>7013909.8600000003</v>
      </c>
      <c r="E95">
        <v>1605280.18</v>
      </c>
    </row>
    <row r="96" spans="1:5" x14ac:dyDescent="0.25">
      <c r="A96" t="s">
        <v>40</v>
      </c>
      <c r="B96" t="s">
        <v>25</v>
      </c>
      <c r="C96" t="s">
        <v>65</v>
      </c>
      <c r="D96">
        <v>7532315.0899999999</v>
      </c>
      <c r="E96">
        <v>1449724.34</v>
      </c>
    </row>
    <row r="97" spans="1:5" x14ac:dyDescent="0.25">
      <c r="A97" t="s">
        <v>40</v>
      </c>
      <c r="B97" t="s">
        <v>26</v>
      </c>
      <c r="C97" t="s">
        <v>65</v>
      </c>
      <c r="D97">
        <v>6600581.7300000004</v>
      </c>
      <c r="E97">
        <v>1861649.44</v>
      </c>
    </row>
    <row r="98" spans="1:5" x14ac:dyDescent="0.25">
      <c r="A98" t="s">
        <v>39</v>
      </c>
      <c r="B98" t="s">
        <v>73</v>
      </c>
      <c r="C98" t="s">
        <v>68</v>
      </c>
      <c r="D98">
        <v>5999374.1799999997</v>
      </c>
      <c r="E98">
        <v>2046881.05</v>
      </c>
    </row>
    <row r="99" spans="1:5" x14ac:dyDescent="0.25">
      <c r="A99" t="s">
        <v>39</v>
      </c>
      <c r="B99" t="s">
        <v>74</v>
      </c>
      <c r="C99" t="s">
        <v>68</v>
      </c>
      <c r="D99">
        <v>6787765.4100000001</v>
      </c>
      <c r="E99">
        <v>1898395.27</v>
      </c>
    </row>
    <row r="100" spans="1:5" x14ac:dyDescent="0.25">
      <c r="A100" t="s">
        <v>39</v>
      </c>
      <c r="B100" t="s">
        <v>75</v>
      </c>
      <c r="C100" t="s">
        <v>68</v>
      </c>
      <c r="D100">
        <v>6458779.3300000001</v>
      </c>
      <c r="E100">
        <v>1891205.2</v>
      </c>
    </row>
    <row r="101" spans="1:5" x14ac:dyDescent="0.25">
      <c r="A101" t="s">
        <v>39</v>
      </c>
      <c r="B101" t="s">
        <v>76</v>
      </c>
      <c r="C101" t="s">
        <v>68</v>
      </c>
      <c r="D101">
        <v>6949855.96</v>
      </c>
      <c r="E101">
        <v>1832150.45</v>
      </c>
    </row>
    <row r="102" spans="1:5" x14ac:dyDescent="0.25">
      <c r="A102" t="s">
        <v>39</v>
      </c>
      <c r="B102" t="s">
        <v>77</v>
      </c>
      <c r="C102" t="s">
        <v>68</v>
      </c>
      <c r="D102">
        <v>6598253.5700000003</v>
      </c>
      <c r="E102">
        <v>1891097.02</v>
      </c>
    </row>
    <row r="103" spans="1:5" x14ac:dyDescent="0.25">
      <c r="A103" t="s">
        <v>39</v>
      </c>
      <c r="B103" t="s">
        <v>78</v>
      </c>
      <c r="C103" t="s">
        <v>68</v>
      </c>
      <c r="D103">
        <v>7016801.6500000004</v>
      </c>
      <c r="E103">
        <v>1759376.54</v>
      </c>
    </row>
    <row r="104" spans="1:5" x14ac:dyDescent="0.25">
      <c r="A104" t="s">
        <v>39</v>
      </c>
      <c r="B104" t="s">
        <v>79</v>
      </c>
      <c r="C104" t="s">
        <v>68</v>
      </c>
      <c r="D104">
        <v>7084693.6100000003</v>
      </c>
      <c r="E104">
        <v>1738629.54</v>
      </c>
    </row>
    <row r="105" spans="1:5" x14ac:dyDescent="0.25">
      <c r="A105" t="s">
        <v>39</v>
      </c>
      <c r="B105" t="s">
        <v>80</v>
      </c>
      <c r="C105" t="s">
        <v>68</v>
      </c>
      <c r="D105">
        <v>7297064.7300000004</v>
      </c>
      <c r="E105">
        <v>1736150.76</v>
      </c>
    </row>
    <row r="106" spans="1:5" x14ac:dyDescent="0.25">
      <c r="A106" t="s">
        <v>39</v>
      </c>
      <c r="B106" t="s">
        <v>81</v>
      </c>
      <c r="C106" t="s">
        <v>68</v>
      </c>
      <c r="D106">
        <v>7571355.7300000004</v>
      </c>
      <c r="E106">
        <v>1715154.06</v>
      </c>
    </row>
    <row r="107" spans="1:5" x14ac:dyDescent="0.25">
      <c r="A107" t="s">
        <v>39</v>
      </c>
      <c r="B107" t="s">
        <v>20</v>
      </c>
      <c r="C107" t="s">
        <v>68</v>
      </c>
      <c r="D107">
        <v>7859933.5700000003</v>
      </c>
      <c r="E107">
        <v>1698666.07</v>
      </c>
    </row>
    <row r="108" spans="1:5" x14ac:dyDescent="0.25">
      <c r="A108" t="s">
        <v>39</v>
      </c>
      <c r="B108" t="s">
        <v>21</v>
      </c>
      <c r="C108" t="s">
        <v>68</v>
      </c>
      <c r="D108">
        <v>7999270.3799999999</v>
      </c>
      <c r="E108">
        <v>1730803.11</v>
      </c>
    </row>
    <row r="109" spans="1:5" x14ac:dyDescent="0.25">
      <c r="A109" t="s">
        <v>39</v>
      </c>
      <c r="B109" t="s">
        <v>22</v>
      </c>
      <c r="C109" t="s">
        <v>68</v>
      </c>
      <c r="D109">
        <v>7554689.79</v>
      </c>
      <c r="E109">
        <v>1776915.91</v>
      </c>
    </row>
    <row r="110" spans="1:5" x14ac:dyDescent="0.25">
      <c r="A110" t="s">
        <v>39</v>
      </c>
      <c r="B110" t="s">
        <v>23</v>
      </c>
      <c r="C110" t="s">
        <v>68</v>
      </c>
      <c r="D110">
        <v>8169568.8700000001</v>
      </c>
      <c r="E110">
        <v>1685488.13</v>
      </c>
    </row>
    <row r="111" spans="1:5" x14ac:dyDescent="0.25">
      <c r="A111" t="s">
        <v>39</v>
      </c>
      <c r="B111" t="s">
        <v>24</v>
      </c>
      <c r="C111" t="s">
        <v>68</v>
      </c>
      <c r="D111">
        <v>8799233.0399999991</v>
      </c>
      <c r="E111">
        <v>1607182.79</v>
      </c>
    </row>
    <row r="112" spans="1:5" x14ac:dyDescent="0.25">
      <c r="A112" t="s">
        <v>39</v>
      </c>
      <c r="B112" t="s">
        <v>25</v>
      </c>
      <c r="C112" t="s">
        <v>68</v>
      </c>
      <c r="D112">
        <v>9508655.6199999992</v>
      </c>
      <c r="E112">
        <v>1451332.84</v>
      </c>
    </row>
    <row r="113" spans="1:5" x14ac:dyDescent="0.25">
      <c r="A113" t="s">
        <v>39</v>
      </c>
      <c r="B113" t="s">
        <v>26</v>
      </c>
      <c r="C113" t="s">
        <v>68</v>
      </c>
      <c r="D113">
        <v>8011424.04</v>
      </c>
      <c r="E113">
        <v>1867201.08</v>
      </c>
    </row>
    <row r="114" spans="1:5" x14ac:dyDescent="0.25">
      <c r="A114" t="s">
        <v>40</v>
      </c>
      <c r="B114" t="s">
        <v>73</v>
      </c>
      <c r="C114" t="s">
        <v>68</v>
      </c>
      <c r="D114">
        <v>4978640.29</v>
      </c>
      <c r="E114">
        <v>2045176.95</v>
      </c>
    </row>
    <row r="115" spans="1:5" x14ac:dyDescent="0.25">
      <c r="A115" t="s">
        <v>40</v>
      </c>
      <c r="B115" t="s">
        <v>74</v>
      </c>
      <c r="C115" t="s">
        <v>68</v>
      </c>
      <c r="D115">
        <v>5659859.1799999997</v>
      </c>
      <c r="E115">
        <v>1902954.24</v>
      </c>
    </row>
    <row r="116" spans="1:5" x14ac:dyDescent="0.25">
      <c r="A116" t="s">
        <v>40</v>
      </c>
      <c r="B116" t="s">
        <v>75</v>
      </c>
      <c r="C116" t="s">
        <v>68</v>
      </c>
      <c r="D116">
        <v>5364768.7699999996</v>
      </c>
      <c r="E116">
        <v>1892257.02</v>
      </c>
    </row>
    <row r="117" spans="1:5" x14ac:dyDescent="0.25">
      <c r="A117" t="s">
        <v>40</v>
      </c>
      <c r="B117" t="s">
        <v>76</v>
      </c>
      <c r="C117" t="s">
        <v>68</v>
      </c>
      <c r="D117">
        <v>5769812.3799999999</v>
      </c>
      <c r="E117">
        <v>1832964.04</v>
      </c>
    </row>
    <row r="118" spans="1:5" x14ac:dyDescent="0.25">
      <c r="A118" t="s">
        <v>40</v>
      </c>
      <c r="B118" t="s">
        <v>77</v>
      </c>
      <c r="C118" t="s">
        <v>68</v>
      </c>
      <c r="D118">
        <v>5468067.1100000003</v>
      </c>
      <c r="E118">
        <v>1892189.17</v>
      </c>
    </row>
    <row r="119" spans="1:5" x14ac:dyDescent="0.25">
      <c r="A119" t="s">
        <v>40</v>
      </c>
      <c r="B119" t="s">
        <v>78</v>
      </c>
      <c r="C119" t="s">
        <v>68</v>
      </c>
      <c r="D119">
        <v>5807044.6100000003</v>
      </c>
      <c r="E119">
        <v>1758442.91</v>
      </c>
    </row>
    <row r="120" spans="1:5" x14ac:dyDescent="0.25">
      <c r="A120" t="s">
        <v>40</v>
      </c>
      <c r="B120" t="s">
        <v>79</v>
      </c>
      <c r="C120" t="s">
        <v>68</v>
      </c>
      <c r="D120">
        <v>5854116.8899999997</v>
      </c>
      <c r="E120">
        <v>1737518.04</v>
      </c>
    </row>
    <row r="121" spans="1:5" x14ac:dyDescent="0.25">
      <c r="A121" t="s">
        <v>40</v>
      </c>
      <c r="B121" t="s">
        <v>80</v>
      </c>
      <c r="C121" t="s">
        <v>68</v>
      </c>
      <c r="D121">
        <v>6038782.6500000004</v>
      </c>
      <c r="E121">
        <v>1735250.95</v>
      </c>
    </row>
    <row r="122" spans="1:5" x14ac:dyDescent="0.25">
      <c r="A122" t="s">
        <v>40</v>
      </c>
      <c r="B122" t="s">
        <v>81</v>
      </c>
      <c r="C122" t="s">
        <v>68</v>
      </c>
      <c r="D122">
        <v>6232984.4699999997</v>
      </c>
      <c r="E122">
        <v>1714640.74</v>
      </c>
    </row>
    <row r="123" spans="1:5" x14ac:dyDescent="0.25">
      <c r="A123" t="s">
        <v>40</v>
      </c>
      <c r="B123" t="s">
        <v>20</v>
      </c>
      <c r="C123" t="s">
        <v>68</v>
      </c>
      <c r="D123">
        <v>6566534.7400000002</v>
      </c>
      <c r="E123">
        <v>1698743.9</v>
      </c>
    </row>
    <row r="124" spans="1:5" x14ac:dyDescent="0.25">
      <c r="A124" t="s">
        <v>40</v>
      </c>
      <c r="B124" t="s">
        <v>21</v>
      </c>
      <c r="C124" t="s">
        <v>68</v>
      </c>
      <c r="D124">
        <v>6325307.4800000004</v>
      </c>
      <c r="E124">
        <v>1727220.66</v>
      </c>
    </row>
    <row r="125" spans="1:5" x14ac:dyDescent="0.25">
      <c r="A125" t="s">
        <v>40</v>
      </c>
      <c r="B125" t="s">
        <v>22</v>
      </c>
      <c r="C125" t="s">
        <v>68</v>
      </c>
      <c r="D125">
        <v>6081965.1100000003</v>
      </c>
      <c r="E125">
        <v>1773778.65</v>
      </c>
    </row>
    <row r="126" spans="1:5" x14ac:dyDescent="0.25">
      <c r="A126" t="s">
        <v>40</v>
      </c>
      <c r="B126" t="s">
        <v>23</v>
      </c>
      <c r="C126" t="s">
        <v>68</v>
      </c>
      <c r="D126">
        <v>6478335.8799999999</v>
      </c>
      <c r="E126">
        <v>1682669.5</v>
      </c>
    </row>
    <row r="127" spans="1:5" x14ac:dyDescent="0.25">
      <c r="A127" t="s">
        <v>40</v>
      </c>
      <c r="B127" t="s">
        <v>24</v>
      </c>
      <c r="C127" t="s">
        <v>68</v>
      </c>
      <c r="D127">
        <v>6968915.5800000001</v>
      </c>
      <c r="E127">
        <v>1605418.32</v>
      </c>
    </row>
    <row r="128" spans="1:5" x14ac:dyDescent="0.25">
      <c r="A128" t="s">
        <v>40</v>
      </c>
      <c r="B128" t="s">
        <v>25</v>
      </c>
      <c r="C128" t="s">
        <v>68</v>
      </c>
      <c r="D128">
        <v>7512997.0599999996</v>
      </c>
      <c r="E128">
        <v>1449320.04</v>
      </c>
    </row>
    <row r="129" spans="1:5" x14ac:dyDescent="0.25">
      <c r="A129" t="s">
        <v>40</v>
      </c>
      <c r="B129" t="s">
        <v>26</v>
      </c>
      <c r="C129" t="s">
        <v>68</v>
      </c>
      <c r="D129">
        <v>6432463.2199999997</v>
      </c>
      <c r="E129">
        <v>1863401.8</v>
      </c>
    </row>
    <row r="130" spans="1:5" x14ac:dyDescent="0.25">
      <c r="A130" t="s">
        <v>39</v>
      </c>
      <c r="B130" t="s">
        <v>73</v>
      </c>
      <c r="C130" t="s">
        <v>69</v>
      </c>
      <c r="D130">
        <v>5190428.03</v>
      </c>
      <c r="E130">
        <v>2895190.86</v>
      </c>
    </row>
    <row r="131" spans="1:5" x14ac:dyDescent="0.25">
      <c r="A131" t="s">
        <v>39</v>
      </c>
      <c r="B131" t="s">
        <v>74</v>
      </c>
      <c r="C131" t="s">
        <v>69</v>
      </c>
      <c r="D131">
        <v>5910937.0099999998</v>
      </c>
      <c r="E131">
        <v>2444498.8199999998</v>
      </c>
    </row>
    <row r="132" spans="1:5" x14ac:dyDescent="0.25">
      <c r="A132" t="s">
        <v>39</v>
      </c>
      <c r="B132" t="s">
        <v>75</v>
      </c>
      <c r="C132" t="s">
        <v>69</v>
      </c>
      <c r="D132">
        <v>5629250.6900000004</v>
      </c>
      <c r="E132">
        <v>2208774.9300000002</v>
      </c>
    </row>
    <row r="133" spans="1:5" x14ac:dyDescent="0.25">
      <c r="A133" t="s">
        <v>39</v>
      </c>
      <c r="B133" t="s">
        <v>76</v>
      </c>
      <c r="C133" t="s">
        <v>69</v>
      </c>
      <c r="D133">
        <v>6076895.3799999999</v>
      </c>
      <c r="E133">
        <v>2120956.34</v>
      </c>
    </row>
    <row r="134" spans="1:5" x14ac:dyDescent="0.25">
      <c r="A134" t="s">
        <v>39</v>
      </c>
      <c r="B134" t="s">
        <v>77</v>
      </c>
      <c r="C134" t="s">
        <v>69</v>
      </c>
      <c r="D134">
        <v>5794671.7300000004</v>
      </c>
      <c r="E134">
        <v>2173027.04</v>
      </c>
    </row>
    <row r="135" spans="1:5" x14ac:dyDescent="0.25">
      <c r="A135" t="s">
        <v>39</v>
      </c>
      <c r="B135" t="s">
        <v>78</v>
      </c>
      <c r="C135" t="s">
        <v>69</v>
      </c>
      <c r="D135">
        <v>6241837.3899999997</v>
      </c>
      <c r="E135">
        <v>1826988.98</v>
      </c>
    </row>
    <row r="136" spans="1:5" x14ac:dyDescent="0.25">
      <c r="A136" t="s">
        <v>39</v>
      </c>
      <c r="B136" t="s">
        <v>79</v>
      </c>
      <c r="C136" t="s">
        <v>69</v>
      </c>
      <c r="D136">
        <v>6295942.7000000002</v>
      </c>
      <c r="E136">
        <v>1806872.08</v>
      </c>
    </row>
    <row r="137" spans="1:5" x14ac:dyDescent="0.25">
      <c r="A137" t="s">
        <v>39</v>
      </c>
      <c r="B137" t="s">
        <v>80</v>
      </c>
      <c r="C137" t="s">
        <v>69</v>
      </c>
      <c r="D137">
        <v>6461411.0199999996</v>
      </c>
      <c r="E137">
        <v>1826919.79</v>
      </c>
    </row>
    <row r="138" spans="1:5" x14ac:dyDescent="0.25">
      <c r="A138" t="s">
        <v>39</v>
      </c>
      <c r="B138" t="s">
        <v>81</v>
      </c>
      <c r="C138" t="s">
        <v>69</v>
      </c>
      <c r="D138">
        <v>6684218.6799999997</v>
      </c>
      <c r="E138">
        <v>1784335.26</v>
      </c>
    </row>
    <row r="139" spans="1:5" x14ac:dyDescent="0.25">
      <c r="A139" t="s">
        <v>39</v>
      </c>
      <c r="B139" t="s">
        <v>20</v>
      </c>
      <c r="C139" t="s">
        <v>69</v>
      </c>
      <c r="D139">
        <v>6938836.7699999996</v>
      </c>
      <c r="E139">
        <v>1933200.2</v>
      </c>
    </row>
    <row r="140" spans="1:5" x14ac:dyDescent="0.25">
      <c r="A140" t="s">
        <v>39</v>
      </c>
      <c r="B140" t="s">
        <v>21</v>
      </c>
      <c r="C140" t="s">
        <v>69</v>
      </c>
      <c r="D140">
        <v>7010889.0700000003</v>
      </c>
      <c r="E140">
        <v>2271984.92</v>
      </c>
    </row>
    <row r="141" spans="1:5" x14ac:dyDescent="0.25">
      <c r="A141" t="s">
        <v>39</v>
      </c>
      <c r="B141" t="s">
        <v>22</v>
      </c>
      <c r="C141" t="s">
        <v>69</v>
      </c>
      <c r="D141">
        <v>6664419.7199999997</v>
      </c>
      <c r="E141">
        <v>2251671.02</v>
      </c>
    </row>
    <row r="142" spans="1:5" x14ac:dyDescent="0.25">
      <c r="A142" t="s">
        <v>39</v>
      </c>
      <c r="B142" t="s">
        <v>23</v>
      </c>
      <c r="C142" t="s">
        <v>69</v>
      </c>
      <c r="D142">
        <v>7214564.1299999999</v>
      </c>
      <c r="E142">
        <v>2039789.1</v>
      </c>
    </row>
    <row r="143" spans="1:5" x14ac:dyDescent="0.25">
      <c r="A143" t="s">
        <v>39</v>
      </c>
      <c r="B143" t="s">
        <v>24</v>
      </c>
      <c r="C143" t="s">
        <v>69</v>
      </c>
      <c r="D143">
        <v>7762869.6900000004</v>
      </c>
      <c r="E143">
        <v>1808485.92</v>
      </c>
    </row>
    <row r="144" spans="1:5" x14ac:dyDescent="0.25">
      <c r="A144" t="s">
        <v>39</v>
      </c>
      <c r="B144" t="s">
        <v>25</v>
      </c>
      <c r="C144" t="s">
        <v>69</v>
      </c>
      <c r="D144">
        <v>8539289.1699999999</v>
      </c>
      <c r="E144">
        <v>1517522.77</v>
      </c>
    </row>
    <row r="145" spans="1:5" x14ac:dyDescent="0.25">
      <c r="A145" t="s">
        <v>39</v>
      </c>
      <c r="B145" t="s">
        <v>26</v>
      </c>
      <c r="C145" t="s">
        <v>69</v>
      </c>
      <c r="D145">
        <v>6979604.1500000004</v>
      </c>
      <c r="E145">
        <v>2563592.96</v>
      </c>
    </row>
    <row r="146" spans="1:5" x14ac:dyDescent="0.25">
      <c r="A146" t="s">
        <v>40</v>
      </c>
      <c r="B146" t="s">
        <v>73</v>
      </c>
      <c r="C146" t="s">
        <v>69</v>
      </c>
      <c r="D146">
        <v>4399574.8099999996</v>
      </c>
      <c r="E146">
        <v>3022078.04</v>
      </c>
    </row>
    <row r="147" spans="1:5" x14ac:dyDescent="0.25">
      <c r="A147" t="s">
        <v>40</v>
      </c>
      <c r="B147" t="s">
        <v>74</v>
      </c>
      <c r="C147" t="s">
        <v>69</v>
      </c>
      <c r="D147">
        <v>4966896.1500000004</v>
      </c>
      <c r="E147">
        <v>2678915.0699999998</v>
      </c>
    </row>
    <row r="148" spans="1:5" x14ac:dyDescent="0.25">
      <c r="A148" t="s">
        <v>40</v>
      </c>
      <c r="B148" t="s">
        <v>75</v>
      </c>
      <c r="C148" t="s">
        <v>69</v>
      </c>
      <c r="D148">
        <v>4717237.76</v>
      </c>
      <c r="E148">
        <v>2413652.4900000002</v>
      </c>
    </row>
    <row r="149" spans="1:5" x14ac:dyDescent="0.25">
      <c r="A149" t="s">
        <v>40</v>
      </c>
      <c r="B149" t="s">
        <v>76</v>
      </c>
      <c r="C149" t="s">
        <v>69</v>
      </c>
      <c r="D149">
        <v>5092282.76</v>
      </c>
      <c r="E149">
        <v>2285382.34</v>
      </c>
    </row>
    <row r="150" spans="1:5" x14ac:dyDescent="0.25">
      <c r="A150" t="s">
        <v>40</v>
      </c>
      <c r="B150" t="s">
        <v>77</v>
      </c>
      <c r="C150" t="s">
        <v>69</v>
      </c>
      <c r="D150">
        <v>4843205.72</v>
      </c>
      <c r="E150">
        <v>2379448.64</v>
      </c>
    </row>
    <row r="151" spans="1:5" x14ac:dyDescent="0.25">
      <c r="A151" t="s">
        <v>40</v>
      </c>
      <c r="B151" t="s">
        <v>78</v>
      </c>
      <c r="C151" t="s">
        <v>69</v>
      </c>
      <c r="D151">
        <v>5199391.72</v>
      </c>
      <c r="E151">
        <v>1887274.23</v>
      </c>
    </row>
    <row r="152" spans="1:5" x14ac:dyDescent="0.25">
      <c r="A152" t="s">
        <v>40</v>
      </c>
      <c r="B152" t="s">
        <v>79</v>
      </c>
      <c r="C152" t="s">
        <v>69</v>
      </c>
      <c r="D152">
        <v>5243387.83</v>
      </c>
      <c r="E152">
        <v>1859103.98</v>
      </c>
    </row>
    <row r="153" spans="1:5" x14ac:dyDescent="0.25">
      <c r="A153" t="s">
        <v>40</v>
      </c>
      <c r="B153" t="s">
        <v>80</v>
      </c>
      <c r="C153" t="s">
        <v>69</v>
      </c>
      <c r="D153">
        <v>5392201.1200000001</v>
      </c>
      <c r="E153">
        <v>1897307.48</v>
      </c>
    </row>
    <row r="154" spans="1:5" x14ac:dyDescent="0.25">
      <c r="A154" t="s">
        <v>40</v>
      </c>
      <c r="B154" t="s">
        <v>81</v>
      </c>
      <c r="C154" t="s">
        <v>69</v>
      </c>
      <c r="D154">
        <v>5557463.29</v>
      </c>
      <c r="E154">
        <v>1843056</v>
      </c>
    </row>
    <row r="155" spans="1:5" x14ac:dyDescent="0.25">
      <c r="A155" t="s">
        <v>40</v>
      </c>
      <c r="B155" t="s">
        <v>20</v>
      </c>
      <c r="C155" t="s">
        <v>69</v>
      </c>
      <c r="D155">
        <v>5862008.7599999998</v>
      </c>
      <c r="E155">
        <v>2017564.23</v>
      </c>
    </row>
    <row r="156" spans="1:5" x14ac:dyDescent="0.25">
      <c r="A156" t="s">
        <v>40</v>
      </c>
      <c r="B156" t="s">
        <v>21</v>
      </c>
      <c r="C156" t="s">
        <v>69</v>
      </c>
      <c r="D156">
        <v>5732996.7400000002</v>
      </c>
      <c r="E156">
        <v>2245023.33</v>
      </c>
    </row>
    <row r="157" spans="1:5" x14ac:dyDescent="0.25">
      <c r="A157" t="s">
        <v>40</v>
      </c>
      <c r="B157" t="s">
        <v>22</v>
      </c>
      <c r="C157" t="s">
        <v>69</v>
      </c>
      <c r="D157">
        <v>5505279.5700000003</v>
      </c>
      <c r="E157">
        <v>2259955.5299999998</v>
      </c>
    </row>
    <row r="158" spans="1:5" x14ac:dyDescent="0.25">
      <c r="A158" t="s">
        <v>40</v>
      </c>
      <c r="B158" t="s">
        <v>23</v>
      </c>
      <c r="C158" t="s">
        <v>69</v>
      </c>
      <c r="D158">
        <v>5900065.6399999997</v>
      </c>
      <c r="E158">
        <v>2055841.06</v>
      </c>
    </row>
    <row r="159" spans="1:5" x14ac:dyDescent="0.25">
      <c r="A159" t="s">
        <v>40</v>
      </c>
      <c r="B159" t="s">
        <v>24</v>
      </c>
      <c r="C159" t="s">
        <v>69</v>
      </c>
      <c r="D159">
        <v>6351499.5</v>
      </c>
      <c r="E159">
        <v>1834115.49</v>
      </c>
    </row>
    <row r="160" spans="1:5" x14ac:dyDescent="0.25">
      <c r="A160" t="s">
        <v>40</v>
      </c>
      <c r="B160" t="s">
        <v>25</v>
      </c>
      <c r="C160" t="s">
        <v>69</v>
      </c>
      <c r="D160">
        <v>6973787.21</v>
      </c>
      <c r="E160">
        <v>1536729.97</v>
      </c>
    </row>
    <row r="161" spans="1:5" x14ac:dyDescent="0.25">
      <c r="A161" t="s">
        <v>40</v>
      </c>
      <c r="B161" t="s">
        <v>26</v>
      </c>
      <c r="C161" t="s">
        <v>69</v>
      </c>
      <c r="D161">
        <v>5767919.21</v>
      </c>
      <c r="E161">
        <v>2558633.81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86D55-7DA4-4BCF-896B-D4DACFBFEC24}">
  <dimension ref="A1:G2402"/>
  <sheetViews>
    <sheetView workbookViewId="0">
      <selection activeCell="D2" sqref="D2"/>
    </sheetView>
  </sheetViews>
  <sheetFormatPr defaultRowHeight="15" x14ac:dyDescent="0.25"/>
  <cols>
    <col min="1" max="1" width="21" customWidth="1"/>
    <col min="2" max="6" width="24" customWidth="1"/>
  </cols>
  <sheetData>
    <row r="1" spans="1:7" ht="15.75" x14ac:dyDescent="0.25">
      <c r="A1" s="89" t="str">
        <f>"Energy Consumption by End Use - "&amp;Prototype!A2</f>
        <v>Energy Consumption by End Use - Education - Community College</v>
      </c>
      <c r="B1" s="89"/>
      <c r="C1" s="89"/>
      <c r="D1" s="89"/>
      <c r="E1" s="89"/>
      <c r="F1" s="89"/>
      <c r="G1" s="37"/>
    </row>
    <row r="2" spans="1:7" ht="30" customHeight="1" x14ac:dyDescent="0.25">
      <c r="A2" s="9" t="s">
        <v>168</v>
      </c>
      <c r="B2" s="9" t="s">
        <v>247</v>
      </c>
      <c r="C2" s="9" t="s">
        <v>18</v>
      </c>
      <c r="D2" s="9" t="s">
        <v>250</v>
      </c>
      <c r="E2" s="9" t="s">
        <v>248</v>
      </c>
      <c r="F2" s="9" t="s">
        <v>249</v>
      </c>
      <c r="G2" s="9" t="s">
        <v>100</v>
      </c>
    </row>
    <row r="3" spans="1:7" x14ac:dyDescent="0.25">
      <c r="A3" s="26" t="str">
        <f>Raw_endusebreakdownannual!B2</f>
        <v>CZ01</v>
      </c>
      <c r="B3" s="26" t="str">
        <f>Raw_endusebreakdownannual!C2</f>
        <v>cAVVG</v>
      </c>
      <c r="C3" s="26" t="str">
        <f>Raw_endusebreakdownannual!A2</f>
        <v>Existing</v>
      </c>
      <c r="D3" s="26" t="str">
        <f>Raw_endusebreakdownannual!D2</f>
        <v>Heating</v>
      </c>
      <c r="E3" s="65">
        <f>Raw_endusebreakdownannual!E2</f>
        <v>0</v>
      </c>
      <c r="F3" s="65">
        <f>Raw_endusebreakdownannual!F2</f>
        <v>1099734.4099999999</v>
      </c>
      <c r="G3" s="26"/>
    </row>
    <row r="4" spans="1:7" x14ac:dyDescent="0.25">
      <c r="A4" s="26" t="str">
        <f>Raw_endusebreakdownannual!B3</f>
        <v>CZ01</v>
      </c>
      <c r="B4" s="26" t="str">
        <f>Raw_endusebreakdownannual!C3</f>
        <v>cAVVG</v>
      </c>
      <c r="C4" s="26" t="str">
        <f>Raw_endusebreakdownannual!A3</f>
        <v>Existing</v>
      </c>
      <c r="D4" s="26" t="str">
        <f>Raw_endusebreakdownannual!D3</f>
        <v>Cooling</v>
      </c>
      <c r="E4" s="65">
        <f>Raw_endusebreakdownannual!E3</f>
        <v>95110.34</v>
      </c>
      <c r="F4" s="65">
        <f>Raw_endusebreakdownannual!F3</f>
        <v>0</v>
      </c>
      <c r="G4" s="26"/>
    </row>
    <row r="5" spans="1:7" x14ac:dyDescent="0.25">
      <c r="A5" s="26" t="str">
        <f>Raw_endusebreakdownannual!B4</f>
        <v>CZ01</v>
      </c>
      <c r="B5" s="26" t="str">
        <f>Raw_endusebreakdownannual!C4</f>
        <v>cAVVG</v>
      </c>
      <c r="C5" s="26" t="str">
        <f>Raw_endusebreakdownannual!A4</f>
        <v>Existing</v>
      </c>
      <c r="D5" s="26" t="str">
        <f>Raw_endusebreakdownannual!D4</f>
        <v>Interior Lighting</v>
      </c>
      <c r="E5" s="65">
        <f>Raw_endusebreakdownannual!E4</f>
        <v>1197553.4099999999</v>
      </c>
      <c r="F5" s="65">
        <f>Raw_endusebreakdownannual!F4</f>
        <v>0</v>
      </c>
      <c r="G5" s="26"/>
    </row>
    <row r="6" spans="1:7" x14ac:dyDescent="0.25">
      <c r="A6" s="26" t="str">
        <f>Raw_endusebreakdownannual!B5</f>
        <v>CZ01</v>
      </c>
      <c r="B6" s="26" t="str">
        <f>Raw_endusebreakdownannual!C5</f>
        <v>cAVVG</v>
      </c>
      <c r="C6" s="26" t="str">
        <f>Raw_endusebreakdownannual!A5</f>
        <v>Existing</v>
      </c>
      <c r="D6" s="26" t="str">
        <f>Raw_endusebreakdownannual!D5</f>
        <v>Exterior Lighting</v>
      </c>
      <c r="E6" s="65">
        <f>Raw_endusebreakdownannual!E5</f>
        <v>0</v>
      </c>
      <c r="F6" s="65">
        <f>Raw_endusebreakdownannual!F5</f>
        <v>0</v>
      </c>
      <c r="G6" s="26"/>
    </row>
    <row r="7" spans="1:7" x14ac:dyDescent="0.25">
      <c r="A7" s="26" t="str">
        <f>Raw_endusebreakdownannual!B6</f>
        <v>CZ01</v>
      </c>
      <c r="B7" s="26" t="str">
        <f>Raw_endusebreakdownannual!C6</f>
        <v>cAVVG</v>
      </c>
      <c r="C7" s="26" t="str">
        <f>Raw_endusebreakdownannual!A6</f>
        <v>Existing</v>
      </c>
      <c r="D7" s="26" t="str">
        <f>Raw_endusebreakdownannual!D6</f>
        <v>Interior Equipment</v>
      </c>
      <c r="E7" s="65">
        <f>Raw_endusebreakdownannual!E6</f>
        <v>3196971.72</v>
      </c>
      <c r="F7" s="65">
        <f>Raw_endusebreakdownannual!F6</f>
        <v>234323.45</v>
      </c>
      <c r="G7" s="26"/>
    </row>
    <row r="8" spans="1:7" x14ac:dyDescent="0.25">
      <c r="A8" s="26" t="str">
        <f>Raw_endusebreakdownannual!B7</f>
        <v>CZ01</v>
      </c>
      <c r="B8" s="26" t="str">
        <f>Raw_endusebreakdownannual!C7</f>
        <v>cAVVG</v>
      </c>
      <c r="C8" s="26" t="str">
        <f>Raw_endusebreakdownannual!A7</f>
        <v>Existing</v>
      </c>
      <c r="D8" s="26" t="str">
        <f>Raw_endusebreakdownannual!D7</f>
        <v>Exterior Equipment</v>
      </c>
      <c r="E8" s="65">
        <f>Raw_endusebreakdownannual!E7</f>
        <v>0</v>
      </c>
      <c r="F8" s="65">
        <f>Raw_endusebreakdownannual!F7</f>
        <v>0</v>
      </c>
      <c r="G8" s="26"/>
    </row>
    <row r="9" spans="1:7" x14ac:dyDescent="0.25">
      <c r="A9" s="26" t="str">
        <f>Raw_endusebreakdownannual!B8</f>
        <v>CZ01</v>
      </c>
      <c r="B9" s="26" t="str">
        <f>Raw_endusebreakdownannual!C8</f>
        <v>cAVVG</v>
      </c>
      <c r="C9" s="26" t="str">
        <f>Raw_endusebreakdownannual!A8</f>
        <v>Existing</v>
      </c>
      <c r="D9" s="26" t="str">
        <f>Raw_endusebreakdownannual!D8</f>
        <v>Fans</v>
      </c>
      <c r="E9" s="65">
        <f>Raw_endusebreakdownannual!E8</f>
        <v>708571.94</v>
      </c>
      <c r="F9" s="65">
        <f>Raw_endusebreakdownannual!F8</f>
        <v>0</v>
      </c>
      <c r="G9" s="26"/>
    </row>
    <row r="10" spans="1:7" x14ac:dyDescent="0.25">
      <c r="A10" s="26" t="str">
        <f>Raw_endusebreakdownannual!B9</f>
        <v>CZ01</v>
      </c>
      <c r="B10" s="26" t="str">
        <f>Raw_endusebreakdownannual!C9</f>
        <v>cAVVG</v>
      </c>
      <c r="C10" s="26" t="str">
        <f>Raw_endusebreakdownannual!A9</f>
        <v>Existing</v>
      </c>
      <c r="D10" s="26" t="str">
        <f>Raw_endusebreakdownannual!D9</f>
        <v>Pumps</v>
      </c>
      <c r="E10" s="65">
        <f>Raw_endusebreakdownannual!E9</f>
        <v>24691.62</v>
      </c>
      <c r="F10" s="65">
        <f>Raw_endusebreakdownannual!F9</f>
        <v>0</v>
      </c>
      <c r="G10" s="26"/>
    </row>
    <row r="11" spans="1:7" x14ac:dyDescent="0.25">
      <c r="A11" s="26" t="str">
        <f>Raw_endusebreakdownannual!B10</f>
        <v>CZ01</v>
      </c>
      <c r="B11" s="26" t="str">
        <f>Raw_endusebreakdownannual!C10</f>
        <v>cAVVG</v>
      </c>
      <c r="C11" s="26" t="str">
        <f>Raw_endusebreakdownannual!A10</f>
        <v>Existing</v>
      </c>
      <c r="D11" s="26" t="str">
        <f>Raw_endusebreakdownannual!D10</f>
        <v>Heat Rejection</v>
      </c>
      <c r="E11" s="65">
        <f>Raw_endusebreakdownannual!E10</f>
        <v>0</v>
      </c>
      <c r="F11" s="65">
        <f>Raw_endusebreakdownannual!F10</f>
        <v>0</v>
      </c>
      <c r="G11" s="26"/>
    </row>
    <row r="12" spans="1:7" x14ac:dyDescent="0.25">
      <c r="A12" s="26" t="str">
        <f>Raw_endusebreakdownannual!B11</f>
        <v>CZ01</v>
      </c>
      <c r="B12" s="26" t="str">
        <f>Raw_endusebreakdownannual!C11</f>
        <v>cAVVG</v>
      </c>
      <c r="C12" s="26" t="str">
        <f>Raw_endusebreakdownannual!A11</f>
        <v>Existing</v>
      </c>
      <c r="D12" s="26" t="str">
        <f>Raw_endusebreakdownannual!D11</f>
        <v>Humidification</v>
      </c>
      <c r="E12" s="65">
        <f>Raw_endusebreakdownannual!E11</f>
        <v>0</v>
      </c>
      <c r="F12" s="65">
        <f>Raw_endusebreakdownannual!F11</f>
        <v>0</v>
      </c>
      <c r="G12" s="26"/>
    </row>
    <row r="13" spans="1:7" x14ac:dyDescent="0.25">
      <c r="A13" s="26" t="str">
        <f>Raw_endusebreakdownannual!B12</f>
        <v>CZ01</v>
      </c>
      <c r="B13" s="26" t="str">
        <f>Raw_endusebreakdownannual!C12</f>
        <v>cAVVG</v>
      </c>
      <c r="C13" s="26" t="str">
        <f>Raw_endusebreakdownannual!A12</f>
        <v>Existing</v>
      </c>
      <c r="D13" s="26" t="str">
        <f>Raw_endusebreakdownannual!D12</f>
        <v>Heat Recovery</v>
      </c>
      <c r="E13" s="65">
        <f>Raw_endusebreakdownannual!E12</f>
        <v>0</v>
      </c>
      <c r="F13" s="65">
        <f>Raw_endusebreakdownannual!F12</f>
        <v>0</v>
      </c>
      <c r="G13" s="26"/>
    </row>
    <row r="14" spans="1:7" x14ac:dyDescent="0.25">
      <c r="A14" s="26" t="str">
        <f>Raw_endusebreakdownannual!B13</f>
        <v>CZ01</v>
      </c>
      <c r="B14" s="26" t="str">
        <f>Raw_endusebreakdownannual!C13</f>
        <v>cAVVG</v>
      </c>
      <c r="C14" s="26" t="str">
        <f>Raw_endusebreakdownannual!A13</f>
        <v>Existing</v>
      </c>
      <c r="D14" s="26" t="str">
        <f>Raw_endusebreakdownannual!D13</f>
        <v>Water Systems</v>
      </c>
      <c r="E14" s="65">
        <f>Raw_endusebreakdownannual!E13</f>
        <v>0</v>
      </c>
      <c r="F14" s="65">
        <f>Raw_endusebreakdownannual!F13</f>
        <v>1811098.44</v>
      </c>
      <c r="G14" s="26"/>
    </row>
    <row r="15" spans="1:7" x14ac:dyDescent="0.25">
      <c r="A15" s="26" t="str">
        <f>Raw_endusebreakdownannual!B14</f>
        <v>CZ01</v>
      </c>
      <c r="B15" s="26" t="str">
        <f>Raw_endusebreakdownannual!C14</f>
        <v>cAVVG</v>
      </c>
      <c r="C15" s="26" t="str">
        <f>Raw_endusebreakdownannual!A14</f>
        <v>Existing</v>
      </c>
      <c r="D15" s="26" t="str">
        <f>Raw_endusebreakdownannual!D14</f>
        <v>Refrigeration</v>
      </c>
      <c r="E15" s="65">
        <f>Raw_endusebreakdownannual!E14</f>
        <v>0</v>
      </c>
      <c r="F15" s="65">
        <f>Raw_endusebreakdownannual!F14</f>
        <v>0</v>
      </c>
      <c r="G15" s="26"/>
    </row>
    <row r="16" spans="1:7" x14ac:dyDescent="0.25">
      <c r="A16" s="26" t="str">
        <f>Raw_endusebreakdownannual!B15</f>
        <v>CZ01</v>
      </c>
      <c r="B16" s="26" t="str">
        <f>Raw_endusebreakdownannual!C15</f>
        <v>cAVVG</v>
      </c>
      <c r="C16" s="26" t="str">
        <f>Raw_endusebreakdownannual!A15</f>
        <v>Existing</v>
      </c>
      <c r="D16" s="26" t="str">
        <f>Raw_endusebreakdownannual!D15</f>
        <v>Generators</v>
      </c>
      <c r="E16" s="65">
        <f>Raw_endusebreakdownannual!E15</f>
        <v>0</v>
      </c>
      <c r="F16" s="65">
        <f>Raw_endusebreakdownannual!F15</f>
        <v>0</v>
      </c>
      <c r="G16" s="26"/>
    </row>
    <row r="17" spans="1:7" x14ac:dyDescent="0.25">
      <c r="A17" s="26" t="str">
        <f>Raw_endusebreakdownannual!B16</f>
        <v>CZ01</v>
      </c>
      <c r="B17" s="26" t="str">
        <f>Raw_endusebreakdownannual!C16</f>
        <v>cAVVG</v>
      </c>
      <c r="C17" s="26" t="str">
        <f>Raw_endusebreakdownannual!A16</f>
        <v>Existing</v>
      </c>
      <c r="D17" s="26" t="str">
        <f>Raw_endusebreakdownannual!D16</f>
        <v>Total End Uses</v>
      </c>
      <c r="E17" s="65">
        <f>Raw_endusebreakdownannual!E16</f>
        <v>5222899.03</v>
      </c>
      <c r="F17" s="65">
        <f>Raw_endusebreakdownannual!F16</f>
        <v>3145156.3</v>
      </c>
      <c r="G17" s="26"/>
    </row>
    <row r="18" spans="1:7" x14ac:dyDescent="0.25">
      <c r="A18" s="26" t="str">
        <f>Raw_endusebreakdownannual!B17</f>
        <v>CZ02</v>
      </c>
      <c r="B18" s="26" t="str">
        <f>Raw_endusebreakdownannual!C17</f>
        <v>cAVVG</v>
      </c>
      <c r="C18" s="26" t="str">
        <f>Raw_endusebreakdownannual!A17</f>
        <v>Existing</v>
      </c>
      <c r="D18" s="26" t="str">
        <f>Raw_endusebreakdownannual!D17</f>
        <v>Heating</v>
      </c>
      <c r="E18" s="65">
        <f>Raw_endusebreakdownannual!E17</f>
        <v>0</v>
      </c>
      <c r="F18" s="65">
        <f>Raw_endusebreakdownannual!F17</f>
        <v>747253.21</v>
      </c>
      <c r="G18" s="26"/>
    </row>
    <row r="19" spans="1:7" x14ac:dyDescent="0.25">
      <c r="A19" s="26" t="str">
        <f>Raw_endusebreakdownannual!B18</f>
        <v>CZ02</v>
      </c>
      <c r="B19" s="26" t="str">
        <f>Raw_endusebreakdownannual!C18</f>
        <v>cAVVG</v>
      </c>
      <c r="C19" s="26" t="str">
        <f>Raw_endusebreakdownannual!A18</f>
        <v>Existing</v>
      </c>
      <c r="D19" s="26" t="str">
        <f>Raw_endusebreakdownannual!D18</f>
        <v>Cooling</v>
      </c>
      <c r="E19" s="65">
        <f>Raw_endusebreakdownannual!E18</f>
        <v>802765.76</v>
      </c>
      <c r="F19" s="65">
        <f>Raw_endusebreakdownannual!F18</f>
        <v>0</v>
      </c>
      <c r="G19" s="26"/>
    </row>
    <row r="20" spans="1:7" x14ac:dyDescent="0.25">
      <c r="A20" s="26" t="str">
        <f>Raw_endusebreakdownannual!B19</f>
        <v>CZ02</v>
      </c>
      <c r="B20" s="26" t="str">
        <f>Raw_endusebreakdownannual!C19</f>
        <v>cAVVG</v>
      </c>
      <c r="C20" s="26" t="str">
        <f>Raw_endusebreakdownannual!A19</f>
        <v>Existing</v>
      </c>
      <c r="D20" s="26" t="str">
        <f>Raw_endusebreakdownannual!D19</f>
        <v>Interior Lighting</v>
      </c>
      <c r="E20" s="65">
        <f>Raw_endusebreakdownannual!E19</f>
        <v>1197553.4099999999</v>
      </c>
      <c r="F20" s="65">
        <f>Raw_endusebreakdownannual!F19</f>
        <v>0</v>
      </c>
      <c r="G20" s="26"/>
    </row>
    <row r="21" spans="1:7" x14ac:dyDescent="0.25">
      <c r="A21" s="26" t="str">
        <f>Raw_endusebreakdownannual!B20</f>
        <v>CZ02</v>
      </c>
      <c r="B21" s="26" t="str">
        <f>Raw_endusebreakdownannual!C20</f>
        <v>cAVVG</v>
      </c>
      <c r="C21" s="26" t="str">
        <f>Raw_endusebreakdownannual!A20</f>
        <v>Existing</v>
      </c>
      <c r="D21" s="26" t="str">
        <f>Raw_endusebreakdownannual!D20</f>
        <v>Exterior Lighting</v>
      </c>
      <c r="E21" s="65">
        <f>Raw_endusebreakdownannual!E20</f>
        <v>0</v>
      </c>
      <c r="F21" s="65">
        <f>Raw_endusebreakdownannual!F20</f>
        <v>0</v>
      </c>
      <c r="G21" s="26"/>
    </row>
    <row r="22" spans="1:7" x14ac:dyDescent="0.25">
      <c r="A22" s="26" t="str">
        <f>Raw_endusebreakdownannual!B21</f>
        <v>CZ02</v>
      </c>
      <c r="B22" s="26" t="str">
        <f>Raw_endusebreakdownannual!C21</f>
        <v>cAVVG</v>
      </c>
      <c r="C22" s="26" t="str">
        <f>Raw_endusebreakdownannual!A21</f>
        <v>Existing</v>
      </c>
      <c r="D22" s="26" t="str">
        <f>Raw_endusebreakdownannual!D21</f>
        <v>Interior Equipment</v>
      </c>
      <c r="E22" s="65">
        <f>Raw_endusebreakdownannual!E21</f>
        <v>3196971.72</v>
      </c>
      <c r="F22" s="65">
        <f>Raw_endusebreakdownannual!F21</f>
        <v>234323.45</v>
      </c>
      <c r="G22" s="26"/>
    </row>
    <row r="23" spans="1:7" x14ac:dyDescent="0.25">
      <c r="A23" s="26" t="str">
        <f>Raw_endusebreakdownannual!B22</f>
        <v>CZ02</v>
      </c>
      <c r="B23" s="26" t="str">
        <f>Raw_endusebreakdownannual!C22</f>
        <v>cAVVG</v>
      </c>
      <c r="C23" s="26" t="str">
        <f>Raw_endusebreakdownannual!A22</f>
        <v>Existing</v>
      </c>
      <c r="D23" s="26" t="str">
        <f>Raw_endusebreakdownannual!D22</f>
        <v>Exterior Equipment</v>
      </c>
      <c r="E23" s="65">
        <f>Raw_endusebreakdownannual!E22</f>
        <v>0</v>
      </c>
      <c r="F23" s="65">
        <f>Raw_endusebreakdownannual!F22</f>
        <v>0</v>
      </c>
      <c r="G23" s="26"/>
    </row>
    <row r="24" spans="1:7" x14ac:dyDescent="0.25">
      <c r="A24" s="26" t="str">
        <f>Raw_endusebreakdownannual!B23</f>
        <v>CZ02</v>
      </c>
      <c r="B24" s="26" t="str">
        <f>Raw_endusebreakdownannual!C23</f>
        <v>cAVVG</v>
      </c>
      <c r="C24" s="26" t="str">
        <f>Raw_endusebreakdownannual!A23</f>
        <v>Existing</v>
      </c>
      <c r="D24" s="26" t="str">
        <f>Raw_endusebreakdownannual!D23</f>
        <v>Fans</v>
      </c>
      <c r="E24" s="65">
        <f>Raw_endusebreakdownannual!E23</f>
        <v>880038.52</v>
      </c>
      <c r="F24" s="65">
        <f>Raw_endusebreakdownannual!F23</f>
        <v>0</v>
      </c>
      <c r="G24" s="26"/>
    </row>
    <row r="25" spans="1:7" x14ac:dyDescent="0.25">
      <c r="A25" s="26" t="str">
        <f>Raw_endusebreakdownannual!B24</f>
        <v>CZ02</v>
      </c>
      <c r="B25" s="26" t="str">
        <f>Raw_endusebreakdownannual!C24</f>
        <v>cAVVG</v>
      </c>
      <c r="C25" s="26" t="str">
        <f>Raw_endusebreakdownannual!A24</f>
        <v>Existing</v>
      </c>
      <c r="D25" s="26" t="str">
        <f>Raw_endusebreakdownannual!D24</f>
        <v>Pumps</v>
      </c>
      <c r="E25" s="65">
        <f>Raw_endusebreakdownannual!E24</f>
        <v>51319.48</v>
      </c>
      <c r="F25" s="65">
        <f>Raw_endusebreakdownannual!F24</f>
        <v>0</v>
      </c>
      <c r="G25" s="26"/>
    </row>
    <row r="26" spans="1:7" x14ac:dyDescent="0.25">
      <c r="A26" s="26" t="str">
        <f>Raw_endusebreakdownannual!B25</f>
        <v>CZ02</v>
      </c>
      <c r="B26" s="26" t="str">
        <f>Raw_endusebreakdownannual!C25</f>
        <v>cAVVG</v>
      </c>
      <c r="C26" s="26" t="str">
        <f>Raw_endusebreakdownannual!A25</f>
        <v>Existing</v>
      </c>
      <c r="D26" s="26" t="str">
        <f>Raw_endusebreakdownannual!D25</f>
        <v>Heat Rejection</v>
      </c>
      <c r="E26" s="65">
        <f>Raw_endusebreakdownannual!E25</f>
        <v>0</v>
      </c>
      <c r="F26" s="65">
        <f>Raw_endusebreakdownannual!F25</f>
        <v>0</v>
      </c>
      <c r="G26" s="26"/>
    </row>
    <row r="27" spans="1:7" x14ac:dyDescent="0.25">
      <c r="A27" s="26" t="str">
        <f>Raw_endusebreakdownannual!B26</f>
        <v>CZ02</v>
      </c>
      <c r="B27" s="26" t="str">
        <f>Raw_endusebreakdownannual!C26</f>
        <v>cAVVG</v>
      </c>
      <c r="C27" s="26" t="str">
        <f>Raw_endusebreakdownannual!A26</f>
        <v>Existing</v>
      </c>
      <c r="D27" s="26" t="str">
        <f>Raw_endusebreakdownannual!D26</f>
        <v>Humidification</v>
      </c>
      <c r="E27" s="65">
        <f>Raw_endusebreakdownannual!E26</f>
        <v>0</v>
      </c>
      <c r="F27" s="65">
        <f>Raw_endusebreakdownannual!F26</f>
        <v>0</v>
      </c>
      <c r="G27" s="26"/>
    </row>
    <row r="28" spans="1:7" x14ac:dyDescent="0.25">
      <c r="A28" s="26" t="str">
        <f>Raw_endusebreakdownannual!B27</f>
        <v>CZ02</v>
      </c>
      <c r="B28" s="26" t="str">
        <f>Raw_endusebreakdownannual!C27</f>
        <v>cAVVG</v>
      </c>
      <c r="C28" s="26" t="str">
        <f>Raw_endusebreakdownannual!A27</f>
        <v>Existing</v>
      </c>
      <c r="D28" s="26" t="str">
        <f>Raw_endusebreakdownannual!D27</f>
        <v>Heat Recovery</v>
      </c>
      <c r="E28" s="65">
        <f>Raw_endusebreakdownannual!E27</f>
        <v>0</v>
      </c>
      <c r="F28" s="65">
        <f>Raw_endusebreakdownannual!F27</f>
        <v>0</v>
      </c>
      <c r="G28" s="26"/>
    </row>
    <row r="29" spans="1:7" x14ac:dyDescent="0.25">
      <c r="A29" s="26" t="str">
        <f>Raw_endusebreakdownannual!B28</f>
        <v>CZ02</v>
      </c>
      <c r="B29" s="26" t="str">
        <f>Raw_endusebreakdownannual!C28</f>
        <v>cAVVG</v>
      </c>
      <c r="C29" s="26" t="str">
        <f>Raw_endusebreakdownannual!A28</f>
        <v>Existing</v>
      </c>
      <c r="D29" s="26" t="str">
        <f>Raw_endusebreakdownannual!D28</f>
        <v>Water Systems</v>
      </c>
      <c r="E29" s="65">
        <f>Raw_endusebreakdownannual!E28</f>
        <v>0</v>
      </c>
      <c r="F29" s="65">
        <f>Raw_endusebreakdownannual!F28</f>
        <v>1661097.29</v>
      </c>
      <c r="G29" s="26"/>
    </row>
    <row r="30" spans="1:7" x14ac:dyDescent="0.25">
      <c r="A30" s="26" t="str">
        <f>Raw_endusebreakdownannual!B29</f>
        <v>CZ02</v>
      </c>
      <c r="B30" s="26" t="str">
        <f>Raw_endusebreakdownannual!C29</f>
        <v>cAVVG</v>
      </c>
      <c r="C30" s="26" t="str">
        <f>Raw_endusebreakdownannual!A29</f>
        <v>Existing</v>
      </c>
      <c r="D30" s="26" t="str">
        <f>Raw_endusebreakdownannual!D29</f>
        <v>Refrigeration</v>
      </c>
      <c r="E30" s="65">
        <f>Raw_endusebreakdownannual!E29</f>
        <v>0</v>
      </c>
      <c r="F30" s="65">
        <f>Raw_endusebreakdownannual!F29</f>
        <v>0</v>
      </c>
      <c r="G30" s="26"/>
    </row>
    <row r="31" spans="1:7" x14ac:dyDescent="0.25">
      <c r="A31" s="26" t="str">
        <f>Raw_endusebreakdownannual!B30</f>
        <v>CZ02</v>
      </c>
      <c r="B31" s="26" t="str">
        <f>Raw_endusebreakdownannual!C30</f>
        <v>cAVVG</v>
      </c>
      <c r="C31" s="26" t="str">
        <f>Raw_endusebreakdownannual!A30</f>
        <v>Existing</v>
      </c>
      <c r="D31" s="26" t="str">
        <f>Raw_endusebreakdownannual!D30</f>
        <v>Generators</v>
      </c>
      <c r="E31" s="65">
        <f>Raw_endusebreakdownannual!E30</f>
        <v>0</v>
      </c>
      <c r="F31" s="65">
        <f>Raw_endusebreakdownannual!F30</f>
        <v>0</v>
      </c>
      <c r="G31" s="26"/>
    </row>
    <row r="32" spans="1:7" x14ac:dyDescent="0.25">
      <c r="A32" s="26" t="str">
        <f>Raw_endusebreakdownannual!B31</f>
        <v>CZ02</v>
      </c>
      <c r="B32" s="26" t="str">
        <f>Raw_endusebreakdownannual!C31</f>
        <v>cAVVG</v>
      </c>
      <c r="C32" s="26" t="str">
        <f>Raw_endusebreakdownannual!A31</f>
        <v>Existing</v>
      </c>
      <c r="D32" s="26" t="str">
        <f>Raw_endusebreakdownannual!D31</f>
        <v>Total End Uses</v>
      </c>
      <c r="E32" s="65">
        <f>Raw_endusebreakdownannual!E31</f>
        <v>6128648.8899999997</v>
      </c>
      <c r="F32" s="65">
        <f>Raw_endusebreakdownannual!F31</f>
        <v>2642673.9500000002</v>
      </c>
      <c r="G32" s="26"/>
    </row>
    <row r="33" spans="1:7" x14ac:dyDescent="0.25">
      <c r="A33" s="26" t="str">
        <f>Raw_endusebreakdownannual!B32</f>
        <v>CZ03</v>
      </c>
      <c r="B33" s="26" t="str">
        <f>Raw_endusebreakdownannual!C32</f>
        <v>cAVVG</v>
      </c>
      <c r="C33" s="26" t="str">
        <f>Raw_endusebreakdownannual!A32</f>
        <v>Existing</v>
      </c>
      <c r="D33" s="26" t="str">
        <f>Raw_endusebreakdownannual!D32</f>
        <v>Heating</v>
      </c>
      <c r="E33" s="65">
        <f>Raw_endusebreakdownannual!E32</f>
        <v>0</v>
      </c>
      <c r="F33" s="65">
        <f>Raw_endusebreakdownannual!F32</f>
        <v>478517.75</v>
      </c>
      <c r="G33" s="26"/>
    </row>
    <row r="34" spans="1:7" x14ac:dyDescent="0.25">
      <c r="A34" s="26" t="str">
        <f>Raw_endusebreakdownannual!B33</f>
        <v>CZ03</v>
      </c>
      <c r="B34" s="26" t="str">
        <f>Raw_endusebreakdownannual!C33</f>
        <v>cAVVG</v>
      </c>
      <c r="C34" s="26" t="str">
        <f>Raw_endusebreakdownannual!A33</f>
        <v>Existing</v>
      </c>
      <c r="D34" s="26" t="str">
        <f>Raw_endusebreakdownannual!D33</f>
        <v>Cooling</v>
      </c>
      <c r="E34" s="65">
        <f>Raw_endusebreakdownannual!E33</f>
        <v>511522.64</v>
      </c>
      <c r="F34" s="65">
        <f>Raw_endusebreakdownannual!F33</f>
        <v>0</v>
      </c>
      <c r="G34" s="26"/>
    </row>
    <row r="35" spans="1:7" x14ac:dyDescent="0.25">
      <c r="A35" s="26" t="str">
        <f>Raw_endusebreakdownannual!B34</f>
        <v>CZ03</v>
      </c>
      <c r="B35" s="26" t="str">
        <f>Raw_endusebreakdownannual!C34</f>
        <v>cAVVG</v>
      </c>
      <c r="C35" s="26" t="str">
        <f>Raw_endusebreakdownannual!A34</f>
        <v>Existing</v>
      </c>
      <c r="D35" s="26" t="str">
        <f>Raw_endusebreakdownannual!D34</f>
        <v>Interior Lighting</v>
      </c>
      <c r="E35" s="65">
        <f>Raw_endusebreakdownannual!E34</f>
        <v>1197553.4099999999</v>
      </c>
      <c r="F35" s="65">
        <f>Raw_endusebreakdownannual!F34</f>
        <v>0</v>
      </c>
      <c r="G35" s="26"/>
    </row>
    <row r="36" spans="1:7" x14ac:dyDescent="0.25">
      <c r="A36" s="26" t="str">
        <f>Raw_endusebreakdownannual!B35</f>
        <v>CZ03</v>
      </c>
      <c r="B36" s="26" t="str">
        <f>Raw_endusebreakdownannual!C35</f>
        <v>cAVVG</v>
      </c>
      <c r="C36" s="26" t="str">
        <f>Raw_endusebreakdownannual!A35</f>
        <v>Existing</v>
      </c>
      <c r="D36" s="26" t="str">
        <f>Raw_endusebreakdownannual!D35</f>
        <v>Exterior Lighting</v>
      </c>
      <c r="E36" s="65">
        <f>Raw_endusebreakdownannual!E35</f>
        <v>0</v>
      </c>
      <c r="F36" s="65">
        <f>Raw_endusebreakdownannual!F35</f>
        <v>0</v>
      </c>
      <c r="G36" s="26"/>
    </row>
    <row r="37" spans="1:7" x14ac:dyDescent="0.25">
      <c r="A37" s="26" t="str">
        <f>Raw_endusebreakdownannual!B36</f>
        <v>CZ03</v>
      </c>
      <c r="B37" s="26" t="str">
        <f>Raw_endusebreakdownannual!C36</f>
        <v>cAVVG</v>
      </c>
      <c r="C37" s="26" t="str">
        <f>Raw_endusebreakdownannual!A36</f>
        <v>Existing</v>
      </c>
      <c r="D37" s="26" t="str">
        <f>Raw_endusebreakdownannual!D36</f>
        <v>Interior Equipment</v>
      </c>
      <c r="E37" s="65">
        <f>Raw_endusebreakdownannual!E36</f>
        <v>3196971.72</v>
      </c>
      <c r="F37" s="65">
        <f>Raw_endusebreakdownannual!F36</f>
        <v>234323.45</v>
      </c>
      <c r="G37" s="26"/>
    </row>
    <row r="38" spans="1:7" x14ac:dyDescent="0.25">
      <c r="A38" s="26" t="str">
        <f>Raw_endusebreakdownannual!B37</f>
        <v>CZ03</v>
      </c>
      <c r="B38" s="26" t="str">
        <f>Raw_endusebreakdownannual!C37</f>
        <v>cAVVG</v>
      </c>
      <c r="C38" s="26" t="str">
        <f>Raw_endusebreakdownannual!A37</f>
        <v>Existing</v>
      </c>
      <c r="D38" s="26" t="str">
        <f>Raw_endusebreakdownannual!D37</f>
        <v>Exterior Equipment</v>
      </c>
      <c r="E38" s="65">
        <f>Raw_endusebreakdownannual!E37</f>
        <v>0</v>
      </c>
      <c r="F38" s="65">
        <f>Raw_endusebreakdownannual!F37</f>
        <v>0</v>
      </c>
      <c r="G38" s="26"/>
    </row>
    <row r="39" spans="1:7" x14ac:dyDescent="0.25">
      <c r="A39" s="26" t="str">
        <f>Raw_endusebreakdownannual!B38</f>
        <v>CZ03</v>
      </c>
      <c r="B39" s="26" t="str">
        <f>Raw_endusebreakdownannual!C38</f>
        <v>cAVVG</v>
      </c>
      <c r="C39" s="26" t="str">
        <f>Raw_endusebreakdownannual!A38</f>
        <v>Existing</v>
      </c>
      <c r="D39" s="26" t="str">
        <f>Raw_endusebreakdownannual!D38</f>
        <v>Fans</v>
      </c>
      <c r="E39" s="65">
        <f>Raw_endusebreakdownannual!E38</f>
        <v>722461.04</v>
      </c>
      <c r="F39" s="65">
        <f>Raw_endusebreakdownannual!F38</f>
        <v>0</v>
      </c>
      <c r="G39" s="26"/>
    </row>
    <row r="40" spans="1:7" x14ac:dyDescent="0.25">
      <c r="A40" s="26" t="str">
        <f>Raw_endusebreakdownannual!B39</f>
        <v>CZ03</v>
      </c>
      <c r="B40" s="26" t="str">
        <f>Raw_endusebreakdownannual!C39</f>
        <v>cAVVG</v>
      </c>
      <c r="C40" s="26" t="str">
        <f>Raw_endusebreakdownannual!A39</f>
        <v>Existing</v>
      </c>
      <c r="D40" s="26" t="str">
        <f>Raw_endusebreakdownannual!D39</f>
        <v>Pumps</v>
      </c>
      <c r="E40" s="65">
        <f>Raw_endusebreakdownannual!E39</f>
        <v>51687.35</v>
      </c>
      <c r="F40" s="65">
        <f>Raw_endusebreakdownannual!F39</f>
        <v>0</v>
      </c>
      <c r="G40" s="26"/>
    </row>
    <row r="41" spans="1:7" x14ac:dyDescent="0.25">
      <c r="A41" s="26" t="str">
        <f>Raw_endusebreakdownannual!B40</f>
        <v>CZ03</v>
      </c>
      <c r="B41" s="26" t="str">
        <f>Raw_endusebreakdownannual!C40</f>
        <v>cAVVG</v>
      </c>
      <c r="C41" s="26" t="str">
        <f>Raw_endusebreakdownannual!A40</f>
        <v>Existing</v>
      </c>
      <c r="D41" s="26" t="str">
        <f>Raw_endusebreakdownannual!D40</f>
        <v>Heat Rejection</v>
      </c>
      <c r="E41" s="65">
        <f>Raw_endusebreakdownannual!E40</f>
        <v>0</v>
      </c>
      <c r="F41" s="65">
        <f>Raw_endusebreakdownannual!F40</f>
        <v>0</v>
      </c>
      <c r="G41" s="26"/>
    </row>
    <row r="42" spans="1:7" x14ac:dyDescent="0.25">
      <c r="A42" s="26" t="str">
        <f>Raw_endusebreakdownannual!B41</f>
        <v>CZ03</v>
      </c>
      <c r="B42" s="26" t="str">
        <f>Raw_endusebreakdownannual!C41</f>
        <v>cAVVG</v>
      </c>
      <c r="C42" s="26" t="str">
        <f>Raw_endusebreakdownannual!A41</f>
        <v>Existing</v>
      </c>
      <c r="D42" s="26" t="str">
        <f>Raw_endusebreakdownannual!D41</f>
        <v>Humidification</v>
      </c>
      <c r="E42" s="65">
        <f>Raw_endusebreakdownannual!E41</f>
        <v>0</v>
      </c>
      <c r="F42" s="65">
        <f>Raw_endusebreakdownannual!F41</f>
        <v>0</v>
      </c>
      <c r="G42" s="26"/>
    </row>
    <row r="43" spans="1:7" x14ac:dyDescent="0.25">
      <c r="A43" s="26" t="str">
        <f>Raw_endusebreakdownannual!B42</f>
        <v>CZ03</v>
      </c>
      <c r="B43" s="26" t="str">
        <f>Raw_endusebreakdownannual!C42</f>
        <v>cAVVG</v>
      </c>
      <c r="C43" s="26" t="str">
        <f>Raw_endusebreakdownannual!A42</f>
        <v>Existing</v>
      </c>
      <c r="D43" s="26" t="str">
        <f>Raw_endusebreakdownannual!D42</f>
        <v>Heat Recovery</v>
      </c>
      <c r="E43" s="65">
        <f>Raw_endusebreakdownannual!E42</f>
        <v>0</v>
      </c>
      <c r="F43" s="65">
        <f>Raw_endusebreakdownannual!F42</f>
        <v>0</v>
      </c>
      <c r="G43" s="26"/>
    </row>
    <row r="44" spans="1:7" x14ac:dyDescent="0.25">
      <c r="A44" s="26" t="str">
        <f>Raw_endusebreakdownannual!B43</f>
        <v>CZ03</v>
      </c>
      <c r="B44" s="26" t="str">
        <f>Raw_endusebreakdownannual!C43</f>
        <v>cAVVG</v>
      </c>
      <c r="C44" s="26" t="str">
        <f>Raw_endusebreakdownannual!A43</f>
        <v>Existing</v>
      </c>
      <c r="D44" s="26" t="str">
        <f>Raw_endusebreakdownannual!D43</f>
        <v>Water Systems</v>
      </c>
      <c r="E44" s="65">
        <f>Raw_endusebreakdownannual!E43</f>
        <v>0</v>
      </c>
      <c r="F44" s="65">
        <f>Raw_endusebreakdownannual!F43</f>
        <v>1656176.37</v>
      </c>
      <c r="G44" s="26"/>
    </row>
    <row r="45" spans="1:7" x14ac:dyDescent="0.25">
      <c r="A45" s="26" t="str">
        <f>Raw_endusebreakdownannual!B44</f>
        <v>CZ03</v>
      </c>
      <c r="B45" s="26" t="str">
        <f>Raw_endusebreakdownannual!C44</f>
        <v>cAVVG</v>
      </c>
      <c r="C45" s="26" t="str">
        <f>Raw_endusebreakdownannual!A44</f>
        <v>Existing</v>
      </c>
      <c r="D45" s="26" t="str">
        <f>Raw_endusebreakdownannual!D44</f>
        <v>Refrigeration</v>
      </c>
      <c r="E45" s="65">
        <f>Raw_endusebreakdownannual!E44</f>
        <v>0</v>
      </c>
      <c r="F45" s="65">
        <f>Raw_endusebreakdownannual!F44</f>
        <v>0</v>
      </c>
      <c r="G45" s="26"/>
    </row>
    <row r="46" spans="1:7" x14ac:dyDescent="0.25">
      <c r="A46" s="26" t="str">
        <f>Raw_endusebreakdownannual!B45</f>
        <v>CZ03</v>
      </c>
      <c r="B46" s="26" t="str">
        <f>Raw_endusebreakdownannual!C45</f>
        <v>cAVVG</v>
      </c>
      <c r="C46" s="26" t="str">
        <f>Raw_endusebreakdownannual!A45</f>
        <v>Existing</v>
      </c>
      <c r="D46" s="26" t="str">
        <f>Raw_endusebreakdownannual!D45</f>
        <v>Generators</v>
      </c>
      <c r="E46" s="65">
        <f>Raw_endusebreakdownannual!E45</f>
        <v>0</v>
      </c>
      <c r="F46" s="65">
        <f>Raw_endusebreakdownannual!F45</f>
        <v>0</v>
      </c>
      <c r="G46" s="26"/>
    </row>
    <row r="47" spans="1:7" x14ac:dyDescent="0.25">
      <c r="A47" s="26" t="str">
        <f>Raw_endusebreakdownannual!B46</f>
        <v>CZ03</v>
      </c>
      <c r="B47" s="26" t="str">
        <f>Raw_endusebreakdownannual!C46</f>
        <v>cAVVG</v>
      </c>
      <c r="C47" s="26" t="str">
        <f>Raw_endusebreakdownannual!A46</f>
        <v>Existing</v>
      </c>
      <c r="D47" s="26" t="str">
        <f>Raw_endusebreakdownannual!D46</f>
        <v>Total End Uses</v>
      </c>
      <c r="E47" s="65">
        <f>Raw_endusebreakdownannual!E46</f>
        <v>5680196.1600000001</v>
      </c>
      <c r="F47" s="65">
        <f>Raw_endusebreakdownannual!F46</f>
        <v>2369017.58</v>
      </c>
      <c r="G47" s="26"/>
    </row>
    <row r="48" spans="1:7" x14ac:dyDescent="0.25">
      <c r="A48" s="26" t="str">
        <f>Raw_endusebreakdownannual!B47</f>
        <v>CZ04</v>
      </c>
      <c r="B48" s="26" t="str">
        <f>Raw_endusebreakdownannual!C47</f>
        <v>cAVVG</v>
      </c>
      <c r="C48" s="26" t="str">
        <f>Raw_endusebreakdownannual!A47</f>
        <v>Existing</v>
      </c>
      <c r="D48" s="26" t="str">
        <f>Raw_endusebreakdownannual!D47</f>
        <v>Heating</v>
      </c>
      <c r="E48" s="65">
        <f>Raw_endusebreakdownannual!E47</f>
        <v>0</v>
      </c>
      <c r="F48" s="65">
        <f>Raw_endusebreakdownannual!F47</f>
        <v>463768.4</v>
      </c>
      <c r="G48" s="26"/>
    </row>
    <row r="49" spans="1:7" x14ac:dyDescent="0.25">
      <c r="A49" s="26" t="str">
        <f>Raw_endusebreakdownannual!B48</f>
        <v>CZ04</v>
      </c>
      <c r="B49" s="26" t="str">
        <f>Raw_endusebreakdownannual!C48</f>
        <v>cAVVG</v>
      </c>
      <c r="C49" s="26" t="str">
        <f>Raw_endusebreakdownannual!A48</f>
        <v>Existing</v>
      </c>
      <c r="D49" s="26" t="str">
        <f>Raw_endusebreakdownannual!D48</f>
        <v>Cooling</v>
      </c>
      <c r="E49" s="65">
        <f>Raw_endusebreakdownannual!E48</f>
        <v>942530.26</v>
      </c>
      <c r="F49" s="65">
        <f>Raw_endusebreakdownannual!F48</f>
        <v>0</v>
      </c>
      <c r="G49" s="26"/>
    </row>
    <row r="50" spans="1:7" x14ac:dyDescent="0.25">
      <c r="A50" s="26" t="str">
        <f>Raw_endusebreakdownannual!B49</f>
        <v>CZ04</v>
      </c>
      <c r="B50" s="26" t="str">
        <f>Raw_endusebreakdownannual!C49</f>
        <v>cAVVG</v>
      </c>
      <c r="C50" s="26" t="str">
        <f>Raw_endusebreakdownannual!A49</f>
        <v>Existing</v>
      </c>
      <c r="D50" s="26" t="str">
        <f>Raw_endusebreakdownannual!D49</f>
        <v>Interior Lighting</v>
      </c>
      <c r="E50" s="65">
        <f>Raw_endusebreakdownannual!E49</f>
        <v>1197553.4099999999</v>
      </c>
      <c r="F50" s="65">
        <f>Raw_endusebreakdownannual!F49</f>
        <v>0</v>
      </c>
      <c r="G50" s="26"/>
    </row>
    <row r="51" spans="1:7" x14ac:dyDescent="0.25">
      <c r="A51" s="26" t="str">
        <f>Raw_endusebreakdownannual!B50</f>
        <v>CZ04</v>
      </c>
      <c r="B51" s="26" t="str">
        <f>Raw_endusebreakdownannual!C50</f>
        <v>cAVVG</v>
      </c>
      <c r="C51" s="26" t="str">
        <f>Raw_endusebreakdownannual!A50</f>
        <v>Existing</v>
      </c>
      <c r="D51" s="26" t="str">
        <f>Raw_endusebreakdownannual!D50</f>
        <v>Exterior Lighting</v>
      </c>
      <c r="E51" s="65">
        <f>Raw_endusebreakdownannual!E50</f>
        <v>0</v>
      </c>
      <c r="F51" s="65">
        <f>Raw_endusebreakdownannual!F50</f>
        <v>0</v>
      </c>
      <c r="G51" s="26"/>
    </row>
    <row r="52" spans="1:7" x14ac:dyDescent="0.25">
      <c r="A52" s="26" t="str">
        <f>Raw_endusebreakdownannual!B51</f>
        <v>CZ04</v>
      </c>
      <c r="B52" s="26" t="str">
        <f>Raw_endusebreakdownannual!C51</f>
        <v>cAVVG</v>
      </c>
      <c r="C52" s="26" t="str">
        <f>Raw_endusebreakdownannual!A51</f>
        <v>Existing</v>
      </c>
      <c r="D52" s="26" t="str">
        <f>Raw_endusebreakdownannual!D51</f>
        <v>Interior Equipment</v>
      </c>
      <c r="E52" s="65">
        <f>Raw_endusebreakdownannual!E51</f>
        <v>3196971.72</v>
      </c>
      <c r="F52" s="65">
        <f>Raw_endusebreakdownannual!F51</f>
        <v>234323.45</v>
      </c>
      <c r="G52" s="26"/>
    </row>
    <row r="53" spans="1:7" x14ac:dyDescent="0.25">
      <c r="A53" s="26" t="str">
        <f>Raw_endusebreakdownannual!B52</f>
        <v>CZ04</v>
      </c>
      <c r="B53" s="26" t="str">
        <f>Raw_endusebreakdownannual!C52</f>
        <v>cAVVG</v>
      </c>
      <c r="C53" s="26" t="str">
        <f>Raw_endusebreakdownannual!A52</f>
        <v>Existing</v>
      </c>
      <c r="D53" s="26" t="str">
        <f>Raw_endusebreakdownannual!D52</f>
        <v>Exterior Equipment</v>
      </c>
      <c r="E53" s="65">
        <f>Raw_endusebreakdownannual!E52</f>
        <v>0</v>
      </c>
      <c r="F53" s="65">
        <f>Raw_endusebreakdownannual!F52</f>
        <v>0</v>
      </c>
      <c r="G53" s="26"/>
    </row>
    <row r="54" spans="1:7" x14ac:dyDescent="0.25">
      <c r="A54" s="26" t="str">
        <f>Raw_endusebreakdownannual!B53</f>
        <v>CZ04</v>
      </c>
      <c r="B54" s="26" t="str">
        <f>Raw_endusebreakdownannual!C53</f>
        <v>cAVVG</v>
      </c>
      <c r="C54" s="26" t="str">
        <f>Raw_endusebreakdownannual!A53</f>
        <v>Existing</v>
      </c>
      <c r="D54" s="26" t="str">
        <f>Raw_endusebreakdownannual!D53</f>
        <v>Fans</v>
      </c>
      <c r="E54" s="65">
        <f>Raw_endusebreakdownannual!E53</f>
        <v>827858.54</v>
      </c>
      <c r="F54" s="65">
        <f>Raw_endusebreakdownannual!F53</f>
        <v>0</v>
      </c>
      <c r="G54" s="26"/>
    </row>
    <row r="55" spans="1:7" x14ac:dyDescent="0.25">
      <c r="A55" s="26" t="str">
        <f>Raw_endusebreakdownannual!B54</f>
        <v>CZ04</v>
      </c>
      <c r="B55" s="26" t="str">
        <f>Raw_endusebreakdownannual!C54</f>
        <v>cAVVG</v>
      </c>
      <c r="C55" s="26" t="str">
        <f>Raw_endusebreakdownannual!A54</f>
        <v>Existing</v>
      </c>
      <c r="D55" s="26" t="str">
        <f>Raw_endusebreakdownannual!D54</f>
        <v>Pumps</v>
      </c>
      <c r="E55" s="65">
        <f>Raw_endusebreakdownannual!E54</f>
        <v>57871.05</v>
      </c>
      <c r="F55" s="65">
        <f>Raw_endusebreakdownannual!F54</f>
        <v>0</v>
      </c>
      <c r="G55" s="26"/>
    </row>
    <row r="56" spans="1:7" x14ac:dyDescent="0.25">
      <c r="A56" s="26" t="str">
        <f>Raw_endusebreakdownannual!B55</f>
        <v>CZ04</v>
      </c>
      <c r="B56" s="26" t="str">
        <f>Raw_endusebreakdownannual!C55</f>
        <v>cAVVG</v>
      </c>
      <c r="C56" s="26" t="str">
        <f>Raw_endusebreakdownannual!A55</f>
        <v>Existing</v>
      </c>
      <c r="D56" s="26" t="str">
        <f>Raw_endusebreakdownannual!D55</f>
        <v>Heat Rejection</v>
      </c>
      <c r="E56" s="65">
        <f>Raw_endusebreakdownannual!E55</f>
        <v>0</v>
      </c>
      <c r="F56" s="65">
        <f>Raw_endusebreakdownannual!F55</f>
        <v>0</v>
      </c>
      <c r="G56" s="26"/>
    </row>
    <row r="57" spans="1:7" x14ac:dyDescent="0.25">
      <c r="A57" s="26" t="str">
        <f>Raw_endusebreakdownannual!B56</f>
        <v>CZ04</v>
      </c>
      <c r="B57" s="26" t="str">
        <f>Raw_endusebreakdownannual!C56</f>
        <v>cAVVG</v>
      </c>
      <c r="C57" s="26" t="str">
        <f>Raw_endusebreakdownannual!A56</f>
        <v>Existing</v>
      </c>
      <c r="D57" s="26" t="str">
        <f>Raw_endusebreakdownannual!D56</f>
        <v>Humidification</v>
      </c>
      <c r="E57" s="65">
        <f>Raw_endusebreakdownannual!E56</f>
        <v>0</v>
      </c>
      <c r="F57" s="65">
        <f>Raw_endusebreakdownannual!F56</f>
        <v>0</v>
      </c>
      <c r="G57" s="26"/>
    </row>
    <row r="58" spans="1:7" x14ac:dyDescent="0.25">
      <c r="A58" s="26" t="str">
        <f>Raw_endusebreakdownannual!B57</f>
        <v>CZ04</v>
      </c>
      <c r="B58" s="26" t="str">
        <f>Raw_endusebreakdownannual!C57</f>
        <v>cAVVG</v>
      </c>
      <c r="C58" s="26" t="str">
        <f>Raw_endusebreakdownannual!A57</f>
        <v>Existing</v>
      </c>
      <c r="D58" s="26" t="str">
        <f>Raw_endusebreakdownannual!D57</f>
        <v>Heat Recovery</v>
      </c>
      <c r="E58" s="65">
        <f>Raw_endusebreakdownannual!E57</f>
        <v>0</v>
      </c>
      <c r="F58" s="65">
        <f>Raw_endusebreakdownannual!F57</f>
        <v>0</v>
      </c>
      <c r="G58" s="26"/>
    </row>
    <row r="59" spans="1:7" x14ac:dyDescent="0.25">
      <c r="A59" s="26" t="str">
        <f>Raw_endusebreakdownannual!B58</f>
        <v>CZ04</v>
      </c>
      <c r="B59" s="26" t="str">
        <f>Raw_endusebreakdownannual!C58</f>
        <v>cAVVG</v>
      </c>
      <c r="C59" s="26" t="str">
        <f>Raw_endusebreakdownannual!A58</f>
        <v>Existing</v>
      </c>
      <c r="D59" s="26" t="str">
        <f>Raw_endusebreakdownannual!D58</f>
        <v>Water Systems</v>
      </c>
      <c r="E59" s="65">
        <f>Raw_endusebreakdownannual!E58</f>
        <v>0</v>
      </c>
      <c r="F59" s="65">
        <f>Raw_endusebreakdownannual!F58</f>
        <v>1597037.98</v>
      </c>
      <c r="G59" s="26"/>
    </row>
    <row r="60" spans="1:7" x14ac:dyDescent="0.25">
      <c r="A60" s="26" t="str">
        <f>Raw_endusebreakdownannual!B59</f>
        <v>CZ04</v>
      </c>
      <c r="B60" s="26" t="str">
        <f>Raw_endusebreakdownannual!C59</f>
        <v>cAVVG</v>
      </c>
      <c r="C60" s="26" t="str">
        <f>Raw_endusebreakdownannual!A59</f>
        <v>Existing</v>
      </c>
      <c r="D60" s="26" t="str">
        <f>Raw_endusebreakdownannual!D59</f>
        <v>Refrigeration</v>
      </c>
      <c r="E60" s="65">
        <f>Raw_endusebreakdownannual!E59</f>
        <v>0</v>
      </c>
      <c r="F60" s="65">
        <f>Raw_endusebreakdownannual!F59</f>
        <v>0</v>
      </c>
      <c r="G60" s="26"/>
    </row>
    <row r="61" spans="1:7" x14ac:dyDescent="0.25">
      <c r="A61" s="26" t="str">
        <f>Raw_endusebreakdownannual!B60</f>
        <v>CZ04</v>
      </c>
      <c r="B61" s="26" t="str">
        <f>Raw_endusebreakdownannual!C60</f>
        <v>cAVVG</v>
      </c>
      <c r="C61" s="26" t="str">
        <f>Raw_endusebreakdownannual!A60</f>
        <v>Existing</v>
      </c>
      <c r="D61" s="26" t="str">
        <f>Raw_endusebreakdownannual!D60</f>
        <v>Generators</v>
      </c>
      <c r="E61" s="65">
        <f>Raw_endusebreakdownannual!E60</f>
        <v>0</v>
      </c>
      <c r="F61" s="65">
        <f>Raw_endusebreakdownannual!F60</f>
        <v>0</v>
      </c>
      <c r="G61" s="26"/>
    </row>
    <row r="62" spans="1:7" x14ac:dyDescent="0.25">
      <c r="A62" s="26" t="str">
        <f>Raw_endusebreakdownannual!B61</f>
        <v>CZ04</v>
      </c>
      <c r="B62" s="26" t="str">
        <f>Raw_endusebreakdownannual!C61</f>
        <v>cAVVG</v>
      </c>
      <c r="C62" s="26" t="str">
        <f>Raw_endusebreakdownannual!A61</f>
        <v>Existing</v>
      </c>
      <c r="D62" s="26" t="str">
        <f>Raw_endusebreakdownannual!D61</f>
        <v>Total End Uses</v>
      </c>
      <c r="E62" s="65">
        <f>Raw_endusebreakdownannual!E61</f>
        <v>6222784.9800000004</v>
      </c>
      <c r="F62" s="65">
        <f>Raw_endusebreakdownannual!F61</f>
        <v>2295129.83</v>
      </c>
      <c r="G62" s="26"/>
    </row>
    <row r="63" spans="1:7" x14ac:dyDescent="0.25">
      <c r="A63" s="26" t="str">
        <f>Raw_endusebreakdownannual!B62</f>
        <v>CZ05</v>
      </c>
      <c r="B63" s="26" t="str">
        <f>Raw_endusebreakdownannual!C62</f>
        <v>cAVVG</v>
      </c>
      <c r="C63" s="26" t="str">
        <f>Raw_endusebreakdownannual!A62</f>
        <v>Existing</v>
      </c>
      <c r="D63" s="26" t="str">
        <f>Raw_endusebreakdownannual!D62</f>
        <v>Heating</v>
      </c>
      <c r="E63" s="65">
        <f>Raw_endusebreakdownannual!E62</f>
        <v>0</v>
      </c>
      <c r="F63" s="65">
        <f>Raw_endusebreakdownannual!F62</f>
        <v>457475.48</v>
      </c>
      <c r="G63" s="26"/>
    </row>
    <row r="64" spans="1:7" x14ac:dyDescent="0.25">
      <c r="A64" s="26" t="str">
        <f>Raw_endusebreakdownannual!B63</f>
        <v>CZ05</v>
      </c>
      <c r="B64" s="26" t="str">
        <f>Raw_endusebreakdownannual!C63</f>
        <v>cAVVG</v>
      </c>
      <c r="C64" s="26" t="str">
        <f>Raw_endusebreakdownannual!A63</f>
        <v>Existing</v>
      </c>
      <c r="D64" s="26" t="str">
        <f>Raw_endusebreakdownannual!D63</f>
        <v>Cooling</v>
      </c>
      <c r="E64" s="65">
        <f>Raw_endusebreakdownannual!E63</f>
        <v>643924.17000000004</v>
      </c>
      <c r="F64" s="65">
        <f>Raw_endusebreakdownannual!F63</f>
        <v>0</v>
      </c>
      <c r="G64" s="26"/>
    </row>
    <row r="65" spans="1:7" x14ac:dyDescent="0.25">
      <c r="A65" s="26" t="str">
        <f>Raw_endusebreakdownannual!B64</f>
        <v>CZ05</v>
      </c>
      <c r="B65" s="26" t="str">
        <f>Raw_endusebreakdownannual!C64</f>
        <v>cAVVG</v>
      </c>
      <c r="C65" s="26" t="str">
        <f>Raw_endusebreakdownannual!A64</f>
        <v>Existing</v>
      </c>
      <c r="D65" s="26" t="str">
        <f>Raw_endusebreakdownannual!D64</f>
        <v>Interior Lighting</v>
      </c>
      <c r="E65" s="65">
        <f>Raw_endusebreakdownannual!E64</f>
        <v>1197553.4099999999</v>
      </c>
      <c r="F65" s="65">
        <f>Raw_endusebreakdownannual!F64</f>
        <v>0</v>
      </c>
      <c r="G65" s="26"/>
    </row>
    <row r="66" spans="1:7" x14ac:dyDescent="0.25">
      <c r="A66" s="26" t="str">
        <f>Raw_endusebreakdownannual!B65</f>
        <v>CZ05</v>
      </c>
      <c r="B66" s="26" t="str">
        <f>Raw_endusebreakdownannual!C65</f>
        <v>cAVVG</v>
      </c>
      <c r="C66" s="26" t="str">
        <f>Raw_endusebreakdownannual!A65</f>
        <v>Existing</v>
      </c>
      <c r="D66" s="26" t="str">
        <f>Raw_endusebreakdownannual!D65</f>
        <v>Exterior Lighting</v>
      </c>
      <c r="E66" s="65">
        <f>Raw_endusebreakdownannual!E65</f>
        <v>0</v>
      </c>
      <c r="F66" s="65">
        <f>Raw_endusebreakdownannual!F65</f>
        <v>0</v>
      </c>
      <c r="G66" s="26"/>
    </row>
    <row r="67" spans="1:7" x14ac:dyDescent="0.25">
      <c r="A67" s="26" t="str">
        <f>Raw_endusebreakdownannual!B66</f>
        <v>CZ05</v>
      </c>
      <c r="B67" s="26" t="str">
        <f>Raw_endusebreakdownannual!C66</f>
        <v>cAVVG</v>
      </c>
      <c r="C67" s="26" t="str">
        <f>Raw_endusebreakdownannual!A66</f>
        <v>Existing</v>
      </c>
      <c r="D67" s="26" t="str">
        <f>Raw_endusebreakdownannual!D66</f>
        <v>Interior Equipment</v>
      </c>
      <c r="E67" s="65">
        <f>Raw_endusebreakdownannual!E66</f>
        <v>3196971.72</v>
      </c>
      <c r="F67" s="65">
        <f>Raw_endusebreakdownannual!F66</f>
        <v>234323.45</v>
      </c>
      <c r="G67" s="26"/>
    </row>
    <row r="68" spans="1:7" x14ac:dyDescent="0.25">
      <c r="A68" s="26" t="str">
        <f>Raw_endusebreakdownannual!B67</f>
        <v>CZ05</v>
      </c>
      <c r="B68" s="26" t="str">
        <f>Raw_endusebreakdownannual!C67</f>
        <v>cAVVG</v>
      </c>
      <c r="C68" s="26" t="str">
        <f>Raw_endusebreakdownannual!A67</f>
        <v>Existing</v>
      </c>
      <c r="D68" s="26" t="str">
        <f>Raw_endusebreakdownannual!D67</f>
        <v>Exterior Equipment</v>
      </c>
      <c r="E68" s="65">
        <f>Raw_endusebreakdownannual!E67</f>
        <v>0</v>
      </c>
      <c r="F68" s="65">
        <f>Raw_endusebreakdownannual!F67</f>
        <v>0</v>
      </c>
      <c r="G68" s="26"/>
    </row>
    <row r="69" spans="1:7" x14ac:dyDescent="0.25">
      <c r="A69" s="26" t="str">
        <f>Raw_endusebreakdownannual!B68</f>
        <v>CZ05</v>
      </c>
      <c r="B69" s="26" t="str">
        <f>Raw_endusebreakdownannual!C68</f>
        <v>cAVVG</v>
      </c>
      <c r="C69" s="26" t="str">
        <f>Raw_endusebreakdownannual!A68</f>
        <v>Existing</v>
      </c>
      <c r="D69" s="26" t="str">
        <f>Raw_endusebreakdownannual!D68</f>
        <v>Fans</v>
      </c>
      <c r="E69" s="65">
        <f>Raw_endusebreakdownannual!E68</f>
        <v>786330.94</v>
      </c>
      <c r="F69" s="65">
        <f>Raw_endusebreakdownannual!F68</f>
        <v>0</v>
      </c>
      <c r="G69" s="26"/>
    </row>
    <row r="70" spans="1:7" x14ac:dyDescent="0.25">
      <c r="A70" s="26" t="str">
        <f>Raw_endusebreakdownannual!B69</f>
        <v>CZ05</v>
      </c>
      <c r="B70" s="26" t="str">
        <f>Raw_endusebreakdownannual!C69</f>
        <v>cAVVG</v>
      </c>
      <c r="C70" s="26" t="str">
        <f>Raw_endusebreakdownannual!A69</f>
        <v>Existing</v>
      </c>
      <c r="D70" s="26" t="str">
        <f>Raw_endusebreakdownannual!D69</f>
        <v>Pumps</v>
      </c>
      <c r="E70" s="65">
        <f>Raw_endusebreakdownannual!E69</f>
        <v>53231.74</v>
      </c>
      <c r="F70" s="65">
        <f>Raw_endusebreakdownannual!F69</f>
        <v>0</v>
      </c>
      <c r="G70" s="26"/>
    </row>
    <row r="71" spans="1:7" x14ac:dyDescent="0.25">
      <c r="A71" s="26" t="str">
        <f>Raw_endusebreakdownannual!B70</f>
        <v>CZ05</v>
      </c>
      <c r="B71" s="26" t="str">
        <f>Raw_endusebreakdownannual!C70</f>
        <v>cAVVG</v>
      </c>
      <c r="C71" s="26" t="str">
        <f>Raw_endusebreakdownannual!A70</f>
        <v>Existing</v>
      </c>
      <c r="D71" s="26" t="str">
        <f>Raw_endusebreakdownannual!D70</f>
        <v>Heat Rejection</v>
      </c>
      <c r="E71" s="65">
        <f>Raw_endusebreakdownannual!E70</f>
        <v>0</v>
      </c>
      <c r="F71" s="65">
        <f>Raw_endusebreakdownannual!F70</f>
        <v>0</v>
      </c>
      <c r="G71" s="26"/>
    </row>
    <row r="72" spans="1:7" x14ac:dyDescent="0.25">
      <c r="A72" s="26" t="str">
        <f>Raw_endusebreakdownannual!B71</f>
        <v>CZ05</v>
      </c>
      <c r="B72" s="26" t="str">
        <f>Raw_endusebreakdownannual!C71</f>
        <v>cAVVG</v>
      </c>
      <c r="C72" s="26" t="str">
        <f>Raw_endusebreakdownannual!A71</f>
        <v>Existing</v>
      </c>
      <c r="D72" s="26" t="str">
        <f>Raw_endusebreakdownannual!D71</f>
        <v>Humidification</v>
      </c>
      <c r="E72" s="65">
        <f>Raw_endusebreakdownannual!E71</f>
        <v>0</v>
      </c>
      <c r="F72" s="65">
        <f>Raw_endusebreakdownannual!F71</f>
        <v>0</v>
      </c>
      <c r="G72" s="26"/>
    </row>
    <row r="73" spans="1:7" x14ac:dyDescent="0.25">
      <c r="A73" s="26" t="str">
        <f>Raw_endusebreakdownannual!B72</f>
        <v>CZ05</v>
      </c>
      <c r="B73" s="26" t="str">
        <f>Raw_endusebreakdownannual!C72</f>
        <v>cAVVG</v>
      </c>
      <c r="C73" s="26" t="str">
        <f>Raw_endusebreakdownannual!A72</f>
        <v>Existing</v>
      </c>
      <c r="D73" s="26" t="str">
        <f>Raw_endusebreakdownannual!D72</f>
        <v>Heat Recovery</v>
      </c>
      <c r="E73" s="65">
        <f>Raw_endusebreakdownannual!E72</f>
        <v>0</v>
      </c>
      <c r="F73" s="65">
        <f>Raw_endusebreakdownannual!F72</f>
        <v>0</v>
      </c>
      <c r="G73" s="26"/>
    </row>
    <row r="74" spans="1:7" x14ac:dyDescent="0.25">
      <c r="A74" s="26" t="str">
        <f>Raw_endusebreakdownannual!B73</f>
        <v>CZ05</v>
      </c>
      <c r="B74" s="26" t="str">
        <f>Raw_endusebreakdownannual!C73</f>
        <v>cAVVG</v>
      </c>
      <c r="C74" s="26" t="str">
        <f>Raw_endusebreakdownannual!A73</f>
        <v>Existing</v>
      </c>
      <c r="D74" s="26" t="str">
        <f>Raw_endusebreakdownannual!D73</f>
        <v>Water Systems</v>
      </c>
      <c r="E74" s="65">
        <f>Raw_endusebreakdownannual!E73</f>
        <v>0</v>
      </c>
      <c r="F74" s="65">
        <f>Raw_endusebreakdownannual!F73</f>
        <v>1656391.78</v>
      </c>
      <c r="G74" s="26"/>
    </row>
    <row r="75" spans="1:7" x14ac:dyDescent="0.25">
      <c r="A75" s="26" t="str">
        <f>Raw_endusebreakdownannual!B74</f>
        <v>CZ05</v>
      </c>
      <c r="B75" s="26" t="str">
        <f>Raw_endusebreakdownannual!C74</f>
        <v>cAVVG</v>
      </c>
      <c r="C75" s="26" t="str">
        <f>Raw_endusebreakdownannual!A74</f>
        <v>Existing</v>
      </c>
      <c r="D75" s="26" t="str">
        <f>Raw_endusebreakdownannual!D74</f>
        <v>Refrigeration</v>
      </c>
      <c r="E75" s="65">
        <f>Raw_endusebreakdownannual!E74</f>
        <v>0</v>
      </c>
      <c r="F75" s="65">
        <f>Raw_endusebreakdownannual!F74</f>
        <v>0</v>
      </c>
      <c r="G75" s="26"/>
    </row>
    <row r="76" spans="1:7" x14ac:dyDescent="0.25">
      <c r="A76" s="26" t="str">
        <f>Raw_endusebreakdownannual!B75</f>
        <v>CZ05</v>
      </c>
      <c r="B76" s="26" t="str">
        <f>Raw_endusebreakdownannual!C75</f>
        <v>cAVVG</v>
      </c>
      <c r="C76" s="26" t="str">
        <f>Raw_endusebreakdownannual!A75</f>
        <v>Existing</v>
      </c>
      <c r="D76" s="26" t="str">
        <f>Raw_endusebreakdownannual!D75</f>
        <v>Generators</v>
      </c>
      <c r="E76" s="65">
        <f>Raw_endusebreakdownannual!E75</f>
        <v>0</v>
      </c>
      <c r="F76" s="65">
        <f>Raw_endusebreakdownannual!F75</f>
        <v>0</v>
      </c>
      <c r="G76" s="26"/>
    </row>
    <row r="77" spans="1:7" x14ac:dyDescent="0.25">
      <c r="A77" s="26" t="str">
        <f>Raw_endusebreakdownannual!B76</f>
        <v>CZ05</v>
      </c>
      <c r="B77" s="26" t="str">
        <f>Raw_endusebreakdownannual!C76</f>
        <v>cAVVG</v>
      </c>
      <c r="C77" s="26" t="str">
        <f>Raw_endusebreakdownannual!A76</f>
        <v>Existing</v>
      </c>
      <c r="D77" s="26" t="str">
        <f>Raw_endusebreakdownannual!D76</f>
        <v>Total End Uses</v>
      </c>
      <c r="E77" s="65">
        <f>Raw_endusebreakdownannual!E76</f>
        <v>5878011.9699999997</v>
      </c>
      <c r="F77" s="65">
        <f>Raw_endusebreakdownannual!F76</f>
        <v>2348190.71</v>
      </c>
      <c r="G77" s="26"/>
    </row>
    <row r="78" spans="1:7" x14ac:dyDescent="0.25">
      <c r="A78" s="26" t="str">
        <f>Raw_endusebreakdownannual!B77</f>
        <v>CZ06</v>
      </c>
      <c r="B78" s="26" t="str">
        <f>Raw_endusebreakdownannual!C77</f>
        <v>cAVVG</v>
      </c>
      <c r="C78" s="26" t="str">
        <f>Raw_endusebreakdownannual!A77</f>
        <v>Existing</v>
      </c>
      <c r="D78" s="26" t="str">
        <f>Raw_endusebreakdownannual!D77</f>
        <v>Heating</v>
      </c>
      <c r="E78" s="65">
        <f>Raw_endusebreakdownannual!E77</f>
        <v>0</v>
      </c>
      <c r="F78" s="65">
        <f>Raw_endusebreakdownannual!F77</f>
        <v>130893.85</v>
      </c>
      <c r="G78" s="26"/>
    </row>
    <row r="79" spans="1:7" x14ac:dyDescent="0.25">
      <c r="A79" s="26" t="str">
        <f>Raw_endusebreakdownannual!B78</f>
        <v>CZ06</v>
      </c>
      <c r="B79" s="26" t="str">
        <f>Raw_endusebreakdownannual!C78</f>
        <v>cAVVG</v>
      </c>
      <c r="C79" s="26" t="str">
        <f>Raw_endusebreakdownannual!A78</f>
        <v>Existing</v>
      </c>
      <c r="D79" s="26" t="str">
        <f>Raw_endusebreakdownannual!D78</f>
        <v>Cooling</v>
      </c>
      <c r="E79" s="65">
        <f>Raw_endusebreakdownannual!E78</f>
        <v>1110383.74</v>
      </c>
      <c r="F79" s="65">
        <f>Raw_endusebreakdownannual!F78</f>
        <v>0</v>
      </c>
      <c r="G79" s="26"/>
    </row>
    <row r="80" spans="1:7" x14ac:dyDescent="0.25">
      <c r="A80" s="26" t="str">
        <f>Raw_endusebreakdownannual!B79</f>
        <v>CZ06</v>
      </c>
      <c r="B80" s="26" t="str">
        <f>Raw_endusebreakdownannual!C79</f>
        <v>cAVVG</v>
      </c>
      <c r="C80" s="26" t="str">
        <f>Raw_endusebreakdownannual!A79</f>
        <v>Existing</v>
      </c>
      <c r="D80" s="26" t="str">
        <f>Raw_endusebreakdownannual!D79</f>
        <v>Interior Lighting</v>
      </c>
      <c r="E80" s="65">
        <f>Raw_endusebreakdownannual!E79</f>
        <v>1197553.4099999999</v>
      </c>
      <c r="F80" s="65">
        <f>Raw_endusebreakdownannual!F79</f>
        <v>0</v>
      </c>
      <c r="G80" s="26"/>
    </row>
    <row r="81" spans="1:7" x14ac:dyDescent="0.25">
      <c r="A81" s="26" t="str">
        <f>Raw_endusebreakdownannual!B80</f>
        <v>CZ06</v>
      </c>
      <c r="B81" s="26" t="str">
        <f>Raw_endusebreakdownannual!C80</f>
        <v>cAVVG</v>
      </c>
      <c r="C81" s="26" t="str">
        <f>Raw_endusebreakdownannual!A80</f>
        <v>Existing</v>
      </c>
      <c r="D81" s="26" t="str">
        <f>Raw_endusebreakdownannual!D80</f>
        <v>Exterior Lighting</v>
      </c>
      <c r="E81" s="65">
        <f>Raw_endusebreakdownannual!E80</f>
        <v>0</v>
      </c>
      <c r="F81" s="65">
        <f>Raw_endusebreakdownannual!F80</f>
        <v>0</v>
      </c>
      <c r="G81" s="26"/>
    </row>
    <row r="82" spans="1:7" x14ac:dyDescent="0.25">
      <c r="A82" s="26" t="str">
        <f>Raw_endusebreakdownannual!B81</f>
        <v>CZ06</v>
      </c>
      <c r="B82" s="26" t="str">
        <f>Raw_endusebreakdownannual!C81</f>
        <v>cAVVG</v>
      </c>
      <c r="C82" s="26" t="str">
        <f>Raw_endusebreakdownannual!A81</f>
        <v>Existing</v>
      </c>
      <c r="D82" s="26" t="str">
        <f>Raw_endusebreakdownannual!D81</f>
        <v>Interior Equipment</v>
      </c>
      <c r="E82" s="65">
        <f>Raw_endusebreakdownannual!E81</f>
        <v>3196971.72</v>
      </c>
      <c r="F82" s="65">
        <f>Raw_endusebreakdownannual!F81</f>
        <v>234323.45</v>
      </c>
      <c r="G82" s="26"/>
    </row>
    <row r="83" spans="1:7" x14ac:dyDescent="0.25">
      <c r="A83" s="26" t="str">
        <f>Raw_endusebreakdownannual!B82</f>
        <v>CZ06</v>
      </c>
      <c r="B83" s="26" t="str">
        <f>Raw_endusebreakdownannual!C82</f>
        <v>cAVVG</v>
      </c>
      <c r="C83" s="26" t="str">
        <f>Raw_endusebreakdownannual!A82</f>
        <v>Existing</v>
      </c>
      <c r="D83" s="26" t="str">
        <f>Raw_endusebreakdownannual!D82</f>
        <v>Exterior Equipment</v>
      </c>
      <c r="E83" s="65">
        <f>Raw_endusebreakdownannual!E82</f>
        <v>0</v>
      </c>
      <c r="F83" s="65">
        <f>Raw_endusebreakdownannual!F82</f>
        <v>0</v>
      </c>
      <c r="G83" s="26"/>
    </row>
    <row r="84" spans="1:7" x14ac:dyDescent="0.25">
      <c r="A84" s="26" t="str">
        <f>Raw_endusebreakdownannual!B83</f>
        <v>CZ06</v>
      </c>
      <c r="B84" s="26" t="str">
        <f>Raw_endusebreakdownannual!C83</f>
        <v>cAVVG</v>
      </c>
      <c r="C84" s="26" t="str">
        <f>Raw_endusebreakdownannual!A83</f>
        <v>Existing</v>
      </c>
      <c r="D84" s="26" t="str">
        <f>Raw_endusebreakdownannual!D83</f>
        <v>Fans</v>
      </c>
      <c r="E84" s="65">
        <f>Raw_endusebreakdownannual!E83</f>
        <v>948763.67</v>
      </c>
      <c r="F84" s="65">
        <f>Raw_endusebreakdownannual!F83</f>
        <v>0</v>
      </c>
      <c r="G84" s="26"/>
    </row>
    <row r="85" spans="1:7" x14ac:dyDescent="0.25">
      <c r="A85" s="26" t="str">
        <f>Raw_endusebreakdownannual!B84</f>
        <v>CZ06</v>
      </c>
      <c r="B85" s="26" t="str">
        <f>Raw_endusebreakdownannual!C84</f>
        <v>cAVVG</v>
      </c>
      <c r="C85" s="26" t="str">
        <f>Raw_endusebreakdownannual!A84</f>
        <v>Existing</v>
      </c>
      <c r="D85" s="26" t="str">
        <f>Raw_endusebreakdownannual!D84</f>
        <v>Pumps</v>
      </c>
      <c r="E85" s="65">
        <f>Raw_endusebreakdownannual!E84</f>
        <v>74491.86</v>
      </c>
      <c r="F85" s="65">
        <f>Raw_endusebreakdownannual!F84</f>
        <v>0</v>
      </c>
      <c r="G85" s="26"/>
    </row>
    <row r="86" spans="1:7" x14ac:dyDescent="0.25">
      <c r="A86" s="26" t="str">
        <f>Raw_endusebreakdownannual!B85</f>
        <v>CZ06</v>
      </c>
      <c r="B86" s="26" t="str">
        <f>Raw_endusebreakdownannual!C85</f>
        <v>cAVVG</v>
      </c>
      <c r="C86" s="26" t="str">
        <f>Raw_endusebreakdownannual!A85</f>
        <v>Existing</v>
      </c>
      <c r="D86" s="26" t="str">
        <f>Raw_endusebreakdownannual!D85</f>
        <v>Heat Rejection</v>
      </c>
      <c r="E86" s="65">
        <f>Raw_endusebreakdownannual!E85</f>
        <v>0</v>
      </c>
      <c r="F86" s="65">
        <f>Raw_endusebreakdownannual!F85</f>
        <v>0</v>
      </c>
      <c r="G86" s="26"/>
    </row>
    <row r="87" spans="1:7" x14ac:dyDescent="0.25">
      <c r="A87" s="26" t="str">
        <f>Raw_endusebreakdownannual!B86</f>
        <v>CZ06</v>
      </c>
      <c r="B87" s="26" t="str">
        <f>Raw_endusebreakdownannual!C86</f>
        <v>cAVVG</v>
      </c>
      <c r="C87" s="26" t="str">
        <f>Raw_endusebreakdownannual!A86</f>
        <v>Existing</v>
      </c>
      <c r="D87" s="26" t="str">
        <f>Raw_endusebreakdownannual!D86</f>
        <v>Humidification</v>
      </c>
      <c r="E87" s="65">
        <f>Raw_endusebreakdownannual!E86</f>
        <v>0</v>
      </c>
      <c r="F87" s="65">
        <f>Raw_endusebreakdownannual!F86</f>
        <v>0</v>
      </c>
      <c r="G87" s="26"/>
    </row>
    <row r="88" spans="1:7" x14ac:dyDescent="0.25">
      <c r="A88" s="26" t="str">
        <f>Raw_endusebreakdownannual!B87</f>
        <v>CZ06</v>
      </c>
      <c r="B88" s="26" t="str">
        <f>Raw_endusebreakdownannual!C87</f>
        <v>cAVVG</v>
      </c>
      <c r="C88" s="26" t="str">
        <f>Raw_endusebreakdownannual!A87</f>
        <v>Existing</v>
      </c>
      <c r="D88" s="26" t="str">
        <f>Raw_endusebreakdownannual!D87</f>
        <v>Heat Recovery</v>
      </c>
      <c r="E88" s="65">
        <f>Raw_endusebreakdownannual!E87</f>
        <v>0</v>
      </c>
      <c r="F88" s="65">
        <f>Raw_endusebreakdownannual!F87</f>
        <v>0</v>
      </c>
      <c r="G88" s="26"/>
    </row>
    <row r="89" spans="1:7" x14ac:dyDescent="0.25">
      <c r="A89" s="26" t="str">
        <f>Raw_endusebreakdownannual!B88</f>
        <v>CZ06</v>
      </c>
      <c r="B89" s="26" t="str">
        <f>Raw_endusebreakdownannual!C88</f>
        <v>cAVVG</v>
      </c>
      <c r="C89" s="26" t="str">
        <f>Raw_endusebreakdownannual!A88</f>
        <v>Existing</v>
      </c>
      <c r="D89" s="26" t="str">
        <f>Raw_endusebreakdownannual!D88</f>
        <v>Water Systems</v>
      </c>
      <c r="E89" s="65">
        <f>Raw_endusebreakdownannual!E88</f>
        <v>0</v>
      </c>
      <c r="F89" s="65">
        <f>Raw_endusebreakdownannual!F88</f>
        <v>1525125.22</v>
      </c>
      <c r="G89" s="26"/>
    </row>
    <row r="90" spans="1:7" x14ac:dyDescent="0.25">
      <c r="A90" s="26" t="str">
        <f>Raw_endusebreakdownannual!B89</f>
        <v>CZ06</v>
      </c>
      <c r="B90" s="26" t="str">
        <f>Raw_endusebreakdownannual!C89</f>
        <v>cAVVG</v>
      </c>
      <c r="C90" s="26" t="str">
        <f>Raw_endusebreakdownannual!A89</f>
        <v>Existing</v>
      </c>
      <c r="D90" s="26" t="str">
        <f>Raw_endusebreakdownannual!D89</f>
        <v>Refrigeration</v>
      </c>
      <c r="E90" s="65">
        <f>Raw_endusebreakdownannual!E89</f>
        <v>0</v>
      </c>
      <c r="F90" s="65">
        <f>Raw_endusebreakdownannual!F89</f>
        <v>0</v>
      </c>
      <c r="G90" s="26"/>
    </row>
    <row r="91" spans="1:7" x14ac:dyDescent="0.25">
      <c r="A91" s="26" t="str">
        <f>Raw_endusebreakdownannual!B90</f>
        <v>CZ06</v>
      </c>
      <c r="B91" s="26" t="str">
        <f>Raw_endusebreakdownannual!C90</f>
        <v>cAVVG</v>
      </c>
      <c r="C91" s="26" t="str">
        <f>Raw_endusebreakdownannual!A90</f>
        <v>Existing</v>
      </c>
      <c r="D91" s="26" t="str">
        <f>Raw_endusebreakdownannual!D90</f>
        <v>Generators</v>
      </c>
      <c r="E91" s="65">
        <f>Raw_endusebreakdownannual!E90</f>
        <v>0</v>
      </c>
      <c r="F91" s="65">
        <f>Raw_endusebreakdownannual!F90</f>
        <v>0</v>
      </c>
      <c r="G91" s="26"/>
    </row>
    <row r="92" spans="1:7" x14ac:dyDescent="0.25">
      <c r="A92" s="26" t="str">
        <f>Raw_endusebreakdownannual!B91</f>
        <v>CZ06</v>
      </c>
      <c r="B92" s="26" t="str">
        <f>Raw_endusebreakdownannual!C91</f>
        <v>cAVVG</v>
      </c>
      <c r="C92" s="26" t="str">
        <f>Raw_endusebreakdownannual!A91</f>
        <v>Existing</v>
      </c>
      <c r="D92" s="26" t="str">
        <f>Raw_endusebreakdownannual!D91</f>
        <v>Total End Uses</v>
      </c>
      <c r="E92" s="65">
        <f>Raw_endusebreakdownannual!E91</f>
        <v>6528164.3899999997</v>
      </c>
      <c r="F92" s="65">
        <f>Raw_endusebreakdownannual!F91</f>
        <v>1890342.52</v>
      </c>
      <c r="G92" s="26"/>
    </row>
    <row r="93" spans="1:7" x14ac:dyDescent="0.25">
      <c r="A93" s="26" t="str">
        <f>Raw_endusebreakdownannual!B92</f>
        <v>CZ07</v>
      </c>
      <c r="B93" s="26" t="str">
        <f>Raw_endusebreakdownannual!C92</f>
        <v>cAVVG</v>
      </c>
      <c r="C93" s="26" t="str">
        <f>Raw_endusebreakdownannual!A92</f>
        <v>Existing</v>
      </c>
      <c r="D93" s="26" t="str">
        <f>Raw_endusebreakdownannual!D92</f>
        <v>Heating</v>
      </c>
      <c r="E93" s="65">
        <f>Raw_endusebreakdownannual!E92</f>
        <v>0</v>
      </c>
      <c r="F93" s="65">
        <f>Raw_endusebreakdownannual!F92</f>
        <v>155450.37</v>
      </c>
      <c r="G93" s="26"/>
    </row>
    <row r="94" spans="1:7" x14ac:dyDescent="0.25">
      <c r="A94" s="26" t="str">
        <f>Raw_endusebreakdownannual!B93</f>
        <v>CZ07</v>
      </c>
      <c r="B94" s="26" t="str">
        <f>Raw_endusebreakdownannual!C93</f>
        <v>cAVVG</v>
      </c>
      <c r="C94" s="26" t="str">
        <f>Raw_endusebreakdownannual!A93</f>
        <v>Existing</v>
      </c>
      <c r="D94" s="26" t="str">
        <f>Raw_endusebreakdownannual!D93</f>
        <v>Cooling</v>
      </c>
      <c r="E94" s="65">
        <f>Raw_endusebreakdownannual!E93</f>
        <v>1241262.8</v>
      </c>
      <c r="F94" s="65">
        <f>Raw_endusebreakdownannual!F93</f>
        <v>0</v>
      </c>
      <c r="G94" s="26"/>
    </row>
    <row r="95" spans="1:7" x14ac:dyDescent="0.25">
      <c r="A95" s="26" t="str">
        <f>Raw_endusebreakdownannual!B94</f>
        <v>CZ07</v>
      </c>
      <c r="B95" s="26" t="str">
        <f>Raw_endusebreakdownannual!C94</f>
        <v>cAVVG</v>
      </c>
      <c r="C95" s="26" t="str">
        <f>Raw_endusebreakdownannual!A94</f>
        <v>Existing</v>
      </c>
      <c r="D95" s="26" t="str">
        <f>Raw_endusebreakdownannual!D94</f>
        <v>Interior Lighting</v>
      </c>
      <c r="E95" s="65">
        <f>Raw_endusebreakdownannual!E94</f>
        <v>1197553.4099999999</v>
      </c>
      <c r="F95" s="65">
        <f>Raw_endusebreakdownannual!F94</f>
        <v>0</v>
      </c>
      <c r="G95" s="26"/>
    </row>
    <row r="96" spans="1:7" x14ac:dyDescent="0.25">
      <c r="A96" s="26" t="str">
        <f>Raw_endusebreakdownannual!B95</f>
        <v>CZ07</v>
      </c>
      <c r="B96" s="26" t="str">
        <f>Raw_endusebreakdownannual!C95</f>
        <v>cAVVG</v>
      </c>
      <c r="C96" s="26" t="str">
        <f>Raw_endusebreakdownannual!A95</f>
        <v>Existing</v>
      </c>
      <c r="D96" s="26" t="str">
        <f>Raw_endusebreakdownannual!D95</f>
        <v>Exterior Lighting</v>
      </c>
      <c r="E96" s="65">
        <f>Raw_endusebreakdownannual!E95</f>
        <v>0</v>
      </c>
      <c r="F96" s="65">
        <f>Raw_endusebreakdownannual!F95</f>
        <v>0</v>
      </c>
      <c r="G96" s="26"/>
    </row>
    <row r="97" spans="1:7" x14ac:dyDescent="0.25">
      <c r="A97" s="26" t="str">
        <f>Raw_endusebreakdownannual!B96</f>
        <v>CZ07</v>
      </c>
      <c r="B97" s="26" t="str">
        <f>Raw_endusebreakdownannual!C96</f>
        <v>cAVVG</v>
      </c>
      <c r="C97" s="26" t="str">
        <f>Raw_endusebreakdownannual!A96</f>
        <v>Existing</v>
      </c>
      <c r="D97" s="26" t="str">
        <f>Raw_endusebreakdownannual!D96</f>
        <v>Interior Equipment</v>
      </c>
      <c r="E97" s="65">
        <f>Raw_endusebreakdownannual!E96</f>
        <v>3196971.72</v>
      </c>
      <c r="F97" s="65">
        <f>Raw_endusebreakdownannual!F96</f>
        <v>234323.45</v>
      </c>
      <c r="G97" s="26"/>
    </row>
    <row r="98" spans="1:7" x14ac:dyDescent="0.25">
      <c r="A98" s="26" t="str">
        <f>Raw_endusebreakdownannual!B97</f>
        <v>CZ07</v>
      </c>
      <c r="B98" s="26" t="str">
        <f>Raw_endusebreakdownannual!C97</f>
        <v>cAVVG</v>
      </c>
      <c r="C98" s="26" t="str">
        <f>Raw_endusebreakdownannual!A97</f>
        <v>Existing</v>
      </c>
      <c r="D98" s="26" t="str">
        <f>Raw_endusebreakdownannual!D97</f>
        <v>Exterior Equipment</v>
      </c>
      <c r="E98" s="65">
        <f>Raw_endusebreakdownannual!E97</f>
        <v>0</v>
      </c>
      <c r="F98" s="65">
        <f>Raw_endusebreakdownannual!F97</f>
        <v>0</v>
      </c>
      <c r="G98" s="26"/>
    </row>
    <row r="99" spans="1:7" x14ac:dyDescent="0.25">
      <c r="A99" s="26" t="str">
        <f>Raw_endusebreakdownannual!B98</f>
        <v>CZ07</v>
      </c>
      <c r="B99" s="26" t="str">
        <f>Raw_endusebreakdownannual!C98</f>
        <v>cAVVG</v>
      </c>
      <c r="C99" s="26" t="str">
        <f>Raw_endusebreakdownannual!A98</f>
        <v>Existing</v>
      </c>
      <c r="D99" s="26" t="str">
        <f>Raw_endusebreakdownannual!D98</f>
        <v>Fans</v>
      </c>
      <c r="E99" s="65">
        <f>Raw_endusebreakdownannual!E98</f>
        <v>949810.3</v>
      </c>
      <c r="F99" s="65">
        <f>Raw_endusebreakdownannual!F98</f>
        <v>0</v>
      </c>
      <c r="G99" s="26"/>
    </row>
    <row r="100" spans="1:7" x14ac:dyDescent="0.25">
      <c r="A100" s="26" t="str">
        <f>Raw_endusebreakdownannual!B99</f>
        <v>CZ07</v>
      </c>
      <c r="B100" s="26" t="str">
        <f>Raw_endusebreakdownannual!C99</f>
        <v>cAVVG</v>
      </c>
      <c r="C100" s="26" t="str">
        <f>Raw_endusebreakdownannual!A99</f>
        <v>Existing</v>
      </c>
      <c r="D100" s="26" t="str">
        <f>Raw_endusebreakdownannual!D99</f>
        <v>Pumps</v>
      </c>
      <c r="E100" s="65">
        <f>Raw_endusebreakdownannual!E99</f>
        <v>76984.429999999993</v>
      </c>
      <c r="F100" s="65">
        <f>Raw_endusebreakdownannual!F99</f>
        <v>0</v>
      </c>
      <c r="G100" s="26"/>
    </row>
    <row r="101" spans="1:7" x14ac:dyDescent="0.25">
      <c r="A101" s="26" t="str">
        <f>Raw_endusebreakdownannual!B100</f>
        <v>CZ07</v>
      </c>
      <c r="B101" s="26" t="str">
        <f>Raw_endusebreakdownannual!C100</f>
        <v>cAVVG</v>
      </c>
      <c r="C101" s="26" t="str">
        <f>Raw_endusebreakdownannual!A100</f>
        <v>Existing</v>
      </c>
      <c r="D101" s="26" t="str">
        <f>Raw_endusebreakdownannual!D100</f>
        <v>Heat Rejection</v>
      </c>
      <c r="E101" s="65">
        <f>Raw_endusebreakdownannual!E100</f>
        <v>0</v>
      </c>
      <c r="F101" s="65">
        <f>Raw_endusebreakdownannual!F100</f>
        <v>0</v>
      </c>
      <c r="G101" s="26"/>
    </row>
    <row r="102" spans="1:7" x14ac:dyDescent="0.25">
      <c r="A102" s="26" t="str">
        <f>Raw_endusebreakdownannual!B101</f>
        <v>CZ07</v>
      </c>
      <c r="B102" s="26" t="str">
        <f>Raw_endusebreakdownannual!C101</f>
        <v>cAVVG</v>
      </c>
      <c r="C102" s="26" t="str">
        <f>Raw_endusebreakdownannual!A101</f>
        <v>Existing</v>
      </c>
      <c r="D102" s="26" t="str">
        <f>Raw_endusebreakdownannual!D101</f>
        <v>Humidification</v>
      </c>
      <c r="E102" s="65">
        <f>Raw_endusebreakdownannual!E101</f>
        <v>0</v>
      </c>
      <c r="F102" s="65">
        <f>Raw_endusebreakdownannual!F101</f>
        <v>0</v>
      </c>
      <c r="G102" s="26"/>
    </row>
    <row r="103" spans="1:7" x14ac:dyDescent="0.25">
      <c r="A103" s="26" t="str">
        <f>Raw_endusebreakdownannual!B102</f>
        <v>CZ07</v>
      </c>
      <c r="B103" s="26" t="str">
        <f>Raw_endusebreakdownannual!C102</f>
        <v>cAVVG</v>
      </c>
      <c r="C103" s="26" t="str">
        <f>Raw_endusebreakdownannual!A102</f>
        <v>Existing</v>
      </c>
      <c r="D103" s="26" t="str">
        <f>Raw_endusebreakdownannual!D102</f>
        <v>Heat Recovery</v>
      </c>
      <c r="E103" s="65">
        <f>Raw_endusebreakdownannual!E102</f>
        <v>0</v>
      </c>
      <c r="F103" s="65">
        <f>Raw_endusebreakdownannual!F102</f>
        <v>0</v>
      </c>
      <c r="G103" s="26"/>
    </row>
    <row r="104" spans="1:7" x14ac:dyDescent="0.25">
      <c r="A104" s="26" t="str">
        <f>Raw_endusebreakdownannual!B103</f>
        <v>CZ07</v>
      </c>
      <c r="B104" s="26" t="str">
        <f>Raw_endusebreakdownannual!C103</f>
        <v>cAVVG</v>
      </c>
      <c r="C104" s="26" t="str">
        <f>Raw_endusebreakdownannual!A103</f>
        <v>Existing</v>
      </c>
      <c r="D104" s="26" t="str">
        <f>Raw_endusebreakdownannual!D103</f>
        <v>Water Systems</v>
      </c>
      <c r="E104" s="65">
        <f>Raw_endusebreakdownannual!E103</f>
        <v>0</v>
      </c>
      <c r="F104" s="65">
        <f>Raw_endusebreakdownannual!F103</f>
        <v>1504235.96</v>
      </c>
      <c r="G104" s="26"/>
    </row>
    <row r="105" spans="1:7" x14ac:dyDescent="0.25">
      <c r="A105" s="26" t="str">
        <f>Raw_endusebreakdownannual!B104</f>
        <v>CZ07</v>
      </c>
      <c r="B105" s="26" t="str">
        <f>Raw_endusebreakdownannual!C104</f>
        <v>cAVVG</v>
      </c>
      <c r="C105" s="26" t="str">
        <f>Raw_endusebreakdownannual!A104</f>
        <v>Existing</v>
      </c>
      <c r="D105" s="26" t="str">
        <f>Raw_endusebreakdownannual!D104</f>
        <v>Refrigeration</v>
      </c>
      <c r="E105" s="65">
        <f>Raw_endusebreakdownannual!E104</f>
        <v>0</v>
      </c>
      <c r="F105" s="65">
        <f>Raw_endusebreakdownannual!F104</f>
        <v>0</v>
      </c>
      <c r="G105" s="26"/>
    </row>
    <row r="106" spans="1:7" x14ac:dyDescent="0.25">
      <c r="A106" s="26" t="str">
        <f>Raw_endusebreakdownannual!B105</f>
        <v>CZ07</v>
      </c>
      <c r="B106" s="26" t="str">
        <f>Raw_endusebreakdownannual!C105</f>
        <v>cAVVG</v>
      </c>
      <c r="C106" s="26" t="str">
        <f>Raw_endusebreakdownannual!A105</f>
        <v>Existing</v>
      </c>
      <c r="D106" s="26" t="str">
        <f>Raw_endusebreakdownannual!D105</f>
        <v>Generators</v>
      </c>
      <c r="E106" s="65">
        <f>Raw_endusebreakdownannual!E105</f>
        <v>0</v>
      </c>
      <c r="F106" s="65">
        <f>Raw_endusebreakdownannual!F105</f>
        <v>0</v>
      </c>
      <c r="G106" s="26"/>
    </row>
    <row r="107" spans="1:7" x14ac:dyDescent="0.25">
      <c r="A107" s="26" t="str">
        <f>Raw_endusebreakdownannual!B106</f>
        <v>CZ07</v>
      </c>
      <c r="B107" s="26" t="str">
        <f>Raw_endusebreakdownannual!C106</f>
        <v>cAVVG</v>
      </c>
      <c r="C107" s="26" t="str">
        <f>Raw_endusebreakdownannual!A106</f>
        <v>Existing</v>
      </c>
      <c r="D107" s="26" t="str">
        <f>Raw_endusebreakdownannual!D106</f>
        <v>Total End Uses</v>
      </c>
      <c r="E107" s="65">
        <f>Raw_endusebreakdownannual!E106</f>
        <v>6662582.6500000004</v>
      </c>
      <c r="F107" s="65">
        <f>Raw_endusebreakdownannual!F106</f>
        <v>1894009.78</v>
      </c>
      <c r="G107" s="26"/>
    </row>
    <row r="108" spans="1:7" x14ac:dyDescent="0.25">
      <c r="A108" s="26" t="str">
        <f>Raw_endusebreakdownannual!B107</f>
        <v>CZ08</v>
      </c>
      <c r="B108" s="26" t="str">
        <f>Raw_endusebreakdownannual!C107</f>
        <v>cAVVG</v>
      </c>
      <c r="C108" s="26" t="str">
        <f>Raw_endusebreakdownannual!A107</f>
        <v>Existing</v>
      </c>
      <c r="D108" s="26" t="str">
        <f>Raw_endusebreakdownannual!D107</f>
        <v>Heating</v>
      </c>
      <c r="E108" s="65">
        <f>Raw_endusebreakdownannual!E107</f>
        <v>0</v>
      </c>
      <c r="F108" s="65">
        <f>Raw_endusebreakdownannual!F107</f>
        <v>205506.15</v>
      </c>
      <c r="G108" s="26"/>
    </row>
    <row r="109" spans="1:7" x14ac:dyDescent="0.25">
      <c r="A109" s="26" t="str">
        <f>Raw_endusebreakdownannual!B108</f>
        <v>CZ08</v>
      </c>
      <c r="B109" s="26" t="str">
        <f>Raw_endusebreakdownannual!C108</f>
        <v>cAVVG</v>
      </c>
      <c r="C109" s="26" t="str">
        <f>Raw_endusebreakdownannual!A108</f>
        <v>Existing</v>
      </c>
      <c r="D109" s="26" t="str">
        <f>Raw_endusebreakdownannual!D108</f>
        <v>Cooling</v>
      </c>
      <c r="E109" s="65">
        <f>Raw_endusebreakdownannual!E108</f>
        <v>1377342.58</v>
      </c>
      <c r="F109" s="65">
        <f>Raw_endusebreakdownannual!F108</f>
        <v>0</v>
      </c>
      <c r="G109" s="26"/>
    </row>
    <row r="110" spans="1:7" x14ac:dyDescent="0.25">
      <c r="A110" s="26" t="str">
        <f>Raw_endusebreakdownannual!B109</f>
        <v>CZ08</v>
      </c>
      <c r="B110" s="26" t="str">
        <f>Raw_endusebreakdownannual!C109</f>
        <v>cAVVG</v>
      </c>
      <c r="C110" s="26" t="str">
        <f>Raw_endusebreakdownannual!A109</f>
        <v>Existing</v>
      </c>
      <c r="D110" s="26" t="str">
        <f>Raw_endusebreakdownannual!D109</f>
        <v>Interior Lighting</v>
      </c>
      <c r="E110" s="65">
        <f>Raw_endusebreakdownannual!E109</f>
        <v>1197553.4099999999</v>
      </c>
      <c r="F110" s="65">
        <f>Raw_endusebreakdownannual!F109</f>
        <v>0</v>
      </c>
      <c r="G110" s="26"/>
    </row>
    <row r="111" spans="1:7" x14ac:dyDescent="0.25">
      <c r="A111" s="26" t="str">
        <f>Raw_endusebreakdownannual!B110</f>
        <v>CZ08</v>
      </c>
      <c r="B111" s="26" t="str">
        <f>Raw_endusebreakdownannual!C110</f>
        <v>cAVVG</v>
      </c>
      <c r="C111" s="26" t="str">
        <f>Raw_endusebreakdownannual!A110</f>
        <v>Existing</v>
      </c>
      <c r="D111" s="26" t="str">
        <f>Raw_endusebreakdownannual!D110</f>
        <v>Exterior Lighting</v>
      </c>
      <c r="E111" s="65">
        <f>Raw_endusebreakdownannual!E110</f>
        <v>0</v>
      </c>
      <c r="F111" s="65">
        <f>Raw_endusebreakdownannual!F110</f>
        <v>0</v>
      </c>
      <c r="G111" s="26"/>
    </row>
    <row r="112" spans="1:7" x14ac:dyDescent="0.25">
      <c r="A112" s="26" t="str">
        <f>Raw_endusebreakdownannual!B111</f>
        <v>CZ08</v>
      </c>
      <c r="B112" s="26" t="str">
        <f>Raw_endusebreakdownannual!C111</f>
        <v>cAVVG</v>
      </c>
      <c r="C112" s="26" t="str">
        <f>Raw_endusebreakdownannual!A111</f>
        <v>Existing</v>
      </c>
      <c r="D112" s="26" t="str">
        <f>Raw_endusebreakdownannual!D111</f>
        <v>Interior Equipment</v>
      </c>
      <c r="E112" s="65">
        <f>Raw_endusebreakdownannual!E111</f>
        <v>3196971.72</v>
      </c>
      <c r="F112" s="65">
        <f>Raw_endusebreakdownannual!F111</f>
        <v>234323.45</v>
      </c>
      <c r="G112" s="26"/>
    </row>
    <row r="113" spans="1:7" x14ac:dyDescent="0.25">
      <c r="A113" s="26" t="str">
        <f>Raw_endusebreakdownannual!B112</f>
        <v>CZ08</v>
      </c>
      <c r="B113" s="26" t="str">
        <f>Raw_endusebreakdownannual!C112</f>
        <v>cAVVG</v>
      </c>
      <c r="C113" s="26" t="str">
        <f>Raw_endusebreakdownannual!A112</f>
        <v>Existing</v>
      </c>
      <c r="D113" s="26" t="str">
        <f>Raw_endusebreakdownannual!D112</f>
        <v>Exterior Equipment</v>
      </c>
      <c r="E113" s="65">
        <f>Raw_endusebreakdownannual!E112</f>
        <v>0</v>
      </c>
      <c r="F113" s="65">
        <f>Raw_endusebreakdownannual!F112</f>
        <v>0</v>
      </c>
      <c r="G113" s="26"/>
    </row>
    <row r="114" spans="1:7" x14ac:dyDescent="0.25">
      <c r="A114" s="26" t="str">
        <f>Raw_endusebreakdownannual!B113</f>
        <v>CZ08</v>
      </c>
      <c r="B114" s="26" t="str">
        <f>Raw_endusebreakdownannual!C113</f>
        <v>cAVVG</v>
      </c>
      <c r="C114" s="26" t="str">
        <f>Raw_endusebreakdownannual!A113</f>
        <v>Existing</v>
      </c>
      <c r="D114" s="26" t="str">
        <f>Raw_endusebreakdownannual!D113</f>
        <v>Fans</v>
      </c>
      <c r="E114" s="65">
        <f>Raw_endusebreakdownannual!E113</f>
        <v>916127.72</v>
      </c>
      <c r="F114" s="65">
        <f>Raw_endusebreakdownannual!F113</f>
        <v>0</v>
      </c>
      <c r="G114" s="26"/>
    </row>
    <row r="115" spans="1:7" x14ac:dyDescent="0.25">
      <c r="A115" s="26" t="str">
        <f>Raw_endusebreakdownannual!B114</f>
        <v>CZ08</v>
      </c>
      <c r="B115" s="26" t="str">
        <f>Raw_endusebreakdownannual!C114</f>
        <v>cAVVG</v>
      </c>
      <c r="C115" s="26" t="str">
        <f>Raw_endusebreakdownannual!A114</f>
        <v>Existing</v>
      </c>
      <c r="D115" s="26" t="str">
        <f>Raw_endusebreakdownannual!D114</f>
        <v>Pumps</v>
      </c>
      <c r="E115" s="65">
        <f>Raw_endusebreakdownannual!E114</f>
        <v>73237.77</v>
      </c>
      <c r="F115" s="65">
        <f>Raw_endusebreakdownannual!F114</f>
        <v>0</v>
      </c>
      <c r="G115" s="26"/>
    </row>
    <row r="116" spans="1:7" x14ac:dyDescent="0.25">
      <c r="A116" s="26" t="str">
        <f>Raw_endusebreakdownannual!B115</f>
        <v>CZ08</v>
      </c>
      <c r="B116" s="26" t="str">
        <f>Raw_endusebreakdownannual!C115</f>
        <v>cAVVG</v>
      </c>
      <c r="C116" s="26" t="str">
        <f>Raw_endusebreakdownannual!A115</f>
        <v>Existing</v>
      </c>
      <c r="D116" s="26" t="str">
        <f>Raw_endusebreakdownannual!D115</f>
        <v>Heat Rejection</v>
      </c>
      <c r="E116" s="65">
        <f>Raw_endusebreakdownannual!E115</f>
        <v>0</v>
      </c>
      <c r="F116" s="65">
        <f>Raw_endusebreakdownannual!F115</f>
        <v>0</v>
      </c>
      <c r="G116" s="26"/>
    </row>
    <row r="117" spans="1:7" x14ac:dyDescent="0.25">
      <c r="A117" s="26" t="str">
        <f>Raw_endusebreakdownannual!B116</f>
        <v>CZ08</v>
      </c>
      <c r="B117" s="26" t="str">
        <f>Raw_endusebreakdownannual!C116</f>
        <v>cAVVG</v>
      </c>
      <c r="C117" s="26" t="str">
        <f>Raw_endusebreakdownannual!A116</f>
        <v>Existing</v>
      </c>
      <c r="D117" s="26" t="str">
        <f>Raw_endusebreakdownannual!D116</f>
        <v>Humidification</v>
      </c>
      <c r="E117" s="65">
        <f>Raw_endusebreakdownannual!E116</f>
        <v>0</v>
      </c>
      <c r="F117" s="65">
        <f>Raw_endusebreakdownannual!F116</f>
        <v>0</v>
      </c>
      <c r="G117" s="26"/>
    </row>
    <row r="118" spans="1:7" x14ac:dyDescent="0.25">
      <c r="A118" s="26" t="str">
        <f>Raw_endusebreakdownannual!B117</f>
        <v>CZ08</v>
      </c>
      <c r="B118" s="26" t="str">
        <f>Raw_endusebreakdownannual!C117</f>
        <v>cAVVG</v>
      </c>
      <c r="C118" s="26" t="str">
        <f>Raw_endusebreakdownannual!A117</f>
        <v>Existing</v>
      </c>
      <c r="D118" s="26" t="str">
        <f>Raw_endusebreakdownannual!D117</f>
        <v>Heat Recovery</v>
      </c>
      <c r="E118" s="65">
        <f>Raw_endusebreakdownannual!E117</f>
        <v>0</v>
      </c>
      <c r="F118" s="65">
        <f>Raw_endusebreakdownannual!F117</f>
        <v>0</v>
      </c>
      <c r="G118" s="26"/>
    </row>
    <row r="119" spans="1:7" x14ac:dyDescent="0.25">
      <c r="A119" s="26" t="str">
        <f>Raw_endusebreakdownannual!B118</f>
        <v>CZ08</v>
      </c>
      <c r="B119" s="26" t="str">
        <f>Raw_endusebreakdownannual!C118</f>
        <v>cAVVG</v>
      </c>
      <c r="C119" s="26" t="str">
        <f>Raw_endusebreakdownannual!A118</f>
        <v>Existing</v>
      </c>
      <c r="D119" s="26" t="str">
        <f>Raw_endusebreakdownannual!D118</f>
        <v>Water Systems</v>
      </c>
      <c r="E119" s="65">
        <f>Raw_endusebreakdownannual!E118</f>
        <v>0</v>
      </c>
      <c r="F119" s="65">
        <f>Raw_endusebreakdownannual!F118</f>
        <v>1501725.05</v>
      </c>
      <c r="G119" s="26"/>
    </row>
    <row r="120" spans="1:7" x14ac:dyDescent="0.25">
      <c r="A120" s="26" t="str">
        <f>Raw_endusebreakdownannual!B119</f>
        <v>CZ08</v>
      </c>
      <c r="B120" s="26" t="str">
        <f>Raw_endusebreakdownannual!C119</f>
        <v>cAVVG</v>
      </c>
      <c r="C120" s="26" t="str">
        <f>Raw_endusebreakdownannual!A119</f>
        <v>Existing</v>
      </c>
      <c r="D120" s="26" t="str">
        <f>Raw_endusebreakdownannual!D119</f>
        <v>Refrigeration</v>
      </c>
      <c r="E120" s="65">
        <f>Raw_endusebreakdownannual!E119</f>
        <v>0</v>
      </c>
      <c r="F120" s="65">
        <f>Raw_endusebreakdownannual!F119</f>
        <v>0</v>
      </c>
      <c r="G120" s="26"/>
    </row>
    <row r="121" spans="1:7" x14ac:dyDescent="0.25">
      <c r="A121" s="26" t="str">
        <f>Raw_endusebreakdownannual!B120</f>
        <v>CZ08</v>
      </c>
      <c r="B121" s="26" t="str">
        <f>Raw_endusebreakdownannual!C120</f>
        <v>cAVVG</v>
      </c>
      <c r="C121" s="26" t="str">
        <f>Raw_endusebreakdownannual!A120</f>
        <v>Existing</v>
      </c>
      <c r="D121" s="26" t="str">
        <f>Raw_endusebreakdownannual!D120</f>
        <v>Generators</v>
      </c>
      <c r="E121" s="65">
        <f>Raw_endusebreakdownannual!E120</f>
        <v>0</v>
      </c>
      <c r="F121" s="65">
        <f>Raw_endusebreakdownannual!F120</f>
        <v>0</v>
      </c>
      <c r="G121" s="26"/>
    </row>
    <row r="122" spans="1:7" x14ac:dyDescent="0.25">
      <c r="A122" s="26" t="str">
        <f>Raw_endusebreakdownannual!B121</f>
        <v>CZ08</v>
      </c>
      <c r="B122" s="26" t="str">
        <f>Raw_endusebreakdownannual!C121</f>
        <v>cAVVG</v>
      </c>
      <c r="C122" s="26" t="str">
        <f>Raw_endusebreakdownannual!A121</f>
        <v>Existing</v>
      </c>
      <c r="D122" s="26" t="str">
        <f>Raw_endusebreakdownannual!D121</f>
        <v>Total End Uses</v>
      </c>
      <c r="E122" s="65">
        <f>Raw_endusebreakdownannual!E121</f>
        <v>6761233.2000000002</v>
      </c>
      <c r="F122" s="65">
        <f>Raw_endusebreakdownannual!F121</f>
        <v>1941554.65</v>
      </c>
      <c r="G122" s="26"/>
    </row>
    <row r="123" spans="1:7" x14ac:dyDescent="0.25">
      <c r="A123" s="26" t="str">
        <f>Raw_endusebreakdownannual!B122</f>
        <v>CZ09</v>
      </c>
      <c r="B123" s="26" t="str">
        <f>Raw_endusebreakdownannual!C122</f>
        <v>cAVVG</v>
      </c>
      <c r="C123" s="26" t="str">
        <f>Raw_endusebreakdownannual!A122</f>
        <v>Existing</v>
      </c>
      <c r="D123" s="26" t="str">
        <f>Raw_endusebreakdownannual!D122</f>
        <v>Heating</v>
      </c>
      <c r="E123" s="65">
        <f>Raw_endusebreakdownannual!E122</f>
        <v>0</v>
      </c>
      <c r="F123" s="65">
        <f>Raw_endusebreakdownannual!F122</f>
        <v>176752.92</v>
      </c>
      <c r="G123" s="26"/>
    </row>
    <row r="124" spans="1:7" x14ac:dyDescent="0.25">
      <c r="A124" s="26" t="str">
        <f>Raw_endusebreakdownannual!B123</f>
        <v>CZ09</v>
      </c>
      <c r="B124" s="26" t="str">
        <f>Raw_endusebreakdownannual!C123</f>
        <v>cAVVG</v>
      </c>
      <c r="C124" s="26" t="str">
        <f>Raw_endusebreakdownannual!A123</f>
        <v>Existing</v>
      </c>
      <c r="D124" s="26" t="str">
        <f>Raw_endusebreakdownannual!D123</f>
        <v>Cooling</v>
      </c>
      <c r="E124" s="65">
        <f>Raw_endusebreakdownannual!E123</f>
        <v>1560767.71</v>
      </c>
      <c r="F124" s="65">
        <f>Raw_endusebreakdownannual!F123</f>
        <v>0</v>
      </c>
      <c r="G124" s="26"/>
    </row>
    <row r="125" spans="1:7" x14ac:dyDescent="0.25">
      <c r="A125" s="26" t="str">
        <f>Raw_endusebreakdownannual!B124</f>
        <v>CZ09</v>
      </c>
      <c r="B125" s="26" t="str">
        <f>Raw_endusebreakdownannual!C124</f>
        <v>cAVVG</v>
      </c>
      <c r="C125" s="26" t="str">
        <f>Raw_endusebreakdownannual!A124</f>
        <v>Existing</v>
      </c>
      <c r="D125" s="26" t="str">
        <f>Raw_endusebreakdownannual!D124</f>
        <v>Interior Lighting</v>
      </c>
      <c r="E125" s="65">
        <f>Raw_endusebreakdownannual!E124</f>
        <v>1197553.4099999999</v>
      </c>
      <c r="F125" s="65">
        <f>Raw_endusebreakdownannual!F124</f>
        <v>0</v>
      </c>
      <c r="G125" s="26"/>
    </row>
    <row r="126" spans="1:7" x14ac:dyDescent="0.25">
      <c r="A126" s="26" t="str">
        <f>Raw_endusebreakdownannual!B125</f>
        <v>CZ09</v>
      </c>
      <c r="B126" s="26" t="str">
        <f>Raw_endusebreakdownannual!C125</f>
        <v>cAVVG</v>
      </c>
      <c r="C126" s="26" t="str">
        <f>Raw_endusebreakdownannual!A125</f>
        <v>Existing</v>
      </c>
      <c r="D126" s="26" t="str">
        <f>Raw_endusebreakdownannual!D125</f>
        <v>Exterior Lighting</v>
      </c>
      <c r="E126" s="65">
        <f>Raw_endusebreakdownannual!E125</f>
        <v>0</v>
      </c>
      <c r="F126" s="65">
        <f>Raw_endusebreakdownannual!F125</f>
        <v>0</v>
      </c>
      <c r="G126" s="26"/>
    </row>
    <row r="127" spans="1:7" x14ac:dyDescent="0.25">
      <c r="A127" s="26" t="str">
        <f>Raw_endusebreakdownannual!B126</f>
        <v>CZ09</v>
      </c>
      <c r="B127" s="26" t="str">
        <f>Raw_endusebreakdownannual!C126</f>
        <v>cAVVG</v>
      </c>
      <c r="C127" s="26" t="str">
        <f>Raw_endusebreakdownannual!A126</f>
        <v>Existing</v>
      </c>
      <c r="D127" s="26" t="str">
        <f>Raw_endusebreakdownannual!D126</f>
        <v>Interior Equipment</v>
      </c>
      <c r="E127" s="65">
        <f>Raw_endusebreakdownannual!E126</f>
        <v>3196971.72</v>
      </c>
      <c r="F127" s="65">
        <f>Raw_endusebreakdownannual!F126</f>
        <v>234323.45</v>
      </c>
      <c r="G127" s="26"/>
    </row>
    <row r="128" spans="1:7" x14ac:dyDescent="0.25">
      <c r="A128" s="26" t="str">
        <f>Raw_endusebreakdownannual!B127</f>
        <v>CZ09</v>
      </c>
      <c r="B128" s="26" t="str">
        <f>Raw_endusebreakdownannual!C127</f>
        <v>cAVVG</v>
      </c>
      <c r="C128" s="26" t="str">
        <f>Raw_endusebreakdownannual!A127</f>
        <v>Existing</v>
      </c>
      <c r="D128" s="26" t="str">
        <f>Raw_endusebreakdownannual!D127</f>
        <v>Exterior Equipment</v>
      </c>
      <c r="E128" s="65">
        <f>Raw_endusebreakdownannual!E127</f>
        <v>0</v>
      </c>
      <c r="F128" s="65">
        <f>Raw_endusebreakdownannual!F127</f>
        <v>0</v>
      </c>
      <c r="G128" s="26"/>
    </row>
    <row r="129" spans="1:7" x14ac:dyDescent="0.25">
      <c r="A129" s="26" t="str">
        <f>Raw_endusebreakdownannual!B128</f>
        <v>CZ09</v>
      </c>
      <c r="B129" s="26" t="str">
        <f>Raw_endusebreakdownannual!C128</f>
        <v>cAVVG</v>
      </c>
      <c r="C129" s="26" t="str">
        <f>Raw_endusebreakdownannual!A128</f>
        <v>Existing</v>
      </c>
      <c r="D129" s="26" t="str">
        <f>Raw_endusebreakdownannual!D128</f>
        <v>Fans</v>
      </c>
      <c r="E129" s="65">
        <f>Raw_endusebreakdownannual!E128</f>
        <v>994096.6</v>
      </c>
      <c r="F129" s="65">
        <f>Raw_endusebreakdownannual!F128</f>
        <v>0</v>
      </c>
      <c r="G129" s="26"/>
    </row>
    <row r="130" spans="1:7" x14ac:dyDescent="0.25">
      <c r="A130" s="26" t="str">
        <f>Raw_endusebreakdownannual!B129</f>
        <v>CZ09</v>
      </c>
      <c r="B130" s="26" t="str">
        <f>Raw_endusebreakdownannual!C129</f>
        <v>cAVVG</v>
      </c>
      <c r="C130" s="26" t="str">
        <f>Raw_endusebreakdownannual!A129</f>
        <v>Existing</v>
      </c>
      <c r="D130" s="26" t="str">
        <f>Raw_endusebreakdownannual!D129</f>
        <v>Pumps</v>
      </c>
      <c r="E130" s="65">
        <f>Raw_endusebreakdownannual!E129</f>
        <v>75619.56</v>
      </c>
      <c r="F130" s="65">
        <f>Raw_endusebreakdownannual!F129</f>
        <v>0</v>
      </c>
      <c r="G130" s="26"/>
    </row>
    <row r="131" spans="1:7" x14ac:dyDescent="0.25">
      <c r="A131" s="26" t="str">
        <f>Raw_endusebreakdownannual!B130</f>
        <v>CZ09</v>
      </c>
      <c r="B131" s="26" t="str">
        <f>Raw_endusebreakdownannual!C130</f>
        <v>cAVVG</v>
      </c>
      <c r="C131" s="26" t="str">
        <f>Raw_endusebreakdownannual!A130</f>
        <v>Existing</v>
      </c>
      <c r="D131" s="26" t="str">
        <f>Raw_endusebreakdownannual!D130</f>
        <v>Heat Rejection</v>
      </c>
      <c r="E131" s="65">
        <f>Raw_endusebreakdownannual!E130</f>
        <v>0</v>
      </c>
      <c r="F131" s="65">
        <f>Raw_endusebreakdownannual!F130</f>
        <v>0</v>
      </c>
      <c r="G131" s="26"/>
    </row>
    <row r="132" spans="1:7" x14ac:dyDescent="0.25">
      <c r="A132" s="26" t="str">
        <f>Raw_endusebreakdownannual!B131</f>
        <v>CZ09</v>
      </c>
      <c r="B132" s="26" t="str">
        <f>Raw_endusebreakdownannual!C131</f>
        <v>cAVVG</v>
      </c>
      <c r="C132" s="26" t="str">
        <f>Raw_endusebreakdownannual!A131</f>
        <v>Existing</v>
      </c>
      <c r="D132" s="26" t="str">
        <f>Raw_endusebreakdownannual!D131</f>
        <v>Humidification</v>
      </c>
      <c r="E132" s="65">
        <f>Raw_endusebreakdownannual!E131</f>
        <v>0</v>
      </c>
      <c r="F132" s="65">
        <f>Raw_endusebreakdownannual!F131</f>
        <v>0</v>
      </c>
      <c r="G132" s="26"/>
    </row>
    <row r="133" spans="1:7" x14ac:dyDescent="0.25">
      <c r="A133" s="26" t="str">
        <f>Raw_endusebreakdownannual!B132</f>
        <v>CZ09</v>
      </c>
      <c r="B133" s="26" t="str">
        <f>Raw_endusebreakdownannual!C132</f>
        <v>cAVVG</v>
      </c>
      <c r="C133" s="26" t="str">
        <f>Raw_endusebreakdownannual!A132</f>
        <v>Existing</v>
      </c>
      <c r="D133" s="26" t="str">
        <f>Raw_endusebreakdownannual!D132</f>
        <v>Heat Recovery</v>
      </c>
      <c r="E133" s="65">
        <f>Raw_endusebreakdownannual!E132</f>
        <v>0</v>
      </c>
      <c r="F133" s="65">
        <f>Raw_endusebreakdownannual!F132</f>
        <v>0</v>
      </c>
      <c r="G133" s="26"/>
    </row>
    <row r="134" spans="1:7" x14ac:dyDescent="0.25">
      <c r="A134" s="26" t="str">
        <f>Raw_endusebreakdownannual!B133</f>
        <v>CZ09</v>
      </c>
      <c r="B134" s="26" t="str">
        <f>Raw_endusebreakdownannual!C133</f>
        <v>cAVVG</v>
      </c>
      <c r="C134" s="26" t="str">
        <f>Raw_endusebreakdownannual!A133</f>
        <v>Existing</v>
      </c>
      <c r="D134" s="26" t="str">
        <f>Raw_endusebreakdownannual!D133</f>
        <v>Water Systems</v>
      </c>
      <c r="E134" s="65">
        <f>Raw_endusebreakdownannual!E133</f>
        <v>0</v>
      </c>
      <c r="F134" s="65">
        <f>Raw_endusebreakdownannual!F133</f>
        <v>1480793.97</v>
      </c>
      <c r="G134" s="26"/>
    </row>
    <row r="135" spans="1:7" x14ac:dyDescent="0.25">
      <c r="A135" s="26" t="str">
        <f>Raw_endusebreakdownannual!B134</f>
        <v>CZ09</v>
      </c>
      <c r="B135" s="26" t="str">
        <f>Raw_endusebreakdownannual!C134</f>
        <v>cAVVG</v>
      </c>
      <c r="C135" s="26" t="str">
        <f>Raw_endusebreakdownannual!A134</f>
        <v>Existing</v>
      </c>
      <c r="D135" s="26" t="str">
        <f>Raw_endusebreakdownannual!D134</f>
        <v>Refrigeration</v>
      </c>
      <c r="E135" s="65">
        <f>Raw_endusebreakdownannual!E134</f>
        <v>0</v>
      </c>
      <c r="F135" s="65">
        <f>Raw_endusebreakdownannual!F134</f>
        <v>0</v>
      </c>
      <c r="G135" s="26"/>
    </row>
    <row r="136" spans="1:7" x14ac:dyDescent="0.25">
      <c r="A136" s="26" t="str">
        <f>Raw_endusebreakdownannual!B135</f>
        <v>CZ09</v>
      </c>
      <c r="B136" s="26" t="str">
        <f>Raw_endusebreakdownannual!C135</f>
        <v>cAVVG</v>
      </c>
      <c r="C136" s="26" t="str">
        <f>Raw_endusebreakdownannual!A135</f>
        <v>Existing</v>
      </c>
      <c r="D136" s="26" t="str">
        <f>Raw_endusebreakdownannual!D135</f>
        <v>Generators</v>
      </c>
      <c r="E136" s="65">
        <f>Raw_endusebreakdownannual!E135</f>
        <v>0</v>
      </c>
      <c r="F136" s="65">
        <f>Raw_endusebreakdownannual!F135</f>
        <v>0</v>
      </c>
      <c r="G136" s="26"/>
    </row>
    <row r="137" spans="1:7" x14ac:dyDescent="0.25">
      <c r="A137" s="26" t="str">
        <f>Raw_endusebreakdownannual!B136</f>
        <v>CZ09</v>
      </c>
      <c r="B137" s="26" t="str">
        <f>Raw_endusebreakdownannual!C136</f>
        <v>cAVVG</v>
      </c>
      <c r="C137" s="26" t="str">
        <f>Raw_endusebreakdownannual!A136</f>
        <v>Existing</v>
      </c>
      <c r="D137" s="26" t="str">
        <f>Raw_endusebreakdownannual!D136</f>
        <v>Total End Uses</v>
      </c>
      <c r="E137" s="65">
        <f>Raw_endusebreakdownannual!E136</f>
        <v>7025009</v>
      </c>
      <c r="F137" s="65">
        <f>Raw_endusebreakdownannual!F136</f>
        <v>1891870.34</v>
      </c>
      <c r="G137" s="26"/>
    </row>
    <row r="138" spans="1:7" x14ac:dyDescent="0.25">
      <c r="A138" s="26" t="str">
        <f>Raw_endusebreakdownannual!B137</f>
        <v>CZ10</v>
      </c>
      <c r="B138" s="26" t="str">
        <f>Raw_endusebreakdownannual!C137</f>
        <v>cAVVG</v>
      </c>
      <c r="C138" s="26" t="str">
        <f>Raw_endusebreakdownannual!A137</f>
        <v>Existing</v>
      </c>
      <c r="D138" s="26" t="str">
        <f>Raw_endusebreakdownannual!D137</f>
        <v>Heating</v>
      </c>
      <c r="E138" s="65">
        <f>Raw_endusebreakdownannual!E137</f>
        <v>0</v>
      </c>
      <c r="F138" s="65">
        <f>Raw_endusebreakdownannual!F137</f>
        <v>412958.33</v>
      </c>
      <c r="G138" s="26"/>
    </row>
    <row r="139" spans="1:7" x14ac:dyDescent="0.25">
      <c r="A139" s="26" t="str">
        <f>Raw_endusebreakdownannual!B138</f>
        <v>CZ10</v>
      </c>
      <c r="B139" s="26" t="str">
        <f>Raw_endusebreakdownannual!C138</f>
        <v>cAVVG</v>
      </c>
      <c r="C139" s="26" t="str">
        <f>Raw_endusebreakdownannual!A138</f>
        <v>Existing</v>
      </c>
      <c r="D139" s="26" t="str">
        <f>Raw_endusebreakdownannual!D138</f>
        <v>Cooling</v>
      </c>
      <c r="E139" s="65">
        <f>Raw_endusebreakdownannual!E138</f>
        <v>1826951.74</v>
      </c>
      <c r="F139" s="65">
        <f>Raw_endusebreakdownannual!F138</f>
        <v>0</v>
      </c>
      <c r="G139" s="26"/>
    </row>
    <row r="140" spans="1:7" x14ac:dyDescent="0.25">
      <c r="A140" s="26" t="str">
        <f>Raw_endusebreakdownannual!B139</f>
        <v>CZ10</v>
      </c>
      <c r="B140" s="26" t="str">
        <f>Raw_endusebreakdownannual!C139</f>
        <v>cAVVG</v>
      </c>
      <c r="C140" s="26" t="str">
        <f>Raw_endusebreakdownannual!A139</f>
        <v>Existing</v>
      </c>
      <c r="D140" s="26" t="str">
        <f>Raw_endusebreakdownannual!D139</f>
        <v>Interior Lighting</v>
      </c>
      <c r="E140" s="65">
        <f>Raw_endusebreakdownannual!E139</f>
        <v>1197553.4099999999</v>
      </c>
      <c r="F140" s="65">
        <f>Raw_endusebreakdownannual!F139</f>
        <v>0</v>
      </c>
      <c r="G140" s="26"/>
    </row>
    <row r="141" spans="1:7" x14ac:dyDescent="0.25">
      <c r="A141" s="26" t="str">
        <f>Raw_endusebreakdownannual!B140</f>
        <v>CZ10</v>
      </c>
      <c r="B141" s="26" t="str">
        <f>Raw_endusebreakdownannual!C140</f>
        <v>cAVVG</v>
      </c>
      <c r="C141" s="26" t="str">
        <f>Raw_endusebreakdownannual!A140</f>
        <v>Existing</v>
      </c>
      <c r="D141" s="26" t="str">
        <f>Raw_endusebreakdownannual!D140</f>
        <v>Exterior Lighting</v>
      </c>
      <c r="E141" s="65">
        <f>Raw_endusebreakdownannual!E140</f>
        <v>0</v>
      </c>
      <c r="F141" s="65">
        <f>Raw_endusebreakdownannual!F140</f>
        <v>0</v>
      </c>
      <c r="G141" s="26"/>
    </row>
    <row r="142" spans="1:7" x14ac:dyDescent="0.25">
      <c r="A142" s="26" t="str">
        <f>Raw_endusebreakdownannual!B141</f>
        <v>CZ10</v>
      </c>
      <c r="B142" s="26" t="str">
        <f>Raw_endusebreakdownannual!C141</f>
        <v>cAVVG</v>
      </c>
      <c r="C142" s="26" t="str">
        <f>Raw_endusebreakdownannual!A141</f>
        <v>Existing</v>
      </c>
      <c r="D142" s="26" t="str">
        <f>Raw_endusebreakdownannual!D141</f>
        <v>Interior Equipment</v>
      </c>
      <c r="E142" s="65">
        <f>Raw_endusebreakdownannual!E141</f>
        <v>3196971.72</v>
      </c>
      <c r="F142" s="65">
        <f>Raw_endusebreakdownannual!F141</f>
        <v>234323.45</v>
      </c>
      <c r="G142" s="26"/>
    </row>
    <row r="143" spans="1:7" x14ac:dyDescent="0.25">
      <c r="A143" s="26" t="str">
        <f>Raw_endusebreakdownannual!B142</f>
        <v>CZ10</v>
      </c>
      <c r="B143" s="26" t="str">
        <f>Raw_endusebreakdownannual!C142</f>
        <v>cAVVG</v>
      </c>
      <c r="C143" s="26" t="str">
        <f>Raw_endusebreakdownannual!A142</f>
        <v>Existing</v>
      </c>
      <c r="D143" s="26" t="str">
        <f>Raw_endusebreakdownannual!D142</f>
        <v>Exterior Equipment</v>
      </c>
      <c r="E143" s="65">
        <f>Raw_endusebreakdownannual!E142</f>
        <v>0</v>
      </c>
      <c r="F143" s="65">
        <f>Raw_endusebreakdownannual!F142</f>
        <v>0</v>
      </c>
      <c r="G143" s="26"/>
    </row>
    <row r="144" spans="1:7" x14ac:dyDescent="0.25">
      <c r="A144" s="26" t="str">
        <f>Raw_endusebreakdownannual!B143</f>
        <v>CZ10</v>
      </c>
      <c r="B144" s="26" t="str">
        <f>Raw_endusebreakdownannual!C143</f>
        <v>cAVVG</v>
      </c>
      <c r="C144" s="26" t="str">
        <f>Raw_endusebreakdownannual!A143</f>
        <v>Existing</v>
      </c>
      <c r="D144" s="26" t="str">
        <f>Raw_endusebreakdownannual!D143</f>
        <v>Fans</v>
      </c>
      <c r="E144" s="65">
        <f>Raw_endusebreakdownannual!E143</f>
        <v>1068101.8</v>
      </c>
      <c r="F144" s="65">
        <f>Raw_endusebreakdownannual!F143</f>
        <v>0</v>
      </c>
      <c r="G144" s="26"/>
    </row>
    <row r="145" spans="1:7" x14ac:dyDescent="0.25">
      <c r="A145" s="26" t="str">
        <f>Raw_endusebreakdownannual!B144</f>
        <v>CZ10</v>
      </c>
      <c r="B145" s="26" t="str">
        <f>Raw_endusebreakdownannual!C144</f>
        <v>cAVVG</v>
      </c>
      <c r="C145" s="26" t="str">
        <f>Raw_endusebreakdownannual!A144</f>
        <v>Existing</v>
      </c>
      <c r="D145" s="26" t="str">
        <f>Raw_endusebreakdownannual!D144</f>
        <v>Pumps</v>
      </c>
      <c r="E145" s="65">
        <f>Raw_endusebreakdownannual!E144</f>
        <v>73813.91</v>
      </c>
      <c r="F145" s="65">
        <f>Raw_endusebreakdownannual!F144</f>
        <v>0</v>
      </c>
      <c r="G145" s="26"/>
    </row>
    <row r="146" spans="1:7" x14ac:dyDescent="0.25">
      <c r="A146" s="26" t="str">
        <f>Raw_endusebreakdownannual!B145</f>
        <v>CZ10</v>
      </c>
      <c r="B146" s="26" t="str">
        <f>Raw_endusebreakdownannual!C145</f>
        <v>cAVVG</v>
      </c>
      <c r="C146" s="26" t="str">
        <f>Raw_endusebreakdownannual!A145</f>
        <v>Existing</v>
      </c>
      <c r="D146" s="26" t="str">
        <f>Raw_endusebreakdownannual!D145</f>
        <v>Heat Rejection</v>
      </c>
      <c r="E146" s="65">
        <f>Raw_endusebreakdownannual!E145</f>
        <v>0</v>
      </c>
      <c r="F146" s="65">
        <f>Raw_endusebreakdownannual!F145</f>
        <v>0</v>
      </c>
      <c r="G146" s="26"/>
    </row>
    <row r="147" spans="1:7" x14ac:dyDescent="0.25">
      <c r="A147" s="26" t="str">
        <f>Raw_endusebreakdownannual!B146</f>
        <v>CZ10</v>
      </c>
      <c r="B147" s="26" t="str">
        <f>Raw_endusebreakdownannual!C146</f>
        <v>cAVVG</v>
      </c>
      <c r="C147" s="26" t="str">
        <f>Raw_endusebreakdownannual!A146</f>
        <v>Existing</v>
      </c>
      <c r="D147" s="26" t="str">
        <f>Raw_endusebreakdownannual!D146</f>
        <v>Humidification</v>
      </c>
      <c r="E147" s="65">
        <f>Raw_endusebreakdownannual!E146</f>
        <v>0</v>
      </c>
      <c r="F147" s="65">
        <f>Raw_endusebreakdownannual!F146</f>
        <v>0</v>
      </c>
      <c r="G147" s="26"/>
    </row>
    <row r="148" spans="1:7" x14ac:dyDescent="0.25">
      <c r="A148" s="26" t="str">
        <f>Raw_endusebreakdownannual!B147</f>
        <v>CZ10</v>
      </c>
      <c r="B148" s="26" t="str">
        <f>Raw_endusebreakdownannual!C147</f>
        <v>cAVVG</v>
      </c>
      <c r="C148" s="26" t="str">
        <f>Raw_endusebreakdownannual!A147</f>
        <v>Existing</v>
      </c>
      <c r="D148" s="26" t="str">
        <f>Raw_endusebreakdownannual!D147</f>
        <v>Heat Recovery</v>
      </c>
      <c r="E148" s="65">
        <f>Raw_endusebreakdownannual!E147</f>
        <v>0</v>
      </c>
      <c r="F148" s="65">
        <f>Raw_endusebreakdownannual!F147</f>
        <v>0</v>
      </c>
      <c r="G148" s="26"/>
    </row>
    <row r="149" spans="1:7" x14ac:dyDescent="0.25">
      <c r="A149" s="26" t="str">
        <f>Raw_endusebreakdownannual!B148</f>
        <v>CZ10</v>
      </c>
      <c r="B149" s="26" t="str">
        <f>Raw_endusebreakdownannual!C148</f>
        <v>cAVVG</v>
      </c>
      <c r="C149" s="26" t="str">
        <f>Raw_endusebreakdownannual!A148</f>
        <v>Existing</v>
      </c>
      <c r="D149" s="26" t="str">
        <f>Raw_endusebreakdownannual!D148</f>
        <v>Water Systems</v>
      </c>
      <c r="E149" s="65">
        <f>Raw_endusebreakdownannual!E148</f>
        <v>0</v>
      </c>
      <c r="F149" s="65">
        <f>Raw_endusebreakdownannual!F148</f>
        <v>1463763.47</v>
      </c>
      <c r="G149" s="26"/>
    </row>
    <row r="150" spans="1:7" x14ac:dyDescent="0.25">
      <c r="A150" s="26" t="str">
        <f>Raw_endusebreakdownannual!B149</f>
        <v>CZ10</v>
      </c>
      <c r="B150" s="26" t="str">
        <f>Raw_endusebreakdownannual!C149</f>
        <v>cAVVG</v>
      </c>
      <c r="C150" s="26" t="str">
        <f>Raw_endusebreakdownannual!A149</f>
        <v>Existing</v>
      </c>
      <c r="D150" s="26" t="str">
        <f>Raw_endusebreakdownannual!D149</f>
        <v>Refrigeration</v>
      </c>
      <c r="E150" s="65">
        <f>Raw_endusebreakdownannual!E149</f>
        <v>0</v>
      </c>
      <c r="F150" s="65">
        <f>Raw_endusebreakdownannual!F149</f>
        <v>0</v>
      </c>
      <c r="G150" s="26"/>
    </row>
    <row r="151" spans="1:7" x14ac:dyDescent="0.25">
      <c r="A151" s="26" t="str">
        <f>Raw_endusebreakdownannual!B150</f>
        <v>CZ10</v>
      </c>
      <c r="B151" s="26" t="str">
        <f>Raw_endusebreakdownannual!C150</f>
        <v>cAVVG</v>
      </c>
      <c r="C151" s="26" t="str">
        <f>Raw_endusebreakdownannual!A150</f>
        <v>Existing</v>
      </c>
      <c r="D151" s="26" t="str">
        <f>Raw_endusebreakdownannual!D150</f>
        <v>Generators</v>
      </c>
      <c r="E151" s="65">
        <f>Raw_endusebreakdownannual!E150</f>
        <v>0</v>
      </c>
      <c r="F151" s="65">
        <f>Raw_endusebreakdownannual!F150</f>
        <v>0</v>
      </c>
      <c r="G151" s="26"/>
    </row>
    <row r="152" spans="1:7" x14ac:dyDescent="0.25">
      <c r="A152" s="26" t="str">
        <f>Raw_endusebreakdownannual!B151</f>
        <v>CZ10</v>
      </c>
      <c r="B152" s="26" t="str">
        <f>Raw_endusebreakdownannual!C151</f>
        <v>cAVVG</v>
      </c>
      <c r="C152" s="26" t="str">
        <f>Raw_endusebreakdownannual!A151</f>
        <v>Existing</v>
      </c>
      <c r="D152" s="26" t="str">
        <f>Raw_endusebreakdownannual!D151</f>
        <v>Total End Uses</v>
      </c>
      <c r="E152" s="65">
        <f>Raw_endusebreakdownannual!E151</f>
        <v>7363392.5800000001</v>
      </c>
      <c r="F152" s="65">
        <f>Raw_endusebreakdownannual!F151</f>
        <v>2111045.25</v>
      </c>
      <c r="G152" s="26"/>
    </row>
    <row r="153" spans="1:7" x14ac:dyDescent="0.25">
      <c r="A153" s="26" t="str">
        <f>Raw_endusebreakdownannual!B152</f>
        <v>CZ11</v>
      </c>
      <c r="B153" s="26" t="str">
        <f>Raw_endusebreakdownannual!C152</f>
        <v>cAVVG</v>
      </c>
      <c r="C153" s="26" t="str">
        <f>Raw_endusebreakdownannual!A152</f>
        <v>Existing</v>
      </c>
      <c r="D153" s="26" t="str">
        <f>Raw_endusebreakdownannual!D152</f>
        <v>Heating</v>
      </c>
      <c r="E153" s="65">
        <f>Raw_endusebreakdownannual!E152</f>
        <v>0</v>
      </c>
      <c r="F153" s="65">
        <f>Raw_endusebreakdownannual!F152</f>
        <v>811631.5</v>
      </c>
      <c r="G153" s="26"/>
    </row>
    <row r="154" spans="1:7" x14ac:dyDescent="0.25">
      <c r="A154" s="26" t="str">
        <f>Raw_endusebreakdownannual!B153</f>
        <v>CZ11</v>
      </c>
      <c r="B154" s="26" t="str">
        <f>Raw_endusebreakdownannual!C153</f>
        <v>cAVVG</v>
      </c>
      <c r="C154" s="26" t="str">
        <f>Raw_endusebreakdownannual!A153</f>
        <v>Existing</v>
      </c>
      <c r="D154" s="26" t="str">
        <f>Raw_endusebreakdownannual!D153</f>
        <v>Cooling</v>
      </c>
      <c r="E154" s="65">
        <f>Raw_endusebreakdownannual!E153</f>
        <v>1858980.74</v>
      </c>
      <c r="F154" s="65">
        <f>Raw_endusebreakdownannual!F153</f>
        <v>0</v>
      </c>
      <c r="G154" s="26"/>
    </row>
    <row r="155" spans="1:7" x14ac:dyDescent="0.25">
      <c r="A155" s="26" t="str">
        <f>Raw_endusebreakdownannual!B154</f>
        <v>CZ11</v>
      </c>
      <c r="B155" s="26" t="str">
        <f>Raw_endusebreakdownannual!C154</f>
        <v>cAVVG</v>
      </c>
      <c r="C155" s="26" t="str">
        <f>Raw_endusebreakdownannual!A154</f>
        <v>Existing</v>
      </c>
      <c r="D155" s="26" t="str">
        <f>Raw_endusebreakdownannual!D154</f>
        <v>Interior Lighting</v>
      </c>
      <c r="E155" s="65">
        <f>Raw_endusebreakdownannual!E154</f>
        <v>1197553.4099999999</v>
      </c>
      <c r="F155" s="65">
        <f>Raw_endusebreakdownannual!F154</f>
        <v>0</v>
      </c>
      <c r="G155" s="26"/>
    </row>
    <row r="156" spans="1:7" x14ac:dyDescent="0.25">
      <c r="A156" s="26" t="str">
        <f>Raw_endusebreakdownannual!B155</f>
        <v>CZ11</v>
      </c>
      <c r="B156" s="26" t="str">
        <f>Raw_endusebreakdownannual!C155</f>
        <v>cAVVG</v>
      </c>
      <c r="C156" s="26" t="str">
        <f>Raw_endusebreakdownannual!A155</f>
        <v>Existing</v>
      </c>
      <c r="D156" s="26" t="str">
        <f>Raw_endusebreakdownannual!D155</f>
        <v>Exterior Lighting</v>
      </c>
      <c r="E156" s="65">
        <f>Raw_endusebreakdownannual!E155</f>
        <v>0</v>
      </c>
      <c r="F156" s="65">
        <f>Raw_endusebreakdownannual!F155</f>
        <v>0</v>
      </c>
      <c r="G156" s="26"/>
    </row>
    <row r="157" spans="1:7" x14ac:dyDescent="0.25">
      <c r="A157" s="26" t="str">
        <f>Raw_endusebreakdownannual!B156</f>
        <v>CZ11</v>
      </c>
      <c r="B157" s="26" t="str">
        <f>Raw_endusebreakdownannual!C156</f>
        <v>cAVVG</v>
      </c>
      <c r="C157" s="26" t="str">
        <f>Raw_endusebreakdownannual!A156</f>
        <v>Existing</v>
      </c>
      <c r="D157" s="26" t="str">
        <f>Raw_endusebreakdownannual!D156</f>
        <v>Interior Equipment</v>
      </c>
      <c r="E157" s="65">
        <f>Raw_endusebreakdownannual!E156</f>
        <v>3196971.72</v>
      </c>
      <c r="F157" s="65">
        <f>Raw_endusebreakdownannual!F156</f>
        <v>234323.45</v>
      </c>
      <c r="G157" s="26"/>
    </row>
    <row r="158" spans="1:7" x14ac:dyDescent="0.25">
      <c r="A158" s="26" t="str">
        <f>Raw_endusebreakdownannual!B157</f>
        <v>CZ11</v>
      </c>
      <c r="B158" s="26" t="str">
        <f>Raw_endusebreakdownannual!C157</f>
        <v>cAVVG</v>
      </c>
      <c r="C158" s="26" t="str">
        <f>Raw_endusebreakdownannual!A157</f>
        <v>Existing</v>
      </c>
      <c r="D158" s="26" t="str">
        <f>Raw_endusebreakdownannual!D157</f>
        <v>Exterior Equipment</v>
      </c>
      <c r="E158" s="65">
        <f>Raw_endusebreakdownannual!E157</f>
        <v>0</v>
      </c>
      <c r="F158" s="65">
        <f>Raw_endusebreakdownannual!F157</f>
        <v>0</v>
      </c>
      <c r="G158" s="26"/>
    </row>
    <row r="159" spans="1:7" x14ac:dyDescent="0.25">
      <c r="A159" s="26" t="str">
        <f>Raw_endusebreakdownannual!B158</f>
        <v>CZ11</v>
      </c>
      <c r="B159" s="26" t="str">
        <f>Raw_endusebreakdownannual!C158</f>
        <v>cAVVG</v>
      </c>
      <c r="C159" s="26" t="str">
        <f>Raw_endusebreakdownannual!A158</f>
        <v>Existing</v>
      </c>
      <c r="D159" s="26" t="str">
        <f>Raw_endusebreakdownannual!D158</f>
        <v>Fans</v>
      </c>
      <c r="E159" s="65">
        <f>Raw_endusebreakdownannual!E158</f>
        <v>1127574.83</v>
      </c>
      <c r="F159" s="65">
        <f>Raw_endusebreakdownannual!F158</f>
        <v>0</v>
      </c>
      <c r="G159" s="26"/>
    </row>
    <row r="160" spans="1:7" x14ac:dyDescent="0.25">
      <c r="A160" s="26" t="str">
        <f>Raw_endusebreakdownannual!B159</f>
        <v>CZ11</v>
      </c>
      <c r="B160" s="26" t="str">
        <f>Raw_endusebreakdownannual!C159</f>
        <v>cAVVG</v>
      </c>
      <c r="C160" s="26" t="str">
        <f>Raw_endusebreakdownannual!A159</f>
        <v>Existing</v>
      </c>
      <c r="D160" s="26" t="str">
        <f>Raw_endusebreakdownannual!D159</f>
        <v>Pumps</v>
      </c>
      <c r="E160" s="65">
        <f>Raw_endusebreakdownannual!E159</f>
        <v>67158.25</v>
      </c>
      <c r="F160" s="65">
        <f>Raw_endusebreakdownannual!F159</f>
        <v>0</v>
      </c>
      <c r="G160" s="26"/>
    </row>
    <row r="161" spans="1:7" x14ac:dyDescent="0.25">
      <c r="A161" s="26" t="str">
        <f>Raw_endusebreakdownannual!B160</f>
        <v>CZ11</v>
      </c>
      <c r="B161" s="26" t="str">
        <f>Raw_endusebreakdownannual!C160</f>
        <v>cAVVG</v>
      </c>
      <c r="C161" s="26" t="str">
        <f>Raw_endusebreakdownannual!A160</f>
        <v>Existing</v>
      </c>
      <c r="D161" s="26" t="str">
        <f>Raw_endusebreakdownannual!D160</f>
        <v>Heat Rejection</v>
      </c>
      <c r="E161" s="65">
        <f>Raw_endusebreakdownannual!E160</f>
        <v>0</v>
      </c>
      <c r="F161" s="65">
        <f>Raw_endusebreakdownannual!F160</f>
        <v>0</v>
      </c>
      <c r="G161" s="26"/>
    </row>
    <row r="162" spans="1:7" x14ac:dyDescent="0.25">
      <c r="A162" s="26" t="str">
        <f>Raw_endusebreakdownannual!B161</f>
        <v>CZ11</v>
      </c>
      <c r="B162" s="26" t="str">
        <f>Raw_endusebreakdownannual!C161</f>
        <v>cAVVG</v>
      </c>
      <c r="C162" s="26" t="str">
        <f>Raw_endusebreakdownannual!A161</f>
        <v>Existing</v>
      </c>
      <c r="D162" s="26" t="str">
        <f>Raw_endusebreakdownannual!D161</f>
        <v>Humidification</v>
      </c>
      <c r="E162" s="65">
        <f>Raw_endusebreakdownannual!E161</f>
        <v>0</v>
      </c>
      <c r="F162" s="65">
        <f>Raw_endusebreakdownannual!F161</f>
        <v>0</v>
      </c>
      <c r="G162" s="26"/>
    </row>
    <row r="163" spans="1:7" x14ac:dyDescent="0.25">
      <c r="A163" s="26" t="str">
        <f>Raw_endusebreakdownannual!B162</f>
        <v>CZ11</v>
      </c>
      <c r="B163" s="26" t="str">
        <f>Raw_endusebreakdownannual!C162</f>
        <v>cAVVG</v>
      </c>
      <c r="C163" s="26" t="str">
        <f>Raw_endusebreakdownannual!A162</f>
        <v>Existing</v>
      </c>
      <c r="D163" s="26" t="str">
        <f>Raw_endusebreakdownannual!D162</f>
        <v>Heat Recovery</v>
      </c>
      <c r="E163" s="65">
        <f>Raw_endusebreakdownannual!E162</f>
        <v>0</v>
      </c>
      <c r="F163" s="65">
        <f>Raw_endusebreakdownannual!F162</f>
        <v>0</v>
      </c>
      <c r="G163" s="26"/>
    </row>
    <row r="164" spans="1:7" x14ac:dyDescent="0.25">
      <c r="A164" s="26" t="str">
        <f>Raw_endusebreakdownannual!B163</f>
        <v>CZ11</v>
      </c>
      <c r="B164" s="26" t="str">
        <f>Raw_endusebreakdownannual!C163</f>
        <v>cAVVG</v>
      </c>
      <c r="C164" s="26" t="str">
        <f>Raw_endusebreakdownannual!A163</f>
        <v>Existing</v>
      </c>
      <c r="D164" s="26" t="str">
        <f>Raw_endusebreakdownannual!D163</f>
        <v>Water Systems</v>
      </c>
      <c r="E164" s="65">
        <f>Raw_endusebreakdownannual!E163</f>
        <v>0</v>
      </c>
      <c r="F164" s="65">
        <f>Raw_endusebreakdownannual!F163</f>
        <v>1493443.95</v>
      </c>
      <c r="G164" s="26"/>
    </row>
    <row r="165" spans="1:7" x14ac:dyDescent="0.25">
      <c r="A165" s="26" t="str">
        <f>Raw_endusebreakdownannual!B164</f>
        <v>CZ11</v>
      </c>
      <c r="B165" s="26" t="str">
        <f>Raw_endusebreakdownannual!C164</f>
        <v>cAVVG</v>
      </c>
      <c r="C165" s="26" t="str">
        <f>Raw_endusebreakdownannual!A164</f>
        <v>Existing</v>
      </c>
      <c r="D165" s="26" t="str">
        <f>Raw_endusebreakdownannual!D164</f>
        <v>Refrigeration</v>
      </c>
      <c r="E165" s="65">
        <f>Raw_endusebreakdownannual!E164</f>
        <v>0</v>
      </c>
      <c r="F165" s="65">
        <f>Raw_endusebreakdownannual!F164</f>
        <v>0</v>
      </c>
      <c r="G165" s="26"/>
    </row>
    <row r="166" spans="1:7" x14ac:dyDescent="0.25">
      <c r="A166" s="26" t="str">
        <f>Raw_endusebreakdownannual!B165</f>
        <v>CZ11</v>
      </c>
      <c r="B166" s="26" t="str">
        <f>Raw_endusebreakdownannual!C165</f>
        <v>cAVVG</v>
      </c>
      <c r="C166" s="26" t="str">
        <f>Raw_endusebreakdownannual!A165</f>
        <v>Existing</v>
      </c>
      <c r="D166" s="26" t="str">
        <f>Raw_endusebreakdownannual!D165</f>
        <v>Generators</v>
      </c>
      <c r="E166" s="65">
        <f>Raw_endusebreakdownannual!E165</f>
        <v>0</v>
      </c>
      <c r="F166" s="65">
        <f>Raw_endusebreakdownannual!F165</f>
        <v>0</v>
      </c>
      <c r="G166" s="26"/>
    </row>
    <row r="167" spans="1:7" x14ac:dyDescent="0.25">
      <c r="A167" s="26" t="str">
        <f>Raw_endusebreakdownannual!B166</f>
        <v>CZ11</v>
      </c>
      <c r="B167" s="26" t="str">
        <f>Raw_endusebreakdownannual!C166</f>
        <v>cAVVG</v>
      </c>
      <c r="C167" s="26" t="str">
        <f>Raw_endusebreakdownannual!A166</f>
        <v>Existing</v>
      </c>
      <c r="D167" s="26" t="str">
        <f>Raw_endusebreakdownannual!D166</f>
        <v>Total End Uses</v>
      </c>
      <c r="E167" s="65">
        <f>Raw_endusebreakdownannual!E166</f>
        <v>7448238.9500000002</v>
      </c>
      <c r="F167" s="65">
        <f>Raw_endusebreakdownannual!F166</f>
        <v>2539398.9</v>
      </c>
      <c r="G167" s="26"/>
    </row>
    <row r="168" spans="1:7" x14ac:dyDescent="0.25">
      <c r="A168" s="26" t="str">
        <f>Raw_endusebreakdownannual!B167</f>
        <v>CZ12</v>
      </c>
      <c r="B168" s="26" t="str">
        <f>Raw_endusebreakdownannual!C167</f>
        <v>cAVVG</v>
      </c>
      <c r="C168" s="26" t="str">
        <f>Raw_endusebreakdownannual!A167</f>
        <v>Existing</v>
      </c>
      <c r="D168" s="26" t="str">
        <f>Raw_endusebreakdownannual!D167</f>
        <v>Heating</v>
      </c>
      <c r="E168" s="65">
        <f>Raw_endusebreakdownannual!E167</f>
        <v>0</v>
      </c>
      <c r="F168" s="65">
        <f>Raw_endusebreakdownannual!F167</f>
        <v>671795.74</v>
      </c>
      <c r="G168" s="26"/>
    </row>
    <row r="169" spans="1:7" x14ac:dyDescent="0.25">
      <c r="A169" s="26" t="str">
        <f>Raw_endusebreakdownannual!B168</f>
        <v>CZ12</v>
      </c>
      <c r="B169" s="26" t="str">
        <f>Raw_endusebreakdownannual!C168</f>
        <v>cAVVG</v>
      </c>
      <c r="C169" s="26" t="str">
        <f>Raw_endusebreakdownannual!A168</f>
        <v>Existing</v>
      </c>
      <c r="D169" s="26" t="str">
        <f>Raw_endusebreakdownannual!D168</f>
        <v>Cooling</v>
      </c>
      <c r="E169" s="65">
        <f>Raw_endusebreakdownannual!E168</f>
        <v>1576022.35</v>
      </c>
      <c r="F169" s="65">
        <f>Raw_endusebreakdownannual!F168</f>
        <v>0</v>
      </c>
      <c r="G169" s="26"/>
    </row>
    <row r="170" spans="1:7" x14ac:dyDescent="0.25">
      <c r="A170" s="26" t="str">
        <f>Raw_endusebreakdownannual!B169</f>
        <v>CZ12</v>
      </c>
      <c r="B170" s="26" t="str">
        <f>Raw_endusebreakdownannual!C169</f>
        <v>cAVVG</v>
      </c>
      <c r="C170" s="26" t="str">
        <f>Raw_endusebreakdownannual!A169</f>
        <v>Existing</v>
      </c>
      <c r="D170" s="26" t="str">
        <f>Raw_endusebreakdownannual!D169</f>
        <v>Interior Lighting</v>
      </c>
      <c r="E170" s="65">
        <f>Raw_endusebreakdownannual!E169</f>
        <v>1197553.4099999999</v>
      </c>
      <c r="F170" s="65">
        <f>Raw_endusebreakdownannual!F169</f>
        <v>0</v>
      </c>
      <c r="G170" s="26"/>
    </row>
    <row r="171" spans="1:7" x14ac:dyDescent="0.25">
      <c r="A171" s="26" t="str">
        <f>Raw_endusebreakdownannual!B170</f>
        <v>CZ12</v>
      </c>
      <c r="B171" s="26" t="str">
        <f>Raw_endusebreakdownannual!C170</f>
        <v>cAVVG</v>
      </c>
      <c r="C171" s="26" t="str">
        <f>Raw_endusebreakdownannual!A170</f>
        <v>Existing</v>
      </c>
      <c r="D171" s="26" t="str">
        <f>Raw_endusebreakdownannual!D170</f>
        <v>Exterior Lighting</v>
      </c>
      <c r="E171" s="65">
        <f>Raw_endusebreakdownannual!E170</f>
        <v>0</v>
      </c>
      <c r="F171" s="65">
        <f>Raw_endusebreakdownannual!F170</f>
        <v>0</v>
      </c>
      <c r="G171" s="26"/>
    </row>
    <row r="172" spans="1:7" x14ac:dyDescent="0.25">
      <c r="A172" s="26" t="str">
        <f>Raw_endusebreakdownannual!B171</f>
        <v>CZ12</v>
      </c>
      <c r="B172" s="26" t="str">
        <f>Raw_endusebreakdownannual!C171</f>
        <v>cAVVG</v>
      </c>
      <c r="C172" s="26" t="str">
        <f>Raw_endusebreakdownannual!A171</f>
        <v>Existing</v>
      </c>
      <c r="D172" s="26" t="str">
        <f>Raw_endusebreakdownannual!D171</f>
        <v>Interior Equipment</v>
      </c>
      <c r="E172" s="65">
        <f>Raw_endusebreakdownannual!E171</f>
        <v>3196971.72</v>
      </c>
      <c r="F172" s="65">
        <f>Raw_endusebreakdownannual!F171</f>
        <v>234323.45</v>
      </c>
      <c r="G172" s="26"/>
    </row>
    <row r="173" spans="1:7" x14ac:dyDescent="0.25">
      <c r="A173" s="26" t="str">
        <f>Raw_endusebreakdownannual!B172</f>
        <v>CZ12</v>
      </c>
      <c r="B173" s="26" t="str">
        <f>Raw_endusebreakdownannual!C172</f>
        <v>cAVVG</v>
      </c>
      <c r="C173" s="26" t="str">
        <f>Raw_endusebreakdownannual!A172</f>
        <v>Existing</v>
      </c>
      <c r="D173" s="26" t="str">
        <f>Raw_endusebreakdownannual!D172</f>
        <v>Exterior Equipment</v>
      </c>
      <c r="E173" s="65">
        <f>Raw_endusebreakdownannual!E172</f>
        <v>0</v>
      </c>
      <c r="F173" s="65">
        <f>Raw_endusebreakdownannual!F172</f>
        <v>0</v>
      </c>
      <c r="G173" s="26"/>
    </row>
    <row r="174" spans="1:7" x14ac:dyDescent="0.25">
      <c r="A174" s="26" t="str">
        <f>Raw_endusebreakdownannual!B173</f>
        <v>CZ12</v>
      </c>
      <c r="B174" s="26" t="str">
        <f>Raw_endusebreakdownannual!C173</f>
        <v>cAVVG</v>
      </c>
      <c r="C174" s="26" t="str">
        <f>Raw_endusebreakdownannual!A173</f>
        <v>Existing</v>
      </c>
      <c r="D174" s="26" t="str">
        <f>Raw_endusebreakdownannual!D173</f>
        <v>Fans</v>
      </c>
      <c r="E174" s="65">
        <f>Raw_endusebreakdownannual!E173</f>
        <v>1087439.1100000001</v>
      </c>
      <c r="F174" s="65">
        <f>Raw_endusebreakdownannual!F173</f>
        <v>0</v>
      </c>
      <c r="G174" s="26"/>
    </row>
    <row r="175" spans="1:7" x14ac:dyDescent="0.25">
      <c r="A175" s="26" t="str">
        <f>Raw_endusebreakdownannual!B174</f>
        <v>CZ12</v>
      </c>
      <c r="B175" s="26" t="str">
        <f>Raw_endusebreakdownannual!C174</f>
        <v>cAVVG</v>
      </c>
      <c r="C175" s="26" t="str">
        <f>Raw_endusebreakdownannual!A174</f>
        <v>Existing</v>
      </c>
      <c r="D175" s="26" t="str">
        <f>Raw_endusebreakdownannual!D174</f>
        <v>Pumps</v>
      </c>
      <c r="E175" s="65">
        <f>Raw_endusebreakdownannual!E174</f>
        <v>66643.63</v>
      </c>
      <c r="F175" s="65">
        <f>Raw_endusebreakdownannual!F174</f>
        <v>0</v>
      </c>
      <c r="G175" s="26"/>
    </row>
    <row r="176" spans="1:7" x14ac:dyDescent="0.25">
      <c r="A176" s="26" t="str">
        <f>Raw_endusebreakdownannual!B175</f>
        <v>CZ12</v>
      </c>
      <c r="B176" s="26" t="str">
        <f>Raw_endusebreakdownannual!C175</f>
        <v>cAVVG</v>
      </c>
      <c r="C176" s="26" t="str">
        <f>Raw_endusebreakdownannual!A175</f>
        <v>Existing</v>
      </c>
      <c r="D176" s="26" t="str">
        <f>Raw_endusebreakdownannual!D175</f>
        <v>Heat Rejection</v>
      </c>
      <c r="E176" s="65">
        <f>Raw_endusebreakdownannual!E175</f>
        <v>0</v>
      </c>
      <c r="F176" s="65">
        <f>Raw_endusebreakdownannual!F175</f>
        <v>0</v>
      </c>
      <c r="G176" s="26"/>
    </row>
    <row r="177" spans="1:7" x14ac:dyDescent="0.25">
      <c r="A177" s="26" t="str">
        <f>Raw_endusebreakdownannual!B176</f>
        <v>CZ12</v>
      </c>
      <c r="B177" s="26" t="str">
        <f>Raw_endusebreakdownannual!C176</f>
        <v>cAVVG</v>
      </c>
      <c r="C177" s="26" t="str">
        <f>Raw_endusebreakdownannual!A176</f>
        <v>Existing</v>
      </c>
      <c r="D177" s="26" t="str">
        <f>Raw_endusebreakdownannual!D176</f>
        <v>Humidification</v>
      </c>
      <c r="E177" s="65">
        <f>Raw_endusebreakdownannual!E176</f>
        <v>0</v>
      </c>
      <c r="F177" s="65">
        <f>Raw_endusebreakdownannual!F176</f>
        <v>0</v>
      </c>
      <c r="G177" s="26"/>
    </row>
    <row r="178" spans="1:7" x14ac:dyDescent="0.25">
      <c r="A178" s="26" t="str">
        <f>Raw_endusebreakdownannual!B177</f>
        <v>CZ12</v>
      </c>
      <c r="B178" s="26" t="str">
        <f>Raw_endusebreakdownannual!C177</f>
        <v>cAVVG</v>
      </c>
      <c r="C178" s="26" t="str">
        <f>Raw_endusebreakdownannual!A177</f>
        <v>Existing</v>
      </c>
      <c r="D178" s="26" t="str">
        <f>Raw_endusebreakdownannual!D177</f>
        <v>Heat Recovery</v>
      </c>
      <c r="E178" s="65">
        <f>Raw_endusebreakdownannual!E177</f>
        <v>0</v>
      </c>
      <c r="F178" s="65">
        <f>Raw_endusebreakdownannual!F177</f>
        <v>0</v>
      </c>
      <c r="G178" s="26"/>
    </row>
    <row r="179" spans="1:7" x14ac:dyDescent="0.25">
      <c r="A179" s="26" t="str">
        <f>Raw_endusebreakdownannual!B178</f>
        <v>CZ12</v>
      </c>
      <c r="B179" s="26" t="str">
        <f>Raw_endusebreakdownannual!C178</f>
        <v>cAVVG</v>
      </c>
      <c r="C179" s="26" t="str">
        <f>Raw_endusebreakdownannual!A178</f>
        <v>Existing</v>
      </c>
      <c r="D179" s="26" t="str">
        <f>Raw_endusebreakdownannual!D178</f>
        <v>Water Systems</v>
      </c>
      <c r="E179" s="65">
        <f>Raw_endusebreakdownannual!E178</f>
        <v>0</v>
      </c>
      <c r="F179" s="65">
        <f>Raw_endusebreakdownannual!F178</f>
        <v>1539210.31</v>
      </c>
      <c r="G179" s="26"/>
    </row>
    <row r="180" spans="1:7" x14ac:dyDescent="0.25">
      <c r="A180" s="26" t="str">
        <f>Raw_endusebreakdownannual!B179</f>
        <v>CZ12</v>
      </c>
      <c r="B180" s="26" t="str">
        <f>Raw_endusebreakdownannual!C179</f>
        <v>cAVVG</v>
      </c>
      <c r="C180" s="26" t="str">
        <f>Raw_endusebreakdownannual!A179</f>
        <v>Existing</v>
      </c>
      <c r="D180" s="26" t="str">
        <f>Raw_endusebreakdownannual!D179</f>
        <v>Refrigeration</v>
      </c>
      <c r="E180" s="65">
        <f>Raw_endusebreakdownannual!E179</f>
        <v>0</v>
      </c>
      <c r="F180" s="65">
        <f>Raw_endusebreakdownannual!F179</f>
        <v>0</v>
      </c>
      <c r="G180" s="26"/>
    </row>
    <row r="181" spans="1:7" x14ac:dyDescent="0.25">
      <c r="A181" s="26" t="str">
        <f>Raw_endusebreakdownannual!B180</f>
        <v>CZ12</v>
      </c>
      <c r="B181" s="26" t="str">
        <f>Raw_endusebreakdownannual!C180</f>
        <v>cAVVG</v>
      </c>
      <c r="C181" s="26" t="str">
        <f>Raw_endusebreakdownannual!A180</f>
        <v>Existing</v>
      </c>
      <c r="D181" s="26" t="str">
        <f>Raw_endusebreakdownannual!D180</f>
        <v>Generators</v>
      </c>
      <c r="E181" s="65">
        <f>Raw_endusebreakdownannual!E180</f>
        <v>0</v>
      </c>
      <c r="F181" s="65">
        <f>Raw_endusebreakdownannual!F180</f>
        <v>0</v>
      </c>
      <c r="G181" s="26"/>
    </row>
    <row r="182" spans="1:7" x14ac:dyDescent="0.25">
      <c r="A182" s="26" t="str">
        <f>Raw_endusebreakdownannual!B181</f>
        <v>CZ12</v>
      </c>
      <c r="B182" s="26" t="str">
        <f>Raw_endusebreakdownannual!C181</f>
        <v>cAVVG</v>
      </c>
      <c r="C182" s="26" t="str">
        <f>Raw_endusebreakdownannual!A181</f>
        <v>Existing</v>
      </c>
      <c r="D182" s="26" t="str">
        <f>Raw_endusebreakdownannual!D181</f>
        <v>Total End Uses</v>
      </c>
      <c r="E182" s="65">
        <f>Raw_endusebreakdownannual!E181</f>
        <v>7124630.2199999997</v>
      </c>
      <c r="F182" s="65">
        <f>Raw_endusebreakdownannual!F181</f>
        <v>2445329.5</v>
      </c>
      <c r="G182" s="26"/>
    </row>
    <row r="183" spans="1:7" x14ac:dyDescent="0.25">
      <c r="A183" s="26" t="str">
        <f>Raw_endusebreakdownannual!B182</f>
        <v>CZ13</v>
      </c>
      <c r="B183" s="26" t="str">
        <f>Raw_endusebreakdownannual!C182</f>
        <v>cAVVG</v>
      </c>
      <c r="C183" s="26" t="str">
        <f>Raw_endusebreakdownannual!A182</f>
        <v>Existing</v>
      </c>
      <c r="D183" s="26" t="str">
        <f>Raw_endusebreakdownannual!D182</f>
        <v>Heating</v>
      </c>
      <c r="E183" s="65">
        <f>Raw_endusebreakdownannual!E182</f>
        <v>0</v>
      </c>
      <c r="F183" s="65">
        <f>Raw_endusebreakdownannual!F182</f>
        <v>565177.03</v>
      </c>
      <c r="G183" s="26"/>
    </row>
    <row r="184" spans="1:7" x14ac:dyDescent="0.25">
      <c r="A184" s="26" t="str">
        <f>Raw_endusebreakdownannual!B183</f>
        <v>CZ13</v>
      </c>
      <c r="B184" s="26" t="str">
        <f>Raw_endusebreakdownannual!C183</f>
        <v>cAVVG</v>
      </c>
      <c r="C184" s="26" t="str">
        <f>Raw_endusebreakdownannual!A183</f>
        <v>Existing</v>
      </c>
      <c r="D184" s="26" t="str">
        <f>Raw_endusebreakdownannual!D183</f>
        <v>Cooling</v>
      </c>
      <c r="E184" s="65">
        <f>Raw_endusebreakdownannual!E183</f>
        <v>2088566.4</v>
      </c>
      <c r="F184" s="65">
        <f>Raw_endusebreakdownannual!F183</f>
        <v>0</v>
      </c>
      <c r="G184" s="26"/>
    </row>
    <row r="185" spans="1:7" x14ac:dyDescent="0.25">
      <c r="A185" s="26" t="str">
        <f>Raw_endusebreakdownannual!B184</f>
        <v>CZ13</v>
      </c>
      <c r="B185" s="26" t="str">
        <f>Raw_endusebreakdownannual!C184</f>
        <v>cAVVG</v>
      </c>
      <c r="C185" s="26" t="str">
        <f>Raw_endusebreakdownannual!A184</f>
        <v>Existing</v>
      </c>
      <c r="D185" s="26" t="str">
        <f>Raw_endusebreakdownannual!D184</f>
        <v>Interior Lighting</v>
      </c>
      <c r="E185" s="65">
        <f>Raw_endusebreakdownannual!E184</f>
        <v>1197553.4099999999</v>
      </c>
      <c r="F185" s="65">
        <f>Raw_endusebreakdownannual!F184</f>
        <v>0</v>
      </c>
      <c r="G185" s="26"/>
    </row>
    <row r="186" spans="1:7" x14ac:dyDescent="0.25">
      <c r="A186" s="26" t="str">
        <f>Raw_endusebreakdownannual!B185</f>
        <v>CZ13</v>
      </c>
      <c r="B186" s="26" t="str">
        <f>Raw_endusebreakdownannual!C185</f>
        <v>cAVVG</v>
      </c>
      <c r="C186" s="26" t="str">
        <f>Raw_endusebreakdownannual!A185</f>
        <v>Existing</v>
      </c>
      <c r="D186" s="26" t="str">
        <f>Raw_endusebreakdownannual!D185</f>
        <v>Exterior Lighting</v>
      </c>
      <c r="E186" s="65">
        <f>Raw_endusebreakdownannual!E185</f>
        <v>0</v>
      </c>
      <c r="F186" s="65">
        <f>Raw_endusebreakdownannual!F185</f>
        <v>0</v>
      </c>
      <c r="G186" s="26"/>
    </row>
    <row r="187" spans="1:7" x14ac:dyDescent="0.25">
      <c r="A187" s="26" t="str">
        <f>Raw_endusebreakdownannual!B186</f>
        <v>CZ13</v>
      </c>
      <c r="B187" s="26" t="str">
        <f>Raw_endusebreakdownannual!C186</f>
        <v>cAVVG</v>
      </c>
      <c r="C187" s="26" t="str">
        <f>Raw_endusebreakdownannual!A186</f>
        <v>Existing</v>
      </c>
      <c r="D187" s="26" t="str">
        <f>Raw_endusebreakdownannual!D186</f>
        <v>Interior Equipment</v>
      </c>
      <c r="E187" s="65">
        <f>Raw_endusebreakdownannual!E186</f>
        <v>3196971.72</v>
      </c>
      <c r="F187" s="65">
        <f>Raw_endusebreakdownannual!F186</f>
        <v>234323.45</v>
      </c>
      <c r="G187" s="26"/>
    </row>
    <row r="188" spans="1:7" x14ac:dyDescent="0.25">
      <c r="A188" s="26" t="str">
        <f>Raw_endusebreakdownannual!B187</f>
        <v>CZ13</v>
      </c>
      <c r="B188" s="26" t="str">
        <f>Raw_endusebreakdownannual!C187</f>
        <v>cAVVG</v>
      </c>
      <c r="C188" s="26" t="str">
        <f>Raw_endusebreakdownannual!A187</f>
        <v>Existing</v>
      </c>
      <c r="D188" s="26" t="str">
        <f>Raw_endusebreakdownannual!D187</f>
        <v>Exterior Equipment</v>
      </c>
      <c r="E188" s="65">
        <f>Raw_endusebreakdownannual!E187</f>
        <v>0</v>
      </c>
      <c r="F188" s="65">
        <f>Raw_endusebreakdownannual!F187</f>
        <v>0</v>
      </c>
      <c r="G188" s="26"/>
    </row>
    <row r="189" spans="1:7" x14ac:dyDescent="0.25">
      <c r="A189" s="26" t="str">
        <f>Raw_endusebreakdownannual!B188</f>
        <v>CZ13</v>
      </c>
      <c r="B189" s="26" t="str">
        <f>Raw_endusebreakdownannual!C188</f>
        <v>cAVVG</v>
      </c>
      <c r="C189" s="26" t="str">
        <f>Raw_endusebreakdownannual!A188</f>
        <v>Existing</v>
      </c>
      <c r="D189" s="26" t="str">
        <f>Raw_endusebreakdownannual!D188</f>
        <v>Fans</v>
      </c>
      <c r="E189" s="65">
        <f>Raw_endusebreakdownannual!E188</f>
        <v>1185223.02</v>
      </c>
      <c r="F189" s="65">
        <f>Raw_endusebreakdownannual!F188</f>
        <v>0</v>
      </c>
      <c r="G189" s="26"/>
    </row>
    <row r="190" spans="1:7" x14ac:dyDescent="0.25">
      <c r="A190" s="26" t="str">
        <f>Raw_endusebreakdownannual!B189</f>
        <v>CZ13</v>
      </c>
      <c r="B190" s="26" t="str">
        <f>Raw_endusebreakdownannual!C189</f>
        <v>cAVVG</v>
      </c>
      <c r="C190" s="26" t="str">
        <f>Raw_endusebreakdownannual!A189</f>
        <v>Existing</v>
      </c>
      <c r="D190" s="26" t="str">
        <f>Raw_endusebreakdownannual!D189</f>
        <v>Pumps</v>
      </c>
      <c r="E190" s="65">
        <f>Raw_endusebreakdownannual!E189</f>
        <v>74288.91</v>
      </c>
      <c r="F190" s="65">
        <f>Raw_endusebreakdownannual!F189</f>
        <v>0</v>
      </c>
      <c r="G190" s="26"/>
    </row>
    <row r="191" spans="1:7" x14ac:dyDescent="0.25">
      <c r="A191" s="26" t="str">
        <f>Raw_endusebreakdownannual!B190</f>
        <v>CZ13</v>
      </c>
      <c r="B191" s="26" t="str">
        <f>Raw_endusebreakdownannual!C190</f>
        <v>cAVVG</v>
      </c>
      <c r="C191" s="26" t="str">
        <f>Raw_endusebreakdownannual!A190</f>
        <v>Existing</v>
      </c>
      <c r="D191" s="26" t="str">
        <f>Raw_endusebreakdownannual!D190</f>
        <v>Heat Rejection</v>
      </c>
      <c r="E191" s="65">
        <f>Raw_endusebreakdownannual!E190</f>
        <v>0</v>
      </c>
      <c r="F191" s="65">
        <f>Raw_endusebreakdownannual!F190</f>
        <v>0</v>
      </c>
      <c r="G191" s="26"/>
    </row>
    <row r="192" spans="1:7" x14ac:dyDescent="0.25">
      <c r="A192" s="26" t="str">
        <f>Raw_endusebreakdownannual!B191</f>
        <v>CZ13</v>
      </c>
      <c r="B192" s="26" t="str">
        <f>Raw_endusebreakdownannual!C191</f>
        <v>cAVVG</v>
      </c>
      <c r="C192" s="26" t="str">
        <f>Raw_endusebreakdownannual!A191</f>
        <v>Existing</v>
      </c>
      <c r="D192" s="26" t="str">
        <f>Raw_endusebreakdownannual!D191</f>
        <v>Humidification</v>
      </c>
      <c r="E192" s="65">
        <f>Raw_endusebreakdownannual!E191</f>
        <v>0</v>
      </c>
      <c r="F192" s="65">
        <f>Raw_endusebreakdownannual!F191</f>
        <v>0</v>
      </c>
      <c r="G192" s="26"/>
    </row>
    <row r="193" spans="1:7" x14ac:dyDescent="0.25">
      <c r="A193" s="26" t="str">
        <f>Raw_endusebreakdownannual!B192</f>
        <v>CZ13</v>
      </c>
      <c r="B193" s="26" t="str">
        <f>Raw_endusebreakdownannual!C192</f>
        <v>cAVVG</v>
      </c>
      <c r="C193" s="26" t="str">
        <f>Raw_endusebreakdownannual!A192</f>
        <v>Existing</v>
      </c>
      <c r="D193" s="26" t="str">
        <f>Raw_endusebreakdownannual!D192</f>
        <v>Heat Recovery</v>
      </c>
      <c r="E193" s="65">
        <f>Raw_endusebreakdownannual!E192</f>
        <v>0</v>
      </c>
      <c r="F193" s="65">
        <f>Raw_endusebreakdownannual!F192</f>
        <v>0</v>
      </c>
      <c r="G193" s="26"/>
    </row>
    <row r="194" spans="1:7" x14ac:dyDescent="0.25">
      <c r="A194" s="26" t="str">
        <f>Raw_endusebreakdownannual!B193</f>
        <v>CZ13</v>
      </c>
      <c r="B194" s="26" t="str">
        <f>Raw_endusebreakdownannual!C193</f>
        <v>cAVVG</v>
      </c>
      <c r="C194" s="26" t="str">
        <f>Raw_endusebreakdownannual!A193</f>
        <v>Existing</v>
      </c>
      <c r="D194" s="26" t="str">
        <f>Raw_endusebreakdownannual!D193</f>
        <v>Water Systems</v>
      </c>
      <c r="E194" s="65">
        <f>Raw_endusebreakdownannual!E193</f>
        <v>0</v>
      </c>
      <c r="F194" s="65">
        <f>Raw_endusebreakdownannual!F193</f>
        <v>1449116.26</v>
      </c>
      <c r="G194" s="26"/>
    </row>
    <row r="195" spans="1:7" x14ac:dyDescent="0.25">
      <c r="A195" s="26" t="str">
        <f>Raw_endusebreakdownannual!B194</f>
        <v>CZ13</v>
      </c>
      <c r="B195" s="26" t="str">
        <f>Raw_endusebreakdownannual!C194</f>
        <v>cAVVG</v>
      </c>
      <c r="C195" s="26" t="str">
        <f>Raw_endusebreakdownannual!A194</f>
        <v>Existing</v>
      </c>
      <c r="D195" s="26" t="str">
        <f>Raw_endusebreakdownannual!D194</f>
        <v>Refrigeration</v>
      </c>
      <c r="E195" s="65">
        <f>Raw_endusebreakdownannual!E194</f>
        <v>0</v>
      </c>
      <c r="F195" s="65">
        <f>Raw_endusebreakdownannual!F194</f>
        <v>0</v>
      </c>
      <c r="G195" s="26"/>
    </row>
    <row r="196" spans="1:7" x14ac:dyDescent="0.25">
      <c r="A196" s="26" t="str">
        <f>Raw_endusebreakdownannual!B195</f>
        <v>CZ13</v>
      </c>
      <c r="B196" s="26" t="str">
        <f>Raw_endusebreakdownannual!C195</f>
        <v>cAVVG</v>
      </c>
      <c r="C196" s="26" t="str">
        <f>Raw_endusebreakdownannual!A195</f>
        <v>Existing</v>
      </c>
      <c r="D196" s="26" t="str">
        <f>Raw_endusebreakdownannual!D195</f>
        <v>Generators</v>
      </c>
      <c r="E196" s="65">
        <f>Raw_endusebreakdownannual!E195</f>
        <v>0</v>
      </c>
      <c r="F196" s="65">
        <f>Raw_endusebreakdownannual!F195</f>
        <v>0</v>
      </c>
      <c r="G196" s="26"/>
    </row>
    <row r="197" spans="1:7" x14ac:dyDescent="0.25">
      <c r="A197" s="26" t="str">
        <f>Raw_endusebreakdownannual!B196</f>
        <v>CZ13</v>
      </c>
      <c r="B197" s="26" t="str">
        <f>Raw_endusebreakdownannual!C196</f>
        <v>cAVVG</v>
      </c>
      <c r="C197" s="26" t="str">
        <f>Raw_endusebreakdownannual!A196</f>
        <v>Existing</v>
      </c>
      <c r="D197" s="26" t="str">
        <f>Raw_endusebreakdownannual!D196</f>
        <v>Total End Uses</v>
      </c>
      <c r="E197" s="65">
        <f>Raw_endusebreakdownannual!E196</f>
        <v>7742603.46</v>
      </c>
      <c r="F197" s="65">
        <f>Raw_endusebreakdownannual!F196</f>
        <v>2248616.7400000002</v>
      </c>
      <c r="G197" s="26"/>
    </row>
    <row r="198" spans="1:7" x14ac:dyDescent="0.25">
      <c r="A198" s="26" t="str">
        <f>Raw_endusebreakdownannual!B197</f>
        <v>CZ14</v>
      </c>
      <c r="B198" s="26" t="str">
        <f>Raw_endusebreakdownannual!C197</f>
        <v>cAVVG</v>
      </c>
      <c r="C198" s="26" t="str">
        <f>Raw_endusebreakdownannual!A197</f>
        <v>Existing</v>
      </c>
      <c r="D198" s="26" t="str">
        <f>Raw_endusebreakdownannual!D197</f>
        <v>Heating</v>
      </c>
      <c r="E198" s="65">
        <f>Raw_endusebreakdownannual!E197</f>
        <v>0</v>
      </c>
      <c r="F198" s="65">
        <f>Raw_endusebreakdownannual!F197</f>
        <v>409301.21</v>
      </c>
      <c r="G198" s="26"/>
    </row>
    <row r="199" spans="1:7" x14ac:dyDescent="0.25">
      <c r="A199" s="26" t="str">
        <f>Raw_endusebreakdownannual!B198</f>
        <v>CZ14</v>
      </c>
      <c r="B199" s="26" t="str">
        <f>Raw_endusebreakdownannual!C198</f>
        <v>cAVVG</v>
      </c>
      <c r="C199" s="26" t="str">
        <f>Raw_endusebreakdownannual!A198</f>
        <v>Existing</v>
      </c>
      <c r="D199" s="26" t="str">
        <f>Raw_endusebreakdownannual!D198</f>
        <v>Cooling</v>
      </c>
      <c r="E199" s="65">
        <f>Raw_endusebreakdownannual!E198</f>
        <v>2522255.88</v>
      </c>
      <c r="F199" s="65">
        <f>Raw_endusebreakdownannual!F198</f>
        <v>0</v>
      </c>
      <c r="G199" s="26"/>
    </row>
    <row r="200" spans="1:7" x14ac:dyDescent="0.25">
      <c r="A200" s="26" t="str">
        <f>Raw_endusebreakdownannual!B199</f>
        <v>CZ14</v>
      </c>
      <c r="B200" s="26" t="str">
        <f>Raw_endusebreakdownannual!C199</f>
        <v>cAVVG</v>
      </c>
      <c r="C200" s="26" t="str">
        <f>Raw_endusebreakdownannual!A199</f>
        <v>Existing</v>
      </c>
      <c r="D200" s="26" t="str">
        <f>Raw_endusebreakdownannual!D199</f>
        <v>Interior Lighting</v>
      </c>
      <c r="E200" s="65">
        <f>Raw_endusebreakdownannual!E199</f>
        <v>1197553.4099999999</v>
      </c>
      <c r="F200" s="65">
        <f>Raw_endusebreakdownannual!F199</f>
        <v>0</v>
      </c>
      <c r="G200" s="26"/>
    </row>
    <row r="201" spans="1:7" x14ac:dyDescent="0.25">
      <c r="A201" s="26" t="str">
        <f>Raw_endusebreakdownannual!B200</f>
        <v>CZ14</v>
      </c>
      <c r="B201" s="26" t="str">
        <f>Raw_endusebreakdownannual!C200</f>
        <v>cAVVG</v>
      </c>
      <c r="C201" s="26" t="str">
        <f>Raw_endusebreakdownannual!A200</f>
        <v>Existing</v>
      </c>
      <c r="D201" s="26" t="str">
        <f>Raw_endusebreakdownannual!D200</f>
        <v>Exterior Lighting</v>
      </c>
      <c r="E201" s="65">
        <f>Raw_endusebreakdownannual!E200</f>
        <v>0</v>
      </c>
      <c r="F201" s="65">
        <f>Raw_endusebreakdownannual!F200</f>
        <v>0</v>
      </c>
      <c r="G201" s="26"/>
    </row>
    <row r="202" spans="1:7" x14ac:dyDescent="0.25">
      <c r="A202" s="26" t="str">
        <f>Raw_endusebreakdownannual!B201</f>
        <v>CZ14</v>
      </c>
      <c r="B202" s="26" t="str">
        <f>Raw_endusebreakdownannual!C201</f>
        <v>cAVVG</v>
      </c>
      <c r="C202" s="26" t="str">
        <f>Raw_endusebreakdownannual!A201</f>
        <v>Existing</v>
      </c>
      <c r="D202" s="26" t="str">
        <f>Raw_endusebreakdownannual!D201</f>
        <v>Interior Equipment</v>
      </c>
      <c r="E202" s="65">
        <f>Raw_endusebreakdownannual!E201</f>
        <v>3196971.72</v>
      </c>
      <c r="F202" s="65">
        <f>Raw_endusebreakdownannual!F201</f>
        <v>234323.45</v>
      </c>
      <c r="G202" s="26"/>
    </row>
    <row r="203" spans="1:7" x14ac:dyDescent="0.25">
      <c r="A203" s="26" t="str">
        <f>Raw_endusebreakdownannual!B202</f>
        <v>CZ14</v>
      </c>
      <c r="B203" s="26" t="str">
        <f>Raw_endusebreakdownannual!C202</f>
        <v>cAVVG</v>
      </c>
      <c r="C203" s="26" t="str">
        <f>Raw_endusebreakdownannual!A202</f>
        <v>Existing</v>
      </c>
      <c r="D203" s="26" t="str">
        <f>Raw_endusebreakdownannual!D202</f>
        <v>Exterior Equipment</v>
      </c>
      <c r="E203" s="65">
        <f>Raw_endusebreakdownannual!E202</f>
        <v>0</v>
      </c>
      <c r="F203" s="65">
        <f>Raw_endusebreakdownannual!F202</f>
        <v>0</v>
      </c>
      <c r="G203" s="26"/>
    </row>
    <row r="204" spans="1:7" x14ac:dyDescent="0.25">
      <c r="A204" s="26" t="str">
        <f>Raw_endusebreakdownannual!B203</f>
        <v>CZ14</v>
      </c>
      <c r="B204" s="26" t="str">
        <f>Raw_endusebreakdownannual!C203</f>
        <v>cAVVG</v>
      </c>
      <c r="C204" s="26" t="str">
        <f>Raw_endusebreakdownannual!A203</f>
        <v>Existing</v>
      </c>
      <c r="D204" s="26" t="str">
        <f>Raw_endusebreakdownannual!D203</f>
        <v>Fans</v>
      </c>
      <c r="E204" s="65">
        <f>Raw_endusebreakdownannual!E203</f>
        <v>1331055.1100000001</v>
      </c>
      <c r="F204" s="65">
        <f>Raw_endusebreakdownannual!F203</f>
        <v>0</v>
      </c>
      <c r="G204" s="26"/>
    </row>
    <row r="205" spans="1:7" x14ac:dyDescent="0.25">
      <c r="A205" s="26" t="str">
        <f>Raw_endusebreakdownannual!B204</f>
        <v>CZ14</v>
      </c>
      <c r="B205" s="26" t="str">
        <f>Raw_endusebreakdownannual!C204</f>
        <v>cAVVG</v>
      </c>
      <c r="C205" s="26" t="str">
        <f>Raw_endusebreakdownannual!A204</f>
        <v>Existing</v>
      </c>
      <c r="D205" s="26" t="str">
        <f>Raw_endusebreakdownannual!D204</f>
        <v>Pumps</v>
      </c>
      <c r="E205" s="65">
        <f>Raw_endusebreakdownannual!E204</f>
        <v>72194.740000000005</v>
      </c>
      <c r="F205" s="65">
        <f>Raw_endusebreakdownannual!F204</f>
        <v>0</v>
      </c>
      <c r="G205" s="26"/>
    </row>
    <row r="206" spans="1:7" x14ac:dyDescent="0.25">
      <c r="A206" s="26" t="str">
        <f>Raw_endusebreakdownannual!B205</f>
        <v>CZ14</v>
      </c>
      <c r="B206" s="26" t="str">
        <f>Raw_endusebreakdownannual!C205</f>
        <v>cAVVG</v>
      </c>
      <c r="C206" s="26" t="str">
        <f>Raw_endusebreakdownannual!A205</f>
        <v>Existing</v>
      </c>
      <c r="D206" s="26" t="str">
        <f>Raw_endusebreakdownannual!D205</f>
        <v>Heat Rejection</v>
      </c>
      <c r="E206" s="65">
        <f>Raw_endusebreakdownannual!E205</f>
        <v>0</v>
      </c>
      <c r="F206" s="65">
        <f>Raw_endusebreakdownannual!F205</f>
        <v>0</v>
      </c>
      <c r="G206" s="26"/>
    </row>
    <row r="207" spans="1:7" x14ac:dyDescent="0.25">
      <c r="A207" s="26" t="str">
        <f>Raw_endusebreakdownannual!B206</f>
        <v>CZ14</v>
      </c>
      <c r="B207" s="26" t="str">
        <f>Raw_endusebreakdownannual!C206</f>
        <v>cAVVG</v>
      </c>
      <c r="C207" s="26" t="str">
        <f>Raw_endusebreakdownannual!A206</f>
        <v>Existing</v>
      </c>
      <c r="D207" s="26" t="str">
        <f>Raw_endusebreakdownannual!D206</f>
        <v>Humidification</v>
      </c>
      <c r="E207" s="65">
        <f>Raw_endusebreakdownannual!E206</f>
        <v>0</v>
      </c>
      <c r="F207" s="65">
        <f>Raw_endusebreakdownannual!F206</f>
        <v>0</v>
      </c>
      <c r="G207" s="26"/>
    </row>
    <row r="208" spans="1:7" x14ac:dyDescent="0.25">
      <c r="A208" s="26" t="str">
        <f>Raw_endusebreakdownannual!B207</f>
        <v>CZ14</v>
      </c>
      <c r="B208" s="26" t="str">
        <f>Raw_endusebreakdownannual!C207</f>
        <v>cAVVG</v>
      </c>
      <c r="C208" s="26" t="str">
        <f>Raw_endusebreakdownannual!A207</f>
        <v>Existing</v>
      </c>
      <c r="D208" s="26" t="str">
        <f>Raw_endusebreakdownannual!D207</f>
        <v>Heat Recovery</v>
      </c>
      <c r="E208" s="65">
        <f>Raw_endusebreakdownannual!E207</f>
        <v>0</v>
      </c>
      <c r="F208" s="65">
        <f>Raw_endusebreakdownannual!F207</f>
        <v>0</v>
      </c>
      <c r="G208" s="26"/>
    </row>
    <row r="209" spans="1:7" x14ac:dyDescent="0.25">
      <c r="A209" s="26" t="str">
        <f>Raw_endusebreakdownannual!B208</f>
        <v>CZ14</v>
      </c>
      <c r="B209" s="26" t="str">
        <f>Raw_endusebreakdownannual!C208</f>
        <v>cAVVG</v>
      </c>
      <c r="C209" s="26" t="str">
        <f>Raw_endusebreakdownannual!A208</f>
        <v>Existing</v>
      </c>
      <c r="D209" s="26" t="str">
        <f>Raw_endusebreakdownannual!D208</f>
        <v>Water Systems</v>
      </c>
      <c r="E209" s="65">
        <f>Raw_endusebreakdownannual!E208</f>
        <v>0</v>
      </c>
      <c r="F209" s="65">
        <f>Raw_endusebreakdownannual!F208</f>
        <v>1372209.17</v>
      </c>
      <c r="G209" s="26"/>
    </row>
    <row r="210" spans="1:7" x14ac:dyDescent="0.25">
      <c r="A210" s="26" t="str">
        <f>Raw_endusebreakdownannual!B209</f>
        <v>CZ14</v>
      </c>
      <c r="B210" s="26" t="str">
        <f>Raw_endusebreakdownannual!C209</f>
        <v>cAVVG</v>
      </c>
      <c r="C210" s="26" t="str">
        <f>Raw_endusebreakdownannual!A209</f>
        <v>Existing</v>
      </c>
      <c r="D210" s="26" t="str">
        <f>Raw_endusebreakdownannual!D209</f>
        <v>Refrigeration</v>
      </c>
      <c r="E210" s="65">
        <f>Raw_endusebreakdownannual!E209</f>
        <v>0</v>
      </c>
      <c r="F210" s="65">
        <f>Raw_endusebreakdownannual!F209</f>
        <v>0</v>
      </c>
      <c r="G210" s="26"/>
    </row>
    <row r="211" spans="1:7" x14ac:dyDescent="0.25">
      <c r="A211" s="26" t="str">
        <f>Raw_endusebreakdownannual!B210</f>
        <v>CZ14</v>
      </c>
      <c r="B211" s="26" t="str">
        <f>Raw_endusebreakdownannual!C210</f>
        <v>cAVVG</v>
      </c>
      <c r="C211" s="26" t="str">
        <f>Raw_endusebreakdownannual!A210</f>
        <v>Existing</v>
      </c>
      <c r="D211" s="26" t="str">
        <f>Raw_endusebreakdownannual!D210</f>
        <v>Generators</v>
      </c>
      <c r="E211" s="65">
        <f>Raw_endusebreakdownannual!E210</f>
        <v>0</v>
      </c>
      <c r="F211" s="65">
        <f>Raw_endusebreakdownannual!F210</f>
        <v>0</v>
      </c>
      <c r="G211" s="26"/>
    </row>
    <row r="212" spans="1:7" x14ac:dyDescent="0.25">
      <c r="A212" s="26" t="str">
        <f>Raw_endusebreakdownannual!B211</f>
        <v>CZ14</v>
      </c>
      <c r="B212" s="26" t="str">
        <f>Raw_endusebreakdownannual!C211</f>
        <v>cAVVG</v>
      </c>
      <c r="C212" s="26" t="str">
        <f>Raw_endusebreakdownannual!A211</f>
        <v>Existing</v>
      </c>
      <c r="D212" s="26" t="str">
        <f>Raw_endusebreakdownannual!D211</f>
        <v>Total End Uses</v>
      </c>
      <c r="E212" s="65">
        <f>Raw_endusebreakdownannual!E211</f>
        <v>8320030.8600000003</v>
      </c>
      <c r="F212" s="65">
        <f>Raw_endusebreakdownannual!F211</f>
        <v>2015833.83</v>
      </c>
      <c r="G212" s="26"/>
    </row>
    <row r="213" spans="1:7" x14ac:dyDescent="0.25">
      <c r="A213" s="26" t="str">
        <f>Raw_endusebreakdownannual!B212</f>
        <v>CZ15</v>
      </c>
      <c r="B213" s="26" t="str">
        <f>Raw_endusebreakdownannual!C212</f>
        <v>cAVVG</v>
      </c>
      <c r="C213" s="26" t="str">
        <f>Raw_endusebreakdownannual!A212</f>
        <v>Existing</v>
      </c>
      <c r="D213" s="26" t="str">
        <f>Raw_endusebreakdownannual!D212</f>
        <v>Heating</v>
      </c>
      <c r="E213" s="65">
        <f>Raw_endusebreakdownannual!E212</f>
        <v>0</v>
      </c>
      <c r="F213" s="65">
        <f>Raw_endusebreakdownannual!F212</f>
        <v>240926.13</v>
      </c>
      <c r="G213" s="26"/>
    </row>
    <row r="214" spans="1:7" x14ac:dyDescent="0.25">
      <c r="A214" s="26" t="str">
        <f>Raw_endusebreakdownannual!B213</f>
        <v>CZ15</v>
      </c>
      <c r="B214" s="26" t="str">
        <f>Raw_endusebreakdownannual!C213</f>
        <v>cAVVG</v>
      </c>
      <c r="C214" s="26" t="str">
        <f>Raw_endusebreakdownannual!A213</f>
        <v>Existing</v>
      </c>
      <c r="D214" s="26" t="str">
        <f>Raw_endusebreakdownannual!D213</f>
        <v>Cooling</v>
      </c>
      <c r="E214" s="65">
        <f>Raw_endusebreakdownannual!E213</f>
        <v>3602236.94</v>
      </c>
      <c r="F214" s="65">
        <f>Raw_endusebreakdownannual!F213</f>
        <v>0</v>
      </c>
      <c r="G214" s="26"/>
    </row>
    <row r="215" spans="1:7" x14ac:dyDescent="0.25">
      <c r="A215" s="26" t="str">
        <f>Raw_endusebreakdownannual!B214</f>
        <v>CZ15</v>
      </c>
      <c r="B215" s="26" t="str">
        <f>Raw_endusebreakdownannual!C214</f>
        <v>cAVVG</v>
      </c>
      <c r="C215" s="26" t="str">
        <f>Raw_endusebreakdownannual!A214</f>
        <v>Existing</v>
      </c>
      <c r="D215" s="26" t="str">
        <f>Raw_endusebreakdownannual!D214</f>
        <v>Interior Lighting</v>
      </c>
      <c r="E215" s="65">
        <f>Raw_endusebreakdownannual!E214</f>
        <v>1197553.4099999999</v>
      </c>
      <c r="F215" s="65">
        <f>Raw_endusebreakdownannual!F214</f>
        <v>0</v>
      </c>
      <c r="G215" s="26"/>
    </row>
    <row r="216" spans="1:7" x14ac:dyDescent="0.25">
      <c r="A216" s="26" t="str">
        <f>Raw_endusebreakdownannual!B215</f>
        <v>CZ15</v>
      </c>
      <c r="B216" s="26" t="str">
        <f>Raw_endusebreakdownannual!C215</f>
        <v>cAVVG</v>
      </c>
      <c r="C216" s="26" t="str">
        <f>Raw_endusebreakdownannual!A215</f>
        <v>Existing</v>
      </c>
      <c r="D216" s="26" t="str">
        <f>Raw_endusebreakdownannual!D215</f>
        <v>Exterior Lighting</v>
      </c>
      <c r="E216" s="65">
        <f>Raw_endusebreakdownannual!E215</f>
        <v>0</v>
      </c>
      <c r="F216" s="65">
        <f>Raw_endusebreakdownannual!F215</f>
        <v>0</v>
      </c>
      <c r="G216" s="26"/>
    </row>
    <row r="217" spans="1:7" x14ac:dyDescent="0.25">
      <c r="A217" s="26" t="str">
        <f>Raw_endusebreakdownannual!B216</f>
        <v>CZ15</v>
      </c>
      <c r="B217" s="26" t="str">
        <f>Raw_endusebreakdownannual!C216</f>
        <v>cAVVG</v>
      </c>
      <c r="C217" s="26" t="str">
        <f>Raw_endusebreakdownannual!A216</f>
        <v>Existing</v>
      </c>
      <c r="D217" s="26" t="str">
        <f>Raw_endusebreakdownannual!D216</f>
        <v>Interior Equipment</v>
      </c>
      <c r="E217" s="65">
        <f>Raw_endusebreakdownannual!E216</f>
        <v>3196971.72</v>
      </c>
      <c r="F217" s="65">
        <f>Raw_endusebreakdownannual!F216</f>
        <v>234323.45</v>
      </c>
      <c r="G217" s="26"/>
    </row>
    <row r="218" spans="1:7" x14ac:dyDescent="0.25">
      <c r="A218" s="26" t="str">
        <f>Raw_endusebreakdownannual!B217</f>
        <v>CZ15</v>
      </c>
      <c r="B218" s="26" t="str">
        <f>Raw_endusebreakdownannual!C217</f>
        <v>cAVVG</v>
      </c>
      <c r="C218" s="26" t="str">
        <f>Raw_endusebreakdownannual!A217</f>
        <v>Existing</v>
      </c>
      <c r="D218" s="26" t="str">
        <f>Raw_endusebreakdownannual!D217</f>
        <v>Exterior Equipment</v>
      </c>
      <c r="E218" s="65">
        <f>Raw_endusebreakdownannual!E217</f>
        <v>0</v>
      </c>
      <c r="F218" s="65">
        <f>Raw_endusebreakdownannual!F217</f>
        <v>0</v>
      </c>
      <c r="G218" s="26"/>
    </row>
    <row r="219" spans="1:7" x14ac:dyDescent="0.25">
      <c r="A219" s="26" t="str">
        <f>Raw_endusebreakdownannual!B218</f>
        <v>CZ15</v>
      </c>
      <c r="B219" s="26" t="str">
        <f>Raw_endusebreakdownannual!C218</f>
        <v>cAVVG</v>
      </c>
      <c r="C219" s="26" t="str">
        <f>Raw_endusebreakdownannual!A218</f>
        <v>Existing</v>
      </c>
      <c r="D219" s="26" t="str">
        <f>Raw_endusebreakdownannual!D218</f>
        <v>Fans</v>
      </c>
      <c r="E219" s="65">
        <f>Raw_endusebreakdownannual!E218</f>
        <v>1413141.95</v>
      </c>
      <c r="F219" s="65">
        <f>Raw_endusebreakdownannual!F218</f>
        <v>0</v>
      </c>
      <c r="G219" s="26"/>
    </row>
    <row r="220" spans="1:7" x14ac:dyDescent="0.25">
      <c r="A220" s="26" t="str">
        <f>Raw_endusebreakdownannual!B219</f>
        <v>CZ15</v>
      </c>
      <c r="B220" s="26" t="str">
        <f>Raw_endusebreakdownannual!C219</f>
        <v>cAVVG</v>
      </c>
      <c r="C220" s="26" t="str">
        <f>Raw_endusebreakdownannual!A219</f>
        <v>Existing</v>
      </c>
      <c r="D220" s="26" t="str">
        <f>Raw_endusebreakdownannual!D219</f>
        <v>Pumps</v>
      </c>
      <c r="E220" s="65">
        <f>Raw_endusebreakdownannual!E219</f>
        <v>97677.33</v>
      </c>
      <c r="F220" s="65">
        <f>Raw_endusebreakdownannual!F219</f>
        <v>0</v>
      </c>
      <c r="G220" s="26"/>
    </row>
    <row r="221" spans="1:7" x14ac:dyDescent="0.25">
      <c r="A221" s="26" t="str">
        <f>Raw_endusebreakdownannual!B220</f>
        <v>CZ15</v>
      </c>
      <c r="B221" s="26" t="str">
        <f>Raw_endusebreakdownannual!C220</f>
        <v>cAVVG</v>
      </c>
      <c r="C221" s="26" t="str">
        <f>Raw_endusebreakdownannual!A220</f>
        <v>Existing</v>
      </c>
      <c r="D221" s="26" t="str">
        <f>Raw_endusebreakdownannual!D220</f>
        <v>Heat Rejection</v>
      </c>
      <c r="E221" s="65">
        <f>Raw_endusebreakdownannual!E220</f>
        <v>0</v>
      </c>
      <c r="F221" s="65">
        <f>Raw_endusebreakdownannual!F220</f>
        <v>0</v>
      </c>
      <c r="G221" s="26"/>
    </row>
    <row r="222" spans="1:7" x14ac:dyDescent="0.25">
      <c r="A222" s="26" t="str">
        <f>Raw_endusebreakdownannual!B221</f>
        <v>CZ15</v>
      </c>
      <c r="B222" s="26" t="str">
        <f>Raw_endusebreakdownannual!C221</f>
        <v>cAVVG</v>
      </c>
      <c r="C222" s="26" t="str">
        <f>Raw_endusebreakdownannual!A221</f>
        <v>Existing</v>
      </c>
      <c r="D222" s="26" t="str">
        <f>Raw_endusebreakdownannual!D221</f>
        <v>Humidification</v>
      </c>
      <c r="E222" s="65">
        <f>Raw_endusebreakdownannual!E221</f>
        <v>0</v>
      </c>
      <c r="F222" s="65">
        <f>Raw_endusebreakdownannual!F221</f>
        <v>0</v>
      </c>
      <c r="G222" s="26"/>
    </row>
    <row r="223" spans="1:7" x14ac:dyDescent="0.25">
      <c r="A223" s="26" t="str">
        <f>Raw_endusebreakdownannual!B222</f>
        <v>CZ15</v>
      </c>
      <c r="B223" s="26" t="str">
        <f>Raw_endusebreakdownannual!C222</f>
        <v>cAVVG</v>
      </c>
      <c r="C223" s="26" t="str">
        <f>Raw_endusebreakdownannual!A222</f>
        <v>Existing</v>
      </c>
      <c r="D223" s="26" t="str">
        <f>Raw_endusebreakdownannual!D222</f>
        <v>Heat Recovery</v>
      </c>
      <c r="E223" s="65">
        <f>Raw_endusebreakdownannual!E222</f>
        <v>0</v>
      </c>
      <c r="F223" s="65">
        <f>Raw_endusebreakdownannual!F222</f>
        <v>0</v>
      </c>
      <c r="G223" s="26"/>
    </row>
    <row r="224" spans="1:7" x14ac:dyDescent="0.25">
      <c r="A224" s="26" t="str">
        <f>Raw_endusebreakdownannual!B223</f>
        <v>CZ15</v>
      </c>
      <c r="B224" s="26" t="str">
        <f>Raw_endusebreakdownannual!C223</f>
        <v>cAVVG</v>
      </c>
      <c r="C224" s="26" t="str">
        <f>Raw_endusebreakdownannual!A223</f>
        <v>Existing</v>
      </c>
      <c r="D224" s="26" t="str">
        <f>Raw_endusebreakdownannual!D223</f>
        <v>Water Systems</v>
      </c>
      <c r="E224" s="65">
        <f>Raw_endusebreakdownannual!E223</f>
        <v>0</v>
      </c>
      <c r="F224" s="65">
        <f>Raw_endusebreakdownannual!F223</f>
        <v>1216598.0900000001</v>
      </c>
      <c r="G224" s="26"/>
    </row>
    <row r="225" spans="1:7" x14ac:dyDescent="0.25">
      <c r="A225" s="26" t="str">
        <f>Raw_endusebreakdownannual!B224</f>
        <v>CZ15</v>
      </c>
      <c r="B225" s="26" t="str">
        <f>Raw_endusebreakdownannual!C224</f>
        <v>cAVVG</v>
      </c>
      <c r="C225" s="26" t="str">
        <f>Raw_endusebreakdownannual!A224</f>
        <v>Existing</v>
      </c>
      <c r="D225" s="26" t="str">
        <f>Raw_endusebreakdownannual!D224</f>
        <v>Refrigeration</v>
      </c>
      <c r="E225" s="65">
        <f>Raw_endusebreakdownannual!E224</f>
        <v>0</v>
      </c>
      <c r="F225" s="65">
        <f>Raw_endusebreakdownannual!F224</f>
        <v>0</v>
      </c>
      <c r="G225" s="26"/>
    </row>
    <row r="226" spans="1:7" x14ac:dyDescent="0.25">
      <c r="A226" s="26" t="str">
        <f>Raw_endusebreakdownannual!B225</f>
        <v>CZ15</v>
      </c>
      <c r="B226" s="26" t="str">
        <f>Raw_endusebreakdownannual!C225</f>
        <v>cAVVG</v>
      </c>
      <c r="C226" s="26" t="str">
        <f>Raw_endusebreakdownannual!A225</f>
        <v>Existing</v>
      </c>
      <c r="D226" s="26" t="str">
        <f>Raw_endusebreakdownannual!D225</f>
        <v>Generators</v>
      </c>
      <c r="E226" s="65">
        <f>Raw_endusebreakdownannual!E225</f>
        <v>0</v>
      </c>
      <c r="F226" s="65">
        <f>Raw_endusebreakdownannual!F225</f>
        <v>0</v>
      </c>
      <c r="G226" s="26"/>
    </row>
    <row r="227" spans="1:7" x14ac:dyDescent="0.25">
      <c r="A227" s="26" t="str">
        <f>Raw_endusebreakdownannual!B226</f>
        <v>CZ15</v>
      </c>
      <c r="B227" s="26" t="str">
        <f>Raw_endusebreakdownannual!C226</f>
        <v>cAVVG</v>
      </c>
      <c r="C227" s="26" t="str">
        <f>Raw_endusebreakdownannual!A226</f>
        <v>Existing</v>
      </c>
      <c r="D227" s="26" t="str">
        <f>Raw_endusebreakdownannual!D226</f>
        <v>Total End Uses</v>
      </c>
      <c r="E227" s="65">
        <f>Raw_endusebreakdownannual!E226</f>
        <v>9507581.3599999994</v>
      </c>
      <c r="F227" s="65">
        <f>Raw_endusebreakdownannual!F226</f>
        <v>1691847.67</v>
      </c>
      <c r="G227" s="26"/>
    </row>
    <row r="228" spans="1:7" x14ac:dyDescent="0.25">
      <c r="A228" s="26" t="str">
        <f>Raw_endusebreakdownannual!B227</f>
        <v>CZ16</v>
      </c>
      <c r="B228" s="26" t="str">
        <f>Raw_endusebreakdownannual!C227</f>
        <v>cAVVG</v>
      </c>
      <c r="C228" s="26" t="str">
        <f>Raw_endusebreakdownannual!A227</f>
        <v>Existing</v>
      </c>
      <c r="D228" s="26" t="str">
        <f>Raw_endusebreakdownannual!D227</f>
        <v>Heating</v>
      </c>
      <c r="E228" s="65">
        <f>Raw_endusebreakdownannual!E227</f>
        <v>0</v>
      </c>
      <c r="F228" s="65">
        <f>Raw_endusebreakdownannual!F227</f>
        <v>973677.67</v>
      </c>
      <c r="G228" s="26"/>
    </row>
    <row r="229" spans="1:7" x14ac:dyDescent="0.25">
      <c r="A229" s="26" t="str">
        <f>Raw_endusebreakdownannual!B228</f>
        <v>CZ16</v>
      </c>
      <c r="B229" s="26" t="str">
        <f>Raw_endusebreakdownannual!C228</f>
        <v>cAVVG</v>
      </c>
      <c r="C229" s="26" t="str">
        <f>Raw_endusebreakdownannual!A228</f>
        <v>Existing</v>
      </c>
      <c r="D229" s="26" t="str">
        <f>Raw_endusebreakdownannual!D228</f>
        <v>Cooling</v>
      </c>
      <c r="E229" s="65">
        <f>Raw_endusebreakdownannual!E228</f>
        <v>1657558.82</v>
      </c>
      <c r="F229" s="65">
        <f>Raw_endusebreakdownannual!F228</f>
        <v>0</v>
      </c>
      <c r="G229" s="26"/>
    </row>
    <row r="230" spans="1:7" x14ac:dyDescent="0.25">
      <c r="A230" s="26" t="str">
        <f>Raw_endusebreakdownannual!B229</f>
        <v>CZ16</v>
      </c>
      <c r="B230" s="26" t="str">
        <f>Raw_endusebreakdownannual!C229</f>
        <v>cAVVG</v>
      </c>
      <c r="C230" s="26" t="str">
        <f>Raw_endusebreakdownannual!A229</f>
        <v>Existing</v>
      </c>
      <c r="D230" s="26" t="str">
        <f>Raw_endusebreakdownannual!D229</f>
        <v>Interior Lighting</v>
      </c>
      <c r="E230" s="65">
        <f>Raw_endusebreakdownannual!E229</f>
        <v>1197553.4099999999</v>
      </c>
      <c r="F230" s="65">
        <f>Raw_endusebreakdownannual!F229</f>
        <v>0</v>
      </c>
      <c r="G230" s="26"/>
    </row>
    <row r="231" spans="1:7" x14ac:dyDescent="0.25">
      <c r="A231" s="26" t="str">
        <f>Raw_endusebreakdownannual!B230</f>
        <v>CZ16</v>
      </c>
      <c r="B231" s="26" t="str">
        <f>Raw_endusebreakdownannual!C230</f>
        <v>cAVVG</v>
      </c>
      <c r="C231" s="26" t="str">
        <f>Raw_endusebreakdownannual!A230</f>
        <v>Existing</v>
      </c>
      <c r="D231" s="26" t="str">
        <f>Raw_endusebreakdownannual!D230</f>
        <v>Exterior Lighting</v>
      </c>
      <c r="E231" s="65">
        <f>Raw_endusebreakdownannual!E230</f>
        <v>0</v>
      </c>
      <c r="F231" s="65">
        <f>Raw_endusebreakdownannual!F230</f>
        <v>0</v>
      </c>
      <c r="G231" s="26"/>
    </row>
    <row r="232" spans="1:7" x14ac:dyDescent="0.25">
      <c r="A232" s="26" t="str">
        <f>Raw_endusebreakdownannual!B231</f>
        <v>CZ16</v>
      </c>
      <c r="B232" s="26" t="str">
        <f>Raw_endusebreakdownannual!C231</f>
        <v>cAVVG</v>
      </c>
      <c r="C232" s="26" t="str">
        <f>Raw_endusebreakdownannual!A231</f>
        <v>Existing</v>
      </c>
      <c r="D232" s="26" t="str">
        <f>Raw_endusebreakdownannual!D231</f>
        <v>Interior Equipment</v>
      </c>
      <c r="E232" s="65">
        <f>Raw_endusebreakdownannual!E231</f>
        <v>3196971.72</v>
      </c>
      <c r="F232" s="65">
        <f>Raw_endusebreakdownannual!F231</f>
        <v>234323.45</v>
      </c>
      <c r="G232" s="26"/>
    </row>
    <row r="233" spans="1:7" x14ac:dyDescent="0.25">
      <c r="A233" s="26" t="str">
        <f>Raw_endusebreakdownannual!B232</f>
        <v>CZ16</v>
      </c>
      <c r="B233" s="26" t="str">
        <f>Raw_endusebreakdownannual!C232</f>
        <v>cAVVG</v>
      </c>
      <c r="C233" s="26" t="str">
        <f>Raw_endusebreakdownannual!A232</f>
        <v>Existing</v>
      </c>
      <c r="D233" s="26" t="str">
        <f>Raw_endusebreakdownannual!D232</f>
        <v>Exterior Equipment</v>
      </c>
      <c r="E233" s="65">
        <f>Raw_endusebreakdownannual!E232</f>
        <v>0</v>
      </c>
      <c r="F233" s="65">
        <f>Raw_endusebreakdownannual!F232</f>
        <v>0</v>
      </c>
      <c r="G233" s="26"/>
    </row>
    <row r="234" spans="1:7" x14ac:dyDescent="0.25">
      <c r="A234" s="26" t="str">
        <f>Raw_endusebreakdownannual!B233</f>
        <v>CZ16</v>
      </c>
      <c r="B234" s="26" t="str">
        <f>Raw_endusebreakdownannual!C233</f>
        <v>cAVVG</v>
      </c>
      <c r="C234" s="26" t="str">
        <f>Raw_endusebreakdownannual!A233</f>
        <v>Existing</v>
      </c>
      <c r="D234" s="26" t="str">
        <f>Raw_endusebreakdownannual!D233</f>
        <v>Fans</v>
      </c>
      <c r="E234" s="65">
        <f>Raw_endusebreakdownannual!E233</f>
        <v>1311921.79</v>
      </c>
      <c r="F234" s="65">
        <f>Raw_endusebreakdownannual!F233</f>
        <v>0</v>
      </c>
      <c r="G234" s="26"/>
    </row>
    <row r="235" spans="1:7" x14ac:dyDescent="0.25">
      <c r="A235" s="26" t="str">
        <f>Raw_endusebreakdownannual!B234</f>
        <v>CZ16</v>
      </c>
      <c r="B235" s="26" t="str">
        <f>Raw_endusebreakdownannual!C234</f>
        <v>cAVVG</v>
      </c>
      <c r="C235" s="26" t="str">
        <f>Raw_endusebreakdownannual!A234</f>
        <v>Existing</v>
      </c>
      <c r="D235" s="26" t="str">
        <f>Raw_endusebreakdownannual!D234</f>
        <v>Pumps</v>
      </c>
      <c r="E235" s="65">
        <f>Raw_endusebreakdownannual!E234</f>
        <v>66864.09</v>
      </c>
      <c r="F235" s="65">
        <f>Raw_endusebreakdownannual!F234</f>
        <v>0</v>
      </c>
      <c r="G235" s="26"/>
    </row>
    <row r="236" spans="1:7" x14ac:dyDescent="0.25">
      <c r="A236" s="26" t="str">
        <f>Raw_endusebreakdownannual!B235</f>
        <v>CZ16</v>
      </c>
      <c r="B236" s="26" t="str">
        <f>Raw_endusebreakdownannual!C235</f>
        <v>cAVVG</v>
      </c>
      <c r="C236" s="26" t="str">
        <f>Raw_endusebreakdownannual!A235</f>
        <v>Existing</v>
      </c>
      <c r="D236" s="26" t="str">
        <f>Raw_endusebreakdownannual!D235</f>
        <v>Heat Rejection</v>
      </c>
      <c r="E236" s="65">
        <f>Raw_endusebreakdownannual!E235</f>
        <v>0</v>
      </c>
      <c r="F236" s="65">
        <f>Raw_endusebreakdownannual!F235</f>
        <v>0</v>
      </c>
      <c r="G236" s="26"/>
    </row>
    <row r="237" spans="1:7" x14ac:dyDescent="0.25">
      <c r="A237" s="26" t="str">
        <f>Raw_endusebreakdownannual!B236</f>
        <v>CZ16</v>
      </c>
      <c r="B237" s="26" t="str">
        <f>Raw_endusebreakdownannual!C236</f>
        <v>cAVVG</v>
      </c>
      <c r="C237" s="26" t="str">
        <f>Raw_endusebreakdownannual!A236</f>
        <v>Existing</v>
      </c>
      <c r="D237" s="26" t="str">
        <f>Raw_endusebreakdownannual!D236</f>
        <v>Humidification</v>
      </c>
      <c r="E237" s="65">
        <f>Raw_endusebreakdownannual!E236</f>
        <v>0</v>
      </c>
      <c r="F237" s="65">
        <f>Raw_endusebreakdownannual!F236</f>
        <v>0</v>
      </c>
      <c r="G237" s="26"/>
    </row>
    <row r="238" spans="1:7" x14ac:dyDescent="0.25">
      <c r="A238" s="26" t="str">
        <f>Raw_endusebreakdownannual!B237</f>
        <v>CZ16</v>
      </c>
      <c r="B238" s="26" t="str">
        <f>Raw_endusebreakdownannual!C237</f>
        <v>cAVVG</v>
      </c>
      <c r="C238" s="26" t="str">
        <f>Raw_endusebreakdownannual!A237</f>
        <v>Existing</v>
      </c>
      <c r="D238" s="26" t="str">
        <f>Raw_endusebreakdownannual!D237</f>
        <v>Heat Recovery</v>
      </c>
      <c r="E238" s="65">
        <f>Raw_endusebreakdownannual!E237</f>
        <v>0</v>
      </c>
      <c r="F238" s="65">
        <f>Raw_endusebreakdownannual!F237</f>
        <v>0</v>
      </c>
      <c r="G238" s="26"/>
    </row>
    <row r="239" spans="1:7" x14ac:dyDescent="0.25">
      <c r="A239" s="26" t="str">
        <f>Raw_endusebreakdownannual!B238</f>
        <v>CZ16</v>
      </c>
      <c r="B239" s="26" t="str">
        <f>Raw_endusebreakdownannual!C238</f>
        <v>cAVVG</v>
      </c>
      <c r="C239" s="26" t="str">
        <f>Raw_endusebreakdownannual!A238</f>
        <v>Existing</v>
      </c>
      <c r="D239" s="26" t="str">
        <f>Raw_endusebreakdownannual!D238</f>
        <v>Water Systems</v>
      </c>
      <c r="E239" s="65">
        <f>Raw_endusebreakdownannual!E238</f>
        <v>0</v>
      </c>
      <c r="F239" s="65">
        <f>Raw_endusebreakdownannual!F238</f>
        <v>1625378.97</v>
      </c>
      <c r="G239" s="26"/>
    </row>
    <row r="240" spans="1:7" x14ac:dyDescent="0.25">
      <c r="A240" s="26" t="str">
        <f>Raw_endusebreakdownannual!B239</f>
        <v>CZ16</v>
      </c>
      <c r="B240" s="26" t="str">
        <f>Raw_endusebreakdownannual!C239</f>
        <v>cAVVG</v>
      </c>
      <c r="C240" s="26" t="str">
        <f>Raw_endusebreakdownannual!A239</f>
        <v>Existing</v>
      </c>
      <c r="D240" s="26" t="str">
        <f>Raw_endusebreakdownannual!D239</f>
        <v>Refrigeration</v>
      </c>
      <c r="E240" s="65">
        <f>Raw_endusebreakdownannual!E239</f>
        <v>0</v>
      </c>
      <c r="F240" s="65">
        <f>Raw_endusebreakdownannual!F239</f>
        <v>0</v>
      </c>
      <c r="G240" s="26"/>
    </row>
    <row r="241" spans="1:7" x14ac:dyDescent="0.25">
      <c r="A241" s="26" t="str">
        <f>Raw_endusebreakdownannual!B240</f>
        <v>CZ16</v>
      </c>
      <c r="B241" s="26" t="str">
        <f>Raw_endusebreakdownannual!C240</f>
        <v>cAVVG</v>
      </c>
      <c r="C241" s="26" t="str">
        <f>Raw_endusebreakdownannual!A240</f>
        <v>Existing</v>
      </c>
      <c r="D241" s="26" t="str">
        <f>Raw_endusebreakdownannual!D240</f>
        <v>Generators</v>
      </c>
      <c r="E241" s="65">
        <f>Raw_endusebreakdownannual!E240</f>
        <v>0</v>
      </c>
      <c r="F241" s="65">
        <f>Raw_endusebreakdownannual!F240</f>
        <v>0</v>
      </c>
      <c r="G241" s="26"/>
    </row>
    <row r="242" spans="1:7" x14ac:dyDescent="0.25">
      <c r="A242" s="26" t="str">
        <f>Raw_endusebreakdownannual!B241</f>
        <v>CZ16</v>
      </c>
      <c r="B242" s="26" t="str">
        <f>Raw_endusebreakdownannual!C241</f>
        <v>cAVVG</v>
      </c>
      <c r="C242" s="26" t="str">
        <f>Raw_endusebreakdownannual!A241</f>
        <v>Existing</v>
      </c>
      <c r="D242" s="26" t="str">
        <f>Raw_endusebreakdownannual!D241</f>
        <v>Total End Uses</v>
      </c>
      <c r="E242" s="65">
        <f>Raw_endusebreakdownannual!E241</f>
        <v>7430869.8300000001</v>
      </c>
      <c r="F242" s="65">
        <f>Raw_endusebreakdownannual!F241</f>
        <v>2833380.09</v>
      </c>
      <c r="G242" s="26"/>
    </row>
    <row r="243" spans="1:7" x14ac:dyDescent="0.25">
      <c r="A243" s="26" t="str">
        <f>Raw_endusebreakdownannual!B242</f>
        <v>CZ01</v>
      </c>
      <c r="B243" s="26" t="str">
        <f>Raw_endusebreakdownannual!C242</f>
        <v>cAVVG</v>
      </c>
      <c r="C243" s="26" t="str">
        <f>Raw_endusebreakdownannual!A242</f>
        <v>New Construction</v>
      </c>
      <c r="D243" s="26" t="str">
        <f>Raw_endusebreakdownannual!D242</f>
        <v>Heating</v>
      </c>
      <c r="E243" s="65">
        <f>Raw_endusebreakdownannual!E242</f>
        <v>0</v>
      </c>
      <c r="F243" s="65">
        <f>Raw_endusebreakdownannual!F242</f>
        <v>1161063.03</v>
      </c>
      <c r="G243" s="26"/>
    </row>
    <row r="244" spans="1:7" x14ac:dyDescent="0.25">
      <c r="A244" s="26" t="str">
        <f>Raw_endusebreakdownannual!B243</f>
        <v>CZ01</v>
      </c>
      <c r="B244" s="26" t="str">
        <f>Raw_endusebreakdownannual!C243</f>
        <v>cAVVG</v>
      </c>
      <c r="C244" s="26" t="str">
        <f>Raw_endusebreakdownannual!A243</f>
        <v>New Construction</v>
      </c>
      <c r="D244" s="26" t="str">
        <f>Raw_endusebreakdownannual!D243</f>
        <v>Cooling</v>
      </c>
      <c r="E244" s="65">
        <f>Raw_endusebreakdownannual!E243</f>
        <v>82153.58</v>
      </c>
      <c r="F244" s="65">
        <f>Raw_endusebreakdownannual!F243</f>
        <v>0</v>
      </c>
      <c r="G244" s="26"/>
    </row>
    <row r="245" spans="1:7" x14ac:dyDescent="0.25">
      <c r="A245" s="26" t="str">
        <f>Raw_endusebreakdownannual!B244</f>
        <v>CZ01</v>
      </c>
      <c r="B245" s="26" t="str">
        <f>Raw_endusebreakdownannual!C244</f>
        <v>cAVVG</v>
      </c>
      <c r="C245" s="26" t="str">
        <f>Raw_endusebreakdownannual!A244</f>
        <v>New Construction</v>
      </c>
      <c r="D245" s="26" t="str">
        <f>Raw_endusebreakdownannual!D244</f>
        <v>Interior Lighting</v>
      </c>
      <c r="E245" s="65">
        <f>Raw_endusebreakdownannual!E244</f>
        <v>558894.68000000005</v>
      </c>
      <c r="F245" s="65">
        <f>Raw_endusebreakdownannual!F244</f>
        <v>0</v>
      </c>
      <c r="G245" s="26"/>
    </row>
    <row r="246" spans="1:7" x14ac:dyDescent="0.25">
      <c r="A246" s="26" t="str">
        <f>Raw_endusebreakdownannual!B245</f>
        <v>CZ01</v>
      </c>
      <c r="B246" s="26" t="str">
        <f>Raw_endusebreakdownannual!C245</f>
        <v>cAVVG</v>
      </c>
      <c r="C246" s="26" t="str">
        <f>Raw_endusebreakdownannual!A245</f>
        <v>New Construction</v>
      </c>
      <c r="D246" s="26" t="str">
        <f>Raw_endusebreakdownannual!D245</f>
        <v>Exterior Lighting</v>
      </c>
      <c r="E246" s="65">
        <f>Raw_endusebreakdownannual!E245</f>
        <v>0</v>
      </c>
      <c r="F246" s="65">
        <f>Raw_endusebreakdownannual!F245</f>
        <v>0</v>
      </c>
      <c r="G246" s="26"/>
    </row>
    <row r="247" spans="1:7" x14ac:dyDescent="0.25">
      <c r="A247" s="26" t="str">
        <f>Raw_endusebreakdownannual!B246</f>
        <v>CZ01</v>
      </c>
      <c r="B247" s="26" t="str">
        <f>Raw_endusebreakdownannual!C246</f>
        <v>cAVVG</v>
      </c>
      <c r="C247" s="26" t="str">
        <f>Raw_endusebreakdownannual!A246</f>
        <v>New Construction</v>
      </c>
      <c r="D247" s="26" t="str">
        <f>Raw_endusebreakdownannual!D246</f>
        <v>Interior Equipment</v>
      </c>
      <c r="E247" s="65">
        <f>Raw_endusebreakdownannual!E246</f>
        <v>3196971.72</v>
      </c>
      <c r="F247" s="65">
        <f>Raw_endusebreakdownannual!F246</f>
        <v>234323.45</v>
      </c>
      <c r="G247" s="26"/>
    </row>
    <row r="248" spans="1:7" x14ac:dyDescent="0.25">
      <c r="A248" s="26" t="str">
        <f>Raw_endusebreakdownannual!B247</f>
        <v>CZ01</v>
      </c>
      <c r="B248" s="26" t="str">
        <f>Raw_endusebreakdownannual!C247</f>
        <v>cAVVG</v>
      </c>
      <c r="C248" s="26" t="str">
        <f>Raw_endusebreakdownannual!A247</f>
        <v>New Construction</v>
      </c>
      <c r="D248" s="26" t="str">
        <f>Raw_endusebreakdownannual!D247</f>
        <v>Exterior Equipment</v>
      </c>
      <c r="E248" s="65">
        <f>Raw_endusebreakdownannual!E247</f>
        <v>0</v>
      </c>
      <c r="F248" s="65">
        <f>Raw_endusebreakdownannual!F247</f>
        <v>0</v>
      </c>
      <c r="G248" s="26"/>
    </row>
    <row r="249" spans="1:7" x14ac:dyDescent="0.25">
      <c r="A249" s="26" t="str">
        <f>Raw_endusebreakdownannual!B248</f>
        <v>CZ01</v>
      </c>
      <c r="B249" s="26" t="str">
        <f>Raw_endusebreakdownannual!C248</f>
        <v>cAVVG</v>
      </c>
      <c r="C249" s="26" t="str">
        <f>Raw_endusebreakdownannual!A248</f>
        <v>New Construction</v>
      </c>
      <c r="D249" s="26" t="str">
        <f>Raw_endusebreakdownannual!D248</f>
        <v>Fans</v>
      </c>
      <c r="E249" s="65">
        <f>Raw_endusebreakdownannual!E248</f>
        <v>662852.64</v>
      </c>
      <c r="F249" s="65">
        <f>Raw_endusebreakdownannual!F248</f>
        <v>0</v>
      </c>
      <c r="G249" s="26"/>
    </row>
    <row r="250" spans="1:7" x14ac:dyDescent="0.25">
      <c r="A250" s="26" t="str">
        <f>Raw_endusebreakdownannual!B249</f>
        <v>CZ01</v>
      </c>
      <c r="B250" s="26" t="str">
        <f>Raw_endusebreakdownannual!C249</f>
        <v>cAVVG</v>
      </c>
      <c r="C250" s="26" t="str">
        <f>Raw_endusebreakdownannual!A249</f>
        <v>New Construction</v>
      </c>
      <c r="D250" s="26" t="str">
        <f>Raw_endusebreakdownannual!D249</f>
        <v>Pumps</v>
      </c>
      <c r="E250" s="65">
        <f>Raw_endusebreakdownannual!E249</f>
        <v>19768.29</v>
      </c>
      <c r="F250" s="65">
        <f>Raw_endusebreakdownannual!F249</f>
        <v>0</v>
      </c>
      <c r="G250" s="26"/>
    </row>
    <row r="251" spans="1:7" x14ac:dyDescent="0.25">
      <c r="A251" s="26" t="str">
        <f>Raw_endusebreakdownannual!B250</f>
        <v>CZ01</v>
      </c>
      <c r="B251" s="26" t="str">
        <f>Raw_endusebreakdownannual!C250</f>
        <v>cAVVG</v>
      </c>
      <c r="C251" s="26" t="str">
        <f>Raw_endusebreakdownannual!A250</f>
        <v>New Construction</v>
      </c>
      <c r="D251" s="26" t="str">
        <f>Raw_endusebreakdownannual!D250</f>
        <v>Heat Rejection</v>
      </c>
      <c r="E251" s="65">
        <f>Raw_endusebreakdownannual!E250</f>
        <v>0</v>
      </c>
      <c r="F251" s="65">
        <f>Raw_endusebreakdownannual!F250</f>
        <v>0</v>
      </c>
      <c r="G251" s="26"/>
    </row>
    <row r="252" spans="1:7" x14ac:dyDescent="0.25">
      <c r="A252" s="26" t="str">
        <f>Raw_endusebreakdownannual!B251</f>
        <v>CZ01</v>
      </c>
      <c r="B252" s="26" t="str">
        <f>Raw_endusebreakdownannual!C251</f>
        <v>cAVVG</v>
      </c>
      <c r="C252" s="26" t="str">
        <f>Raw_endusebreakdownannual!A251</f>
        <v>New Construction</v>
      </c>
      <c r="D252" s="26" t="str">
        <f>Raw_endusebreakdownannual!D251</f>
        <v>Humidification</v>
      </c>
      <c r="E252" s="65">
        <f>Raw_endusebreakdownannual!E251</f>
        <v>0</v>
      </c>
      <c r="F252" s="65">
        <f>Raw_endusebreakdownannual!F251</f>
        <v>0</v>
      </c>
      <c r="G252" s="26"/>
    </row>
    <row r="253" spans="1:7" x14ac:dyDescent="0.25">
      <c r="A253" s="26" t="str">
        <f>Raw_endusebreakdownannual!B252</f>
        <v>CZ01</v>
      </c>
      <c r="B253" s="26" t="str">
        <f>Raw_endusebreakdownannual!C252</f>
        <v>cAVVG</v>
      </c>
      <c r="C253" s="26" t="str">
        <f>Raw_endusebreakdownannual!A252</f>
        <v>New Construction</v>
      </c>
      <c r="D253" s="26" t="str">
        <f>Raw_endusebreakdownannual!D252</f>
        <v>Heat Recovery</v>
      </c>
      <c r="E253" s="65">
        <f>Raw_endusebreakdownannual!E252</f>
        <v>0</v>
      </c>
      <c r="F253" s="65">
        <f>Raw_endusebreakdownannual!F252</f>
        <v>0</v>
      </c>
      <c r="G253" s="26"/>
    </row>
    <row r="254" spans="1:7" x14ac:dyDescent="0.25">
      <c r="A254" s="26" t="str">
        <f>Raw_endusebreakdownannual!B253</f>
        <v>CZ01</v>
      </c>
      <c r="B254" s="26" t="str">
        <f>Raw_endusebreakdownannual!C253</f>
        <v>cAVVG</v>
      </c>
      <c r="C254" s="26" t="str">
        <f>Raw_endusebreakdownannual!A253</f>
        <v>New Construction</v>
      </c>
      <c r="D254" s="26" t="str">
        <f>Raw_endusebreakdownannual!D253</f>
        <v>Water Systems</v>
      </c>
      <c r="E254" s="65">
        <f>Raw_endusebreakdownannual!E253</f>
        <v>0</v>
      </c>
      <c r="F254" s="65">
        <f>Raw_endusebreakdownannual!F253</f>
        <v>1809508.85</v>
      </c>
      <c r="G254" s="26"/>
    </row>
    <row r="255" spans="1:7" x14ac:dyDescent="0.25">
      <c r="A255" s="26" t="str">
        <f>Raw_endusebreakdownannual!B254</f>
        <v>CZ01</v>
      </c>
      <c r="B255" s="26" t="str">
        <f>Raw_endusebreakdownannual!C254</f>
        <v>cAVVG</v>
      </c>
      <c r="C255" s="26" t="str">
        <f>Raw_endusebreakdownannual!A254</f>
        <v>New Construction</v>
      </c>
      <c r="D255" s="26" t="str">
        <f>Raw_endusebreakdownannual!D254</f>
        <v>Refrigeration</v>
      </c>
      <c r="E255" s="65">
        <f>Raw_endusebreakdownannual!E254</f>
        <v>0</v>
      </c>
      <c r="F255" s="65">
        <f>Raw_endusebreakdownannual!F254</f>
        <v>0</v>
      </c>
      <c r="G255" s="26"/>
    </row>
    <row r="256" spans="1:7" x14ac:dyDescent="0.25">
      <c r="A256" s="26" t="str">
        <f>Raw_endusebreakdownannual!B255</f>
        <v>CZ01</v>
      </c>
      <c r="B256" s="26" t="str">
        <f>Raw_endusebreakdownannual!C255</f>
        <v>cAVVG</v>
      </c>
      <c r="C256" s="26" t="str">
        <f>Raw_endusebreakdownannual!A255</f>
        <v>New Construction</v>
      </c>
      <c r="D256" s="26" t="str">
        <f>Raw_endusebreakdownannual!D255</f>
        <v>Generators</v>
      </c>
      <c r="E256" s="65">
        <f>Raw_endusebreakdownannual!E255</f>
        <v>0</v>
      </c>
      <c r="F256" s="65">
        <f>Raw_endusebreakdownannual!F255</f>
        <v>0</v>
      </c>
      <c r="G256" s="26"/>
    </row>
    <row r="257" spans="1:7" x14ac:dyDescent="0.25">
      <c r="A257" s="26" t="str">
        <f>Raw_endusebreakdownannual!B256</f>
        <v>CZ01</v>
      </c>
      <c r="B257" s="26" t="str">
        <f>Raw_endusebreakdownannual!C256</f>
        <v>cAVVG</v>
      </c>
      <c r="C257" s="26" t="str">
        <f>Raw_endusebreakdownannual!A256</f>
        <v>New Construction</v>
      </c>
      <c r="D257" s="26" t="str">
        <f>Raw_endusebreakdownannual!D256</f>
        <v>Total End Uses</v>
      </c>
      <c r="E257" s="65">
        <f>Raw_endusebreakdownannual!E256</f>
        <v>4520640.91</v>
      </c>
      <c r="F257" s="65">
        <f>Raw_endusebreakdownannual!F256</f>
        <v>3204895.33</v>
      </c>
      <c r="G257" s="26"/>
    </row>
    <row r="258" spans="1:7" x14ac:dyDescent="0.25">
      <c r="A258" s="26" t="str">
        <f>Raw_endusebreakdownannual!B257</f>
        <v>CZ02</v>
      </c>
      <c r="B258" s="26" t="str">
        <f>Raw_endusebreakdownannual!C257</f>
        <v>cAVVG</v>
      </c>
      <c r="C258" s="26" t="str">
        <f>Raw_endusebreakdownannual!A257</f>
        <v>New Construction</v>
      </c>
      <c r="D258" s="26" t="str">
        <f>Raw_endusebreakdownannual!D257</f>
        <v>Heating</v>
      </c>
      <c r="E258" s="65">
        <f>Raw_endusebreakdownannual!E257</f>
        <v>0</v>
      </c>
      <c r="F258" s="65">
        <f>Raw_endusebreakdownannual!F257</f>
        <v>1010049.04</v>
      </c>
      <c r="G258" s="26"/>
    </row>
    <row r="259" spans="1:7" x14ac:dyDescent="0.25">
      <c r="A259" s="26" t="str">
        <f>Raw_endusebreakdownannual!B258</f>
        <v>CZ02</v>
      </c>
      <c r="B259" s="26" t="str">
        <f>Raw_endusebreakdownannual!C258</f>
        <v>cAVVG</v>
      </c>
      <c r="C259" s="26" t="str">
        <f>Raw_endusebreakdownannual!A258</f>
        <v>New Construction</v>
      </c>
      <c r="D259" s="26" t="str">
        <f>Raw_endusebreakdownannual!D258</f>
        <v>Cooling</v>
      </c>
      <c r="E259" s="65">
        <f>Raw_endusebreakdownannual!E258</f>
        <v>650730.17000000004</v>
      </c>
      <c r="F259" s="65">
        <f>Raw_endusebreakdownannual!F258</f>
        <v>0</v>
      </c>
      <c r="G259" s="26"/>
    </row>
    <row r="260" spans="1:7" x14ac:dyDescent="0.25">
      <c r="A260" s="26" t="str">
        <f>Raw_endusebreakdownannual!B259</f>
        <v>CZ02</v>
      </c>
      <c r="B260" s="26" t="str">
        <f>Raw_endusebreakdownannual!C259</f>
        <v>cAVVG</v>
      </c>
      <c r="C260" s="26" t="str">
        <f>Raw_endusebreakdownannual!A259</f>
        <v>New Construction</v>
      </c>
      <c r="D260" s="26" t="str">
        <f>Raw_endusebreakdownannual!D259</f>
        <v>Interior Lighting</v>
      </c>
      <c r="E260" s="65">
        <f>Raw_endusebreakdownannual!E259</f>
        <v>558894.68000000005</v>
      </c>
      <c r="F260" s="65">
        <f>Raw_endusebreakdownannual!F259</f>
        <v>0</v>
      </c>
      <c r="G260" s="26"/>
    </row>
    <row r="261" spans="1:7" x14ac:dyDescent="0.25">
      <c r="A261" s="26" t="str">
        <f>Raw_endusebreakdownannual!B260</f>
        <v>CZ02</v>
      </c>
      <c r="B261" s="26" t="str">
        <f>Raw_endusebreakdownannual!C260</f>
        <v>cAVVG</v>
      </c>
      <c r="C261" s="26" t="str">
        <f>Raw_endusebreakdownannual!A260</f>
        <v>New Construction</v>
      </c>
      <c r="D261" s="26" t="str">
        <f>Raw_endusebreakdownannual!D260</f>
        <v>Exterior Lighting</v>
      </c>
      <c r="E261" s="65">
        <f>Raw_endusebreakdownannual!E260</f>
        <v>0</v>
      </c>
      <c r="F261" s="65">
        <f>Raw_endusebreakdownannual!F260</f>
        <v>0</v>
      </c>
      <c r="G261" s="26"/>
    </row>
    <row r="262" spans="1:7" x14ac:dyDescent="0.25">
      <c r="A262" s="26" t="str">
        <f>Raw_endusebreakdownannual!B261</f>
        <v>CZ02</v>
      </c>
      <c r="B262" s="26" t="str">
        <f>Raw_endusebreakdownannual!C261</f>
        <v>cAVVG</v>
      </c>
      <c r="C262" s="26" t="str">
        <f>Raw_endusebreakdownannual!A261</f>
        <v>New Construction</v>
      </c>
      <c r="D262" s="26" t="str">
        <f>Raw_endusebreakdownannual!D261</f>
        <v>Interior Equipment</v>
      </c>
      <c r="E262" s="65">
        <f>Raw_endusebreakdownannual!E261</f>
        <v>3196971.72</v>
      </c>
      <c r="F262" s="65">
        <f>Raw_endusebreakdownannual!F261</f>
        <v>234323.45</v>
      </c>
      <c r="G262" s="26"/>
    </row>
    <row r="263" spans="1:7" x14ac:dyDescent="0.25">
      <c r="A263" s="26" t="str">
        <f>Raw_endusebreakdownannual!B262</f>
        <v>CZ02</v>
      </c>
      <c r="B263" s="26" t="str">
        <f>Raw_endusebreakdownannual!C262</f>
        <v>cAVVG</v>
      </c>
      <c r="C263" s="26" t="str">
        <f>Raw_endusebreakdownannual!A262</f>
        <v>New Construction</v>
      </c>
      <c r="D263" s="26" t="str">
        <f>Raw_endusebreakdownannual!D262</f>
        <v>Exterior Equipment</v>
      </c>
      <c r="E263" s="65">
        <f>Raw_endusebreakdownannual!E262</f>
        <v>0</v>
      </c>
      <c r="F263" s="65">
        <f>Raw_endusebreakdownannual!F262</f>
        <v>0</v>
      </c>
      <c r="G263" s="26"/>
    </row>
    <row r="264" spans="1:7" x14ac:dyDescent="0.25">
      <c r="A264" s="26" t="str">
        <f>Raw_endusebreakdownannual!B263</f>
        <v>CZ02</v>
      </c>
      <c r="B264" s="26" t="str">
        <f>Raw_endusebreakdownannual!C263</f>
        <v>cAVVG</v>
      </c>
      <c r="C264" s="26" t="str">
        <f>Raw_endusebreakdownannual!A263</f>
        <v>New Construction</v>
      </c>
      <c r="D264" s="26" t="str">
        <f>Raw_endusebreakdownannual!D263</f>
        <v>Fans</v>
      </c>
      <c r="E264" s="65">
        <f>Raw_endusebreakdownannual!E263</f>
        <v>762829.19</v>
      </c>
      <c r="F264" s="65">
        <f>Raw_endusebreakdownannual!F263</f>
        <v>0</v>
      </c>
      <c r="G264" s="26"/>
    </row>
    <row r="265" spans="1:7" x14ac:dyDescent="0.25">
      <c r="A265" s="26" t="str">
        <f>Raw_endusebreakdownannual!B264</f>
        <v>CZ02</v>
      </c>
      <c r="B265" s="26" t="str">
        <f>Raw_endusebreakdownannual!C264</f>
        <v>cAVVG</v>
      </c>
      <c r="C265" s="26" t="str">
        <f>Raw_endusebreakdownannual!A264</f>
        <v>New Construction</v>
      </c>
      <c r="D265" s="26" t="str">
        <f>Raw_endusebreakdownannual!D264</f>
        <v>Pumps</v>
      </c>
      <c r="E265" s="65">
        <f>Raw_endusebreakdownannual!E264</f>
        <v>39338.81</v>
      </c>
      <c r="F265" s="65">
        <f>Raw_endusebreakdownannual!F264</f>
        <v>0</v>
      </c>
      <c r="G265" s="26"/>
    </row>
    <row r="266" spans="1:7" x14ac:dyDescent="0.25">
      <c r="A266" s="26" t="str">
        <f>Raw_endusebreakdownannual!B265</f>
        <v>CZ02</v>
      </c>
      <c r="B266" s="26" t="str">
        <f>Raw_endusebreakdownannual!C265</f>
        <v>cAVVG</v>
      </c>
      <c r="C266" s="26" t="str">
        <f>Raw_endusebreakdownannual!A265</f>
        <v>New Construction</v>
      </c>
      <c r="D266" s="26" t="str">
        <f>Raw_endusebreakdownannual!D265</f>
        <v>Heat Rejection</v>
      </c>
      <c r="E266" s="65">
        <f>Raw_endusebreakdownannual!E265</f>
        <v>0</v>
      </c>
      <c r="F266" s="65">
        <f>Raw_endusebreakdownannual!F265</f>
        <v>0</v>
      </c>
      <c r="G266" s="26"/>
    </row>
    <row r="267" spans="1:7" x14ac:dyDescent="0.25">
      <c r="A267" s="26" t="str">
        <f>Raw_endusebreakdownannual!B266</f>
        <v>CZ02</v>
      </c>
      <c r="B267" s="26" t="str">
        <f>Raw_endusebreakdownannual!C266</f>
        <v>cAVVG</v>
      </c>
      <c r="C267" s="26" t="str">
        <f>Raw_endusebreakdownannual!A266</f>
        <v>New Construction</v>
      </c>
      <c r="D267" s="26" t="str">
        <f>Raw_endusebreakdownannual!D266</f>
        <v>Humidification</v>
      </c>
      <c r="E267" s="65">
        <f>Raw_endusebreakdownannual!E266</f>
        <v>0</v>
      </c>
      <c r="F267" s="65">
        <f>Raw_endusebreakdownannual!F266</f>
        <v>0</v>
      </c>
      <c r="G267" s="26"/>
    </row>
    <row r="268" spans="1:7" x14ac:dyDescent="0.25">
      <c r="A268" s="26" t="str">
        <f>Raw_endusebreakdownannual!B267</f>
        <v>CZ02</v>
      </c>
      <c r="B268" s="26" t="str">
        <f>Raw_endusebreakdownannual!C267</f>
        <v>cAVVG</v>
      </c>
      <c r="C268" s="26" t="str">
        <f>Raw_endusebreakdownannual!A267</f>
        <v>New Construction</v>
      </c>
      <c r="D268" s="26" t="str">
        <f>Raw_endusebreakdownannual!D267</f>
        <v>Heat Recovery</v>
      </c>
      <c r="E268" s="65">
        <f>Raw_endusebreakdownannual!E267</f>
        <v>0</v>
      </c>
      <c r="F268" s="65">
        <f>Raw_endusebreakdownannual!F267</f>
        <v>0</v>
      </c>
      <c r="G268" s="26"/>
    </row>
    <row r="269" spans="1:7" x14ac:dyDescent="0.25">
      <c r="A269" s="26" t="str">
        <f>Raw_endusebreakdownannual!B268</f>
        <v>CZ02</v>
      </c>
      <c r="B269" s="26" t="str">
        <f>Raw_endusebreakdownannual!C268</f>
        <v>cAVVG</v>
      </c>
      <c r="C269" s="26" t="str">
        <f>Raw_endusebreakdownannual!A268</f>
        <v>New Construction</v>
      </c>
      <c r="D269" s="26" t="str">
        <f>Raw_endusebreakdownannual!D268</f>
        <v>Water Systems</v>
      </c>
      <c r="E269" s="65">
        <f>Raw_endusebreakdownannual!E268</f>
        <v>0</v>
      </c>
      <c r="F269" s="65">
        <f>Raw_endusebreakdownannual!F268</f>
        <v>1659811.66</v>
      </c>
      <c r="G269" s="26"/>
    </row>
    <row r="270" spans="1:7" x14ac:dyDescent="0.25">
      <c r="A270" s="26" t="str">
        <f>Raw_endusebreakdownannual!B269</f>
        <v>CZ02</v>
      </c>
      <c r="B270" s="26" t="str">
        <f>Raw_endusebreakdownannual!C269</f>
        <v>cAVVG</v>
      </c>
      <c r="C270" s="26" t="str">
        <f>Raw_endusebreakdownannual!A269</f>
        <v>New Construction</v>
      </c>
      <c r="D270" s="26" t="str">
        <f>Raw_endusebreakdownannual!D269</f>
        <v>Refrigeration</v>
      </c>
      <c r="E270" s="65">
        <f>Raw_endusebreakdownannual!E269</f>
        <v>0</v>
      </c>
      <c r="F270" s="65">
        <f>Raw_endusebreakdownannual!F269</f>
        <v>0</v>
      </c>
      <c r="G270" s="26"/>
    </row>
    <row r="271" spans="1:7" x14ac:dyDescent="0.25">
      <c r="A271" s="26" t="str">
        <f>Raw_endusebreakdownannual!B270</f>
        <v>CZ02</v>
      </c>
      <c r="B271" s="26" t="str">
        <f>Raw_endusebreakdownannual!C270</f>
        <v>cAVVG</v>
      </c>
      <c r="C271" s="26" t="str">
        <f>Raw_endusebreakdownannual!A270</f>
        <v>New Construction</v>
      </c>
      <c r="D271" s="26" t="str">
        <f>Raw_endusebreakdownannual!D270</f>
        <v>Generators</v>
      </c>
      <c r="E271" s="65">
        <f>Raw_endusebreakdownannual!E270</f>
        <v>0</v>
      </c>
      <c r="F271" s="65">
        <f>Raw_endusebreakdownannual!F270</f>
        <v>0</v>
      </c>
      <c r="G271" s="26"/>
    </row>
    <row r="272" spans="1:7" x14ac:dyDescent="0.25">
      <c r="A272" s="26" t="str">
        <f>Raw_endusebreakdownannual!B271</f>
        <v>CZ02</v>
      </c>
      <c r="B272" s="26" t="str">
        <f>Raw_endusebreakdownannual!C271</f>
        <v>cAVVG</v>
      </c>
      <c r="C272" s="26" t="str">
        <f>Raw_endusebreakdownannual!A271</f>
        <v>New Construction</v>
      </c>
      <c r="D272" s="26" t="str">
        <f>Raw_endusebreakdownannual!D271</f>
        <v>Total End Uses</v>
      </c>
      <c r="E272" s="65">
        <f>Raw_endusebreakdownannual!E271</f>
        <v>5208764.57</v>
      </c>
      <c r="F272" s="65">
        <f>Raw_endusebreakdownannual!F271</f>
        <v>2904184.16</v>
      </c>
      <c r="G272" s="26"/>
    </row>
    <row r="273" spans="1:7" x14ac:dyDescent="0.25">
      <c r="A273" s="26" t="str">
        <f>Raw_endusebreakdownannual!B272</f>
        <v>CZ03</v>
      </c>
      <c r="B273" s="26" t="str">
        <f>Raw_endusebreakdownannual!C272</f>
        <v>cAVVG</v>
      </c>
      <c r="C273" s="26" t="str">
        <f>Raw_endusebreakdownannual!A272</f>
        <v>New Construction</v>
      </c>
      <c r="D273" s="26" t="str">
        <f>Raw_endusebreakdownannual!D272</f>
        <v>Heating</v>
      </c>
      <c r="E273" s="65">
        <f>Raw_endusebreakdownannual!E272</f>
        <v>0</v>
      </c>
      <c r="F273" s="65">
        <f>Raw_endusebreakdownannual!F272</f>
        <v>651087.06999999995</v>
      </c>
      <c r="G273" s="26"/>
    </row>
    <row r="274" spans="1:7" x14ac:dyDescent="0.25">
      <c r="A274" s="26" t="str">
        <f>Raw_endusebreakdownannual!B273</f>
        <v>CZ03</v>
      </c>
      <c r="B274" s="26" t="str">
        <f>Raw_endusebreakdownannual!C273</f>
        <v>cAVVG</v>
      </c>
      <c r="C274" s="26" t="str">
        <f>Raw_endusebreakdownannual!A273</f>
        <v>New Construction</v>
      </c>
      <c r="D274" s="26" t="str">
        <f>Raw_endusebreakdownannual!D273</f>
        <v>Cooling</v>
      </c>
      <c r="E274" s="65">
        <f>Raw_endusebreakdownannual!E273</f>
        <v>400692.12</v>
      </c>
      <c r="F274" s="65">
        <f>Raw_endusebreakdownannual!F273</f>
        <v>0</v>
      </c>
      <c r="G274" s="26"/>
    </row>
    <row r="275" spans="1:7" x14ac:dyDescent="0.25">
      <c r="A275" s="26" t="str">
        <f>Raw_endusebreakdownannual!B274</f>
        <v>CZ03</v>
      </c>
      <c r="B275" s="26" t="str">
        <f>Raw_endusebreakdownannual!C274</f>
        <v>cAVVG</v>
      </c>
      <c r="C275" s="26" t="str">
        <f>Raw_endusebreakdownannual!A274</f>
        <v>New Construction</v>
      </c>
      <c r="D275" s="26" t="str">
        <f>Raw_endusebreakdownannual!D274</f>
        <v>Interior Lighting</v>
      </c>
      <c r="E275" s="65">
        <f>Raw_endusebreakdownannual!E274</f>
        <v>558894.68000000005</v>
      </c>
      <c r="F275" s="65">
        <f>Raw_endusebreakdownannual!F274</f>
        <v>0</v>
      </c>
      <c r="G275" s="26"/>
    </row>
    <row r="276" spans="1:7" x14ac:dyDescent="0.25">
      <c r="A276" s="26" t="str">
        <f>Raw_endusebreakdownannual!B275</f>
        <v>CZ03</v>
      </c>
      <c r="B276" s="26" t="str">
        <f>Raw_endusebreakdownannual!C275</f>
        <v>cAVVG</v>
      </c>
      <c r="C276" s="26" t="str">
        <f>Raw_endusebreakdownannual!A275</f>
        <v>New Construction</v>
      </c>
      <c r="D276" s="26" t="str">
        <f>Raw_endusebreakdownannual!D275</f>
        <v>Exterior Lighting</v>
      </c>
      <c r="E276" s="65">
        <f>Raw_endusebreakdownannual!E275</f>
        <v>0</v>
      </c>
      <c r="F276" s="65">
        <f>Raw_endusebreakdownannual!F275</f>
        <v>0</v>
      </c>
      <c r="G276" s="26"/>
    </row>
    <row r="277" spans="1:7" x14ac:dyDescent="0.25">
      <c r="A277" s="26" t="str">
        <f>Raw_endusebreakdownannual!B276</f>
        <v>CZ03</v>
      </c>
      <c r="B277" s="26" t="str">
        <f>Raw_endusebreakdownannual!C276</f>
        <v>cAVVG</v>
      </c>
      <c r="C277" s="26" t="str">
        <f>Raw_endusebreakdownannual!A276</f>
        <v>New Construction</v>
      </c>
      <c r="D277" s="26" t="str">
        <f>Raw_endusebreakdownannual!D276</f>
        <v>Interior Equipment</v>
      </c>
      <c r="E277" s="65">
        <f>Raw_endusebreakdownannual!E276</f>
        <v>3196971.72</v>
      </c>
      <c r="F277" s="65">
        <f>Raw_endusebreakdownannual!F276</f>
        <v>234323.45</v>
      </c>
      <c r="G277" s="26"/>
    </row>
    <row r="278" spans="1:7" x14ac:dyDescent="0.25">
      <c r="A278" s="26" t="str">
        <f>Raw_endusebreakdownannual!B277</f>
        <v>CZ03</v>
      </c>
      <c r="B278" s="26" t="str">
        <f>Raw_endusebreakdownannual!C277</f>
        <v>cAVVG</v>
      </c>
      <c r="C278" s="26" t="str">
        <f>Raw_endusebreakdownannual!A277</f>
        <v>New Construction</v>
      </c>
      <c r="D278" s="26" t="str">
        <f>Raw_endusebreakdownannual!D277</f>
        <v>Exterior Equipment</v>
      </c>
      <c r="E278" s="65">
        <f>Raw_endusebreakdownannual!E277</f>
        <v>0</v>
      </c>
      <c r="F278" s="65">
        <f>Raw_endusebreakdownannual!F277</f>
        <v>0</v>
      </c>
      <c r="G278" s="26"/>
    </row>
    <row r="279" spans="1:7" x14ac:dyDescent="0.25">
      <c r="A279" s="26" t="str">
        <f>Raw_endusebreakdownannual!B278</f>
        <v>CZ03</v>
      </c>
      <c r="B279" s="26" t="str">
        <f>Raw_endusebreakdownannual!C278</f>
        <v>cAVVG</v>
      </c>
      <c r="C279" s="26" t="str">
        <f>Raw_endusebreakdownannual!A278</f>
        <v>New Construction</v>
      </c>
      <c r="D279" s="26" t="str">
        <f>Raw_endusebreakdownannual!D278</f>
        <v>Fans</v>
      </c>
      <c r="E279" s="65">
        <f>Raw_endusebreakdownannual!E278</f>
        <v>612421.85</v>
      </c>
      <c r="F279" s="65">
        <f>Raw_endusebreakdownannual!F278</f>
        <v>0</v>
      </c>
      <c r="G279" s="26"/>
    </row>
    <row r="280" spans="1:7" x14ac:dyDescent="0.25">
      <c r="A280" s="26" t="str">
        <f>Raw_endusebreakdownannual!B279</f>
        <v>CZ03</v>
      </c>
      <c r="B280" s="26" t="str">
        <f>Raw_endusebreakdownannual!C279</f>
        <v>cAVVG</v>
      </c>
      <c r="C280" s="26" t="str">
        <f>Raw_endusebreakdownannual!A279</f>
        <v>New Construction</v>
      </c>
      <c r="D280" s="26" t="str">
        <f>Raw_endusebreakdownannual!D279</f>
        <v>Pumps</v>
      </c>
      <c r="E280" s="65">
        <f>Raw_endusebreakdownannual!E279</f>
        <v>38969.01</v>
      </c>
      <c r="F280" s="65">
        <f>Raw_endusebreakdownannual!F279</f>
        <v>0</v>
      </c>
      <c r="G280" s="26"/>
    </row>
    <row r="281" spans="1:7" x14ac:dyDescent="0.25">
      <c r="A281" s="26" t="str">
        <f>Raw_endusebreakdownannual!B280</f>
        <v>CZ03</v>
      </c>
      <c r="B281" s="26" t="str">
        <f>Raw_endusebreakdownannual!C280</f>
        <v>cAVVG</v>
      </c>
      <c r="C281" s="26" t="str">
        <f>Raw_endusebreakdownannual!A280</f>
        <v>New Construction</v>
      </c>
      <c r="D281" s="26" t="str">
        <f>Raw_endusebreakdownannual!D280</f>
        <v>Heat Rejection</v>
      </c>
      <c r="E281" s="65">
        <f>Raw_endusebreakdownannual!E280</f>
        <v>0</v>
      </c>
      <c r="F281" s="65">
        <f>Raw_endusebreakdownannual!F280</f>
        <v>0</v>
      </c>
      <c r="G281" s="26"/>
    </row>
    <row r="282" spans="1:7" x14ac:dyDescent="0.25">
      <c r="A282" s="26" t="str">
        <f>Raw_endusebreakdownannual!B281</f>
        <v>CZ03</v>
      </c>
      <c r="B282" s="26" t="str">
        <f>Raw_endusebreakdownannual!C281</f>
        <v>cAVVG</v>
      </c>
      <c r="C282" s="26" t="str">
        <f>Raw_endusebreakdownannual!A281</f>
        <v>New Construction</v>
      </c>
      <c r="D282" s="26" t="str">
        <f>Raw_endusebreakdownannual!D281</f>
        <v>Humidification</v>
      </c>
      <c r="E282" s="65">
        <f>Raw_endusebreakdownannual!E281</f>
        <v>0</v>
      </c>
      <c r="F282" s="65">
        <f>Raw_endusebreakdownannual!F281</f>
        <v>0</v>
      </c>
      <c r="G282" s="26"/>
    </row>
    <row r="283" spans="1:7" x14ac:dyDescent="0.25">
      <c r="A283" s="26" t="str">
        <f>Raw_endusebreakdownannual!B282</f>
        <v>CZ03</v>
      </c>
      <c r="B283" s="26" t="str">
        <f>Raw_endusebreakdownannual!C282</f>
        <v>cAVVG</v>
      </c>
      <c r="C283" s="26" t="str">
        <f>Raw_endusebreakdownannual!A282</f>
        <v>New Construction</v>
      </c>
      <c r="D283" s="26" t="str">
        <f>Raw_endusebreakdownannual!D282</f>
        <v>Heat Recovery</v>
      </c>
      <c r="E283" s="65">
        <f>Raw_endusebreakdownannual!E282</f>
        <v>0</v>
      </c>
      <c r="F283" s="65">
        <f>Raw_endusebreakdownannual!F282</f>
        <v>0</v>
      </c>
      <c r="G283" s="26"/>
    </row>
    <row r="284" spans="1:7" x14ac:dyDescent="0.25">
      <c r="A284" s="26" t="str">
        <f>Raw_endusebreakdownannual!B283</f>
        <v>CZ03</v>
      </c>
      <c r="B284" s="26" t="str">
        <f>Raw_endusebreakdownannual!C283</f>
        <v>cAVVG</v>
      </c>
      <c r="C284" s="26" t="str">
        <f>Raw_endusebreakdownannual!A283</f>
        <v>New Construction</v>
      </c>
      <c r="D284" s="26" t="str">
        <f>Raw_endusebreakdownannual!D283</f>
        <v>Water Systems</v>
      </c>
      <c r="E284" s="65">
        <f>Raw_endusebreakdownannual!E283</f>
        <v>0</v>
      </c>
      <c r="F284" s="65">
        <f>Raw_endusebreakdownannual!F283</f>
        <v>1654798.33</v>
      </c>
      <c r="G284" s="26"/>
    </row>
    <row r="285" spans="1:7" x14ac:dyDescent="0.25">
      <c r="A285" s="26" t="str">
        <f>Raw_endusebreakdownannual!B284</f>
        <v>CZ03</v>
      </c>
      <c r="B285" s="26" t="str">
        <f>Raw_endusebreakdownannual!C284</f>
        <v>cAVVG</v>
      </c>
      <c r="C285" s="26" t="str">
        <f>Raw_endusebreakdownannual!A284</f>
        <v>New Construction</v>
      </c>
      <c r="D285" s="26" t="str">
        <f>Raw_endusebreakdownannual!D284</f>
        <v>Refrigeration</v>
      </c>
      <c r="E285" s="65">
        <f>Raw_endusebreakdownannual!E284</f>
        <v>0</v>
      </c>
      <c r="F285" s="65">
        <f>Raw_endusebreakdownannual!F284</f>
        <v>0</v>
      </c>
      <c r="G285" s="26"/>
    </row>
    <row r="286" spans="1:7" x14ac:dyDescent="0.25">
      <c r="A286" s="26" t="str">
        <f>Raw_endusebreakdownannual!B285</f>
        <v>CZ03</v>
      </c>
      <c r="B286" s="26" t="str">
        <f>Raw_endusebreakdownannual!C285</f>
        <v>cAVVG</v>
      </c>
      <c r="C286" s="26" t="str">
        <f>Raw_endusebreakdownannual!A285</f>
        <v>New Construction</v>
      </c>
      <c r="D286" s="26" t="str">
        <f>Raw_endusebreakdownannual!D285</f>
        <v>Generators</v>
      </c>
      <c r="E286" s="65">
        <f>Raw_endusebreakdownannual!E285</f>
        <v>0</v>
      </c>
      <c r="F286" s="65">
        <f>Raw_endusebreakdownannual!F285</f>
        <v>0</v>
      </c>
      <c r="G286" s="26"/>
    </row>
    <row r="287" spans="1:7" x14ac:dyDescent="0.25">
      <c r="A287" s="26" t="str">
        <f>Raw_endusebreakdownannual!B286</f>
        <v>CZ03</v>
      </c>
      <c r="B287" s="26" t="str">
        <f>Raw_endusebreakdownannual!C286</f>
        <v>cAVVG</v>
      </c>
      <c r="C287" s="26" t="str">
        <f>Raw_endusebreakdownannual!A286</f>
        <v>New Construction</v>
      </c>
      <c r="D287" s="26" t="str">
        <f>Raw_endusebreakdownannual!D286</f>
        <v>Total End Uses</v>
      </c>
      <c r="E287" s="65">
        <f>Raw_endusebreakdownannual!E286</f>
        <v>4807949.38</v>
      </c>
      <c r="F287" s="65">
        <f>Raw_endusebreakdownannual!F286</f>
        <v>2540208.85</v>
      </c>
      <c r="G287" s="26"/>
    </row>
    <row r="288" spans="1:7" x14ac:dyDescent="0.25">
      <c r="A288" s="26" t="str">
        <f>Raw_endusebreakdownannual!B287</f>
        <v>CZ04</v>
      </c>
      <c r="B288" s="26" t="str">
        <f>Raw_endusebreakdownannual!C287</f>
        <v>cAVVG</v>
      </c>
      <c r="C288" s="26" t="str">
        <f>Raw_endusebreakdownannual!A287</f>
        <v>New Construction</v>
      </c>
      <c r="D288" s="26" t="str">
        <f>Raw_endusebreakdownannual!D287</f>
        <v>Heating</v>
      </c>
      <c r="E288" s="65">
        <f>Raw_endusebreakdownannual!E287</f>
        <v>0</v>
      </c>
      <c r="F288" s="65">
        <f>Raw_endusebreakdownannual!F287</f>
        <v>603059.98</v>
      </c>
      <c r="G288" s="26"/>
    </row>
    <row r="289" spans="1:7" x14ac:dyDescent="0.25">
      <c r="A289" s="26" t="str">
        <f>Raw_endusebreakdownannual!B288</f>
        <v>CZ04</v>
      </c>
      <c r="B289" s="26" t="str">
        <f>Raw_endusebreakdownannual!C288</f>
        <v>cAVVG</v>
      </c>
      <c r="C289" s="26" t="str">
        <f>Raw_endusebreakdownannual!A288</f>
        <v>New Construction</v>
      </c>
      <c r="D289" s="26" t="str">
        <f>Raw_endusebreakdownannual!D288</f>
        <v>Cooling</v>
      </c>
      <c r="E289" s="65">
        <f>Raw_endusebreakdownannual!E288</f>
        <v>760928.04</v>
      </c>
      <c r="F289" s="65">
        <f>Raw_endusebreakdownannual!F288</f>
        <v>0</v>
      </c>
      <c r="G289" s="26"/>
    </row>
    <row r="290" spans="1:7" x14ac:dyDescent="0.25">
      <c r="A290" s="26" t="str">
        <f>Raw_endusebreakdownannual!B289</f>
        <v>CZ04</v>
      </c>
      <c r="B290" s="26" t="str">
        <f>Raw_endusebreakdownannual!C289</f>
        <v>cAVVG</v>
      </c>
      <c r="C290" s="26" t="str">
        <f>Raw_endusebreakdownannual!A289</f>
        <v>New Construction</v>
      </c>
      <c r="D290" s="26" t="str">
        <f>Raw_endusebreakdownannual!D289</f>
        <v>Interior Lighting</v>
      </c>
      <c r="E290" s="65">
        <f>Raw_endusebreakdownannual!E289</f>
        <v>558894.68000000005</v>
      </c>
      <c r="F290" s="65">
        <f>Raw_endusebreakdownannual!F289</f>
        <v>0</v>
      </c>
      <c r="G290" s="26"/>
    </row>
    <row r="291" spans="1:7" x14ac:dyDescent="0.25">
      <c r="A291" s="26" t="str">
        <f>Raw_endusebreakdownannual!B290</f>
        <v>CZ04</v>
      </c>
      <c r="B291" s="26" t="str">
        <f>Raw_endusebreakdownannual!C290</f>
        <v>cAVVG</v>
      </c>
      <c r="C291" s="26" t="str">
        <f>Raw_endusebreakdownannual!A290</f>
        <v>New Construction</v>
      </c>
      <c r="D291" s="26" t="str">
        <f>Raw_endusebreakdownannual!D290</f>
        <v>Exterior Lighting</v>
      </c>
      <c r="E291" s="65">
        <f>Raw_endusebreakdownannual!E290</f>
        <v>0</v>
      </c>
      <c r="F291" s="65">
        <f>Raw_endusebreakdownannual!F290</f>
        <v>0</v>
      </c>
      <c r="G291" s="26"/>
    </row>
    <row r="292" spans="1:7" x14ac:dyDescent="0.25">
      <c r="A292" s="26" t="str">
        <f>Raw_endusebreakdownannual!B291</f>
        <v>CZ04</v>
      </c>
      <c r="B292" s="26" t="str">
        <f>Raw_endusebreakdownannual!C291</f>
        <v>cAVVG</v>
      </c>
      <c r="C292" s="26" t="str">
        <f>Raw_endusebreakdownannual!A291</f>
        <v>New Construction</v>
      </c>
      <c r="D292" s="26" t="str">
        <f>Raw_endusebreakdownannual!D291</f>
        <v>Interior Equipment</v>
      </c>
      <c r="E292" s="65">
        <f>Raw_endusebreakdownannual!E291</f>
        <v>3196971.72</v>
      </c>
      <c r="F292" s="65">
        <f>Raw_endusebreakdownannual!F291</f>
        <v>234323.45</v>
      </c>
      <c r="G292" s="26"/>
    </row>
    <row r="293" spans="1:7" x14ac:dyDescent="0.25">
      <c r="A293" s="26" t="str">
        <f>Raw_endusebreakdownannual!B292</f>
        <v>CZ04</v>
      </c>
      <c r="B293" s="26" t="str">
        <f>Raw_endusebreakdownannual!C292</f>
        <v>cAVVG</v>
      </c>
      <c r="C293" s="26" t="str">
        <f>Raw_endusebreakdownannual!A292</f>
        <v>New Construction</v>
      </c>
      <c r="D293" s="26" t="str">
        <f>Raw_endusebreakdownannual!D292</f>
        <v>Exterior Equipment</v>
      </c>
      <c r="E293" s="65">
        <f>Raw_endusebreakdownannual!E292</f>
        <v>0</v>
      </c>
      <c r="F293" s="65">
        <f>Raw_endusebreakdownannual!F292</f>
        <v>0</v>
      </c>
      <c r="G293" s="26"/>
    </row>
    <row r="294" spans="1:7" x14ac:dyDescent="0.25">
      <c r="A294" s="26" t="str">
        <f>Raw_endusebreakdownannual!B293</f>
        <v>CZ04</v>
      </c>
      <c r="B294" s="26" t="str">
        <f>Raw_endusebreakdownannual!C293</f>
        <v>cAVVG</v>
      </c>
      <c r="C294" s="26" t="str">
        <f>Raw_endusebreakdownannual!A293</f>
        <v>New Construction</v>
      </c>
      <c r="D294" s="26" t="str">
        <f>Raw_endusebreakdownannual!D293</f>
        <v>Fans</v>
      </c>
      <c r="E294" s="65">
        <f>Raw_endusebreakdownannual!E293</f>
        <v>690430</v>
      </c>
      <c r="F294" s="65">
        <f>Raw_endusebreakdownannual!F293</f>
        <v>0</v>
      </c>
      <c r="G294" s="26"/>
    </row>
    <row r="295" spans="1:7" x14ac:dyDescent="0.25">
      <c r="A295" s="26" t="str">
        <f>Raw_endusebreakdownannual!B294</f>
        <v>CZ04</v>
      </c>
      <c r="B295" s="26" t="str">
        <f>Raw_endusebreakdownannual!C294</f>
        <v>cAVVG</v>
      </c>
      <c r="C295" s="26" t="str">
        <f>Raw_endusebreakdownannual!A294</f>
        <v>New Construction</v>
      </c>
      <c r="D295" s="26" t="str">
        <f>Raw_endusebreakdownannual!D294</f>
        <v>Pumps</v>
      </c>
      <c r="E295" s="65">
        <f>Raw_endusebreakdownannual!E294</f>
        <v>45348.42</v>
      </c>
      <c r="F295" s="65">
        <f>Raw_endusebreakdownannual!F294</f>
        <v>0</v>
      </c>
      <c r="G295" s="26"/>
    </row>
    <row r="296" spans="1:7" x14ac:dyDescent="0.25">
      <c r="A296" s="26" t="str">
        <f>Raw_endusebreakdownannual!B295</f>
        <v>CZ04</v>
      </c>
      <c r="B296" s="26" t="str">
        <f>Raw_endusebreakdownannual!C295</f>
        <v>cAVVG</v>
      </c>
      <c r="C296" s="26" t="str">
        <f>Raw_endusebreakdownannual!A295</f>
        <v>New Construction</v>
      </c>
      <c r="D296" s="26" t="str">
        <f>Raw_endusebreakdownannual!D295</f>
        <v>Heat Rejection</v>
      </c>
      <c r="E296" s="65">
        <f>Raw_endusebreakdownannual!E295</f>
        <v>0</v>
      </c>
      <c r="F296" s="65">
        <f>Raw_endusebreakdownannual!F295</f>
        <v>0</v>
      </c>
      <c r="G296" s="26"/>
    </row>
    <row r="297" spans="1:7" x14ac:dyDescent="0.25">
      <c r="A297" s="26" t="str">
        <f>Raw_endusebreakdownannual!B296</f>
        <v>CZ04</v>
      </c>
      <c r="B297" s="26" t="str">
        <f>Raw_endusebreakdownannual!C296</f>
        <v>cAVVG</v>
      </c>
      <c r="C297" s="26" t="str">
        <f>Raw_endusebreakdownannual!A296</f>
        <v>New Construction</v>
      </c>
      <c r="D297" s="26" t="str">
        <f>Raw_endusebreakdownannual!D296</f>
        <v>Humidification</v>
      </c>
      <c r="E297" s="65">
        <f>Raw_endusebreakdownannual!E296</f>
        <v>0</v>
      </c>
      <c r="F297" s="65">
        <f>Raw_endusebreakdownannual!F296</f>
        <v>0</v>
      </c>
      <c r="G297" s="26"/>
    </row>
    <row r="298" spans="1:7" x14ac:dyDescent="0.25">
      <c r="A298" s="26" t="str">
        <f>Raw_endusebreakdownannual!B297</f>
        <v>CZ04</v>
      </c>
      <c r="B298" s="26" t="str">
        <f>Raw_endusebreakdownannual!C297</f>
        <v>cAVVG</v>
      </c>
      <c r="C298" s="26" t="str">
        <f>Raw_endusebreakdownannual!A297</f>
        <v>New Construction</v>
      </c>
      <c r="D298" s="26" t="str">
        <f>Raw_endusebreakdownannual!D297</f>
        <v>Heat Recovery</v>
      </c>
      <c r="E298" s="65">
        <f>Raw_endusebreakdownannual!E297</f>
        <v>0</v>
      </c>
      <c r="F298" s="65">
        <f>Raw_endusebreakdownannual!F297</f>
        <v>0</v>
      </c>
      <c r="G298" s="26"/>
    </row>
    <row r="299" spans="1:7" x14ac:dyDescent="0.25">
      <c r="A299" s="26" t="str">
        <f>Raw_endusebreakdownannual!B298</f>
        <v>CZ04</v>
      </c>
      <c r="B299" s="26" t="str">
        <f>Raw_endusebreakdownannual!C298</f>
        <v>cAVVG</v>
      </c>
      <c r="C299" s="26" t="str">
        <f>Raw_endusebreakdownannual!A298</f>
        <v>New Construction</v>
      </c>
      <c r="D299" s="26" t="str">
        <f>Raw_endusebreakdownannual!D298</f>
        <v>Water Systems</v>
      </c>
      <c r="E299" s="65">
        <f>Raw_endusebreakdownannual!E298</f>
        <v>0</v>
      </c>
      <c r="F299" s="65">
        <f>Raw_endusebreakdownannual!F298</f>
        <v>1596044.28</v>
      </c>
      <c r="G299" s="26"/>
    </row>
    <row r="300" spans="1:7" x14ac:dyDescent="0.25">
      <c r="A300" s="26" t="str">
        <f>Raw_endusebreakdownannual!B299</f>
        <v>CZ04</v>
      </c>
      <c r="B300" s="26" t="str">
        <f>Raw_endusebreakdownannual!C299</f>
        <v>cAVVG</v>
      </c>
      <c r="C300" s="26" t="str">
        <f>Raw_endusebreakdownannual!A299</f>
        <v>New Construction</v>
      </c>
      <c r="D300" s="26" t="str">
        <f>Raw_endusebreakdownannual!D299</f>
        <v>Refrigeration</v>
      </c>
      <c r="E300" s="65">
        <f>Raw_endusebreakdownannual!E299</f>
        <v>0</v>
      </c>
      <c r="F300" s="65">
        <f>Raw_endusebreakdownannual!F299</f>
        <v>0</v>
      </c>
      <c r="G300" s="26"/>
    </row>
    <row r="301" spans="1:7" x14ac:dyDescent="0.25">
      <c r="A301" s="26" t="str">
        <f>Raw_endusebreakdownannual!B300</f>
        <v>CZ04</v>
      </c>
      <c r="B301" s="26" t="str">
        <f>Raw_endusebreakdownannual!C300</f>
        <v>cAVVG</v>
      </c>
      <c r="C301" s="26" t="str">
        <f>Raw_endusebreakdownannual!A300</f>
        <v>New Construction</v>
      </c>
      <c r="D301" s="26" t="str">
        <f>Raw_endusebreakdownannual!D300</f>
        <v>Generators</v>
      </c>
      <c r="E301" s="65">
        <f>Raw_endusebreakdownannual!E300</f>
        <v>0</v>
      </c>
      <c r="F301" s="65">
        <f>Raw_endusebreakdownannual!F300</f>
        <v>0</v>
      </c>
      <c r="G301" s="26"/>
    </row>
    <row r="302" spans="1:7" x14ac:dyDescent="0.25">
      <c r="A302" s="26" t="str">
        <f>Raw_endusebreakdownannual!B301</f>
        <v>CZ04</v>
      </c>
      <c r="B302" s="26" t="str">
        <f>Raw_endusebreakdownannual!C301</f>
        <v>cAVVG</v>
      </c>
      <c r="C302" s="26" t="str">
        <f>Raw_endusebreakdownannual!A301</f>
        <v>New Construction</v>
      </c>
      <c r="D302" s="26" t="str">
        <f>Raw_endusebreakdownannual!D301</f>
        <v>Total End Uses</v>
      </c>
      <c r="E302" s="65">
        <f>Raw_endusebreakdownannual!E301</f>
        <v>5252572.8600000003</v>
      </c>
      <c r="F302" s="65">
        <f>Raw_endusebreakdownannual!F301</f>
        <v>2433427.71</v>
      </c>
      <c r="G302" s="26"/>
    </row>
    <row r="303" spans="1:7" x14ac:dyDescent="0.25">
      <c r="A303" s="26" t="str">
        <f>Raw_endusebreakdownannual!B302</f>
        <v>CZ05</v>
      </c>
      <c r="B303" s="26" t="str">
        <f>Raw_endusebreakdownannual!C302</f>
        <v>cAVVG</v>
      </c>
      <c r="C303" s="26" t="str">
        <f>Raw_endusebreakdownannual!A302</f>
        <v>New Construction</v>
      </c>
      <c r="D303" s="26" t="str">
        <f>Raw_endusebreakdownannual!D302</f>
        <v>Heating</v>
      </c>
      <c r="E303" s="65">
        <f>Raw_endusebreakdownannual!E302</f>
        <v>0</v>
      </c>
      <c r="F303" s="65">
        <f>Raw_endusebreakdownannual!F302</f>
        <v>646070.23</v>
      </c>
      <c r="G303" s="26"/>
    </row>
    <row r="304" spans="1:7" x14ac:dyDescent="0.25">
      <c r="A304" s="26" t="str">
        <f>Raw_endusebreakdownannual!B303</f>
        <v>CZ05</v>
      </c>
      <c r="B304" s="26" t="str">
        <f>Raw_endusebreakdownannual!C303</f>
        <v>cAVVG</v>
      </c>
      <c r="C304" s="26" t="str">
        <f>Raw_endusebreakdownannual!A303</f>
        <v>New Construction</v>
      </c>
      <c r="D304" s="26" t="str">
        <f>Raw_endusebreakdownannual!D303</f>
        <v>Cooling</v>
      </c>
      <c r="E304" s="65">
        <f>Raw_endusebreakdownannual!E303</f>
        <v>497267.48</v>
      </c>
      <c r="F304" s="65">
        <f>Raw_endusebreakdownannual!F303</f>
        <v>0</v>
      </c>
      <c r="G304" s="26"/>
    </row>
    <row r="305" spans="1:7" x14ac:dyDescent="0.25">
      <c r="A305" s="26" t="str">
        <f>Raw_endusebreakdownannual!B304</f>
        <v>CZ05</v>
      </c>
      <c r="B305" s="26" t="str">
        <f>Raw_endusebreakdownannual!C304</f>
        <v>cAVVG</v>
      </c>
      <c r="C305" s="26" t="str">
        <f>Raw_endusebreakdownannual!A304</f>
        <v>New Construction</v>
      </c>
      <c r="D305" s="26" t="str">
        <f>Raw_endusebreakdownannual!D304</f>
        <v>Interior Lighting</v>
      </c>
      <c r="E305" s="65">
        <f>Raw_endusebreakdownannual!E304</f>
        <v>558894.68000000005</v>
      </c>
      <c r="F305" s="65">
        <f>Raw_endusebreakdownannual!F304</f>
        <v>0</v>
      </c>
      <c r="G305" s="26"/>
    </row>
    <row r="306" spans="1:7" x14ac:dyDescent="0.25">
      <c r="A306" s="26" t="str">
        <f>Raw_endusebreakdownannual!B305</f>
        <v>CZ05</v>
      </c>
      <c r="B306" s="26" t="str">
        <f>Raw_endusebreakdownannual!C305</f>
        <v>cAVVG</v>
      </c>
      <c r="C306" s="26" t="str">
        <f>Raw_endusebreakdownannual!A305</f>
        <v>New Construction</v>
      </c>
      <c r="D306" s="26" t="str">
        <f>Raw_endusebreakdownannual!D305</f>
        <v>Exterior Lighting</v>
      </c>
      <c r="E306" s="65">
        <f>Raw_endusebreakdownannual!E305</f>
        <v>0</v>
      </c>
      <c r="F306" s="65">
        <f>Raw_endusebreakdownannual!F305</f>
        <v>0</v>
      </c>
      <c r="G306" s="26"/>
    </row>
    <row r="307" spans="1:7" x14ac:dyDescent="0.25">
      <c r="A307" s="26" t="str">
        <f>Raw_endusebreakdownannual!B306</f>
        <v>CZ05</v>
      </c>
      <c r="B307" s="26" t="str">
        <f>Raw_endusebreakdownannual!C306</f>
        <v>cAVVG</v>
      </c>
      <c r="C307" s="26" t="str">
        <f>Raw_endusebreakdownannual!A306</f>
        <v>New Construction</v>
      </c>
      <c r="D307" s="26" t="str">
        <f>Raw_endusebreakdownannual!D306</f>
        <v>Interior Equipment</v>
      </c>
      <c r="E307" s="65">
        <f>Raw_endusebreakdownannual!E306</f>
        <v>3196971.72</v>
      </c>
      <c r="F307" s="65">
        <f>Raw_endusebreakdownannual!F306</f>
        <v>234323.45</v>
      </c>
      <c r="G307" s="26"/>
    </row>
    <row r="308" spans="1:7" x14ac:dyDescent="0.25">
      <c r="A308" s="26" t="str">
        <f>Raw_endusebreakdownannual!B307</f>
        <v>CZ05</v>
      </c>
      <c r="B308" s="26" t="str">
        <f>Raw_endusebreakdownannual!C307</f>
        <v>cAVVG</v>
      </c>
      <c r="C308" s="26" t="str">
        <f>Raw_endusebreakdownannual!A307</f>
        <v>New Construction</v>
      </c>
      <c r="D308" s="26" t="str">
        <f>Raw_endusebreakdownannual!D307</f>
        <v>Exterior Equipment</v>
      </c>
      <c r="E308" s="65">
        <f>Raw_endusebreakdownannual!E307</f>
        <v>0</v>
      </c>
      <c r="F308" s="65">
        <f>Raw_endusebreakdownannual!F307</f>
        <v>0</v>
      </c>
      <c r="G308" s="26"/>
    </row>
    <row r="309" spans="1:7" x14ac:dyDescent="0.25">
      <c r="A309" s="26" t="str">
        <f>Raw_endusebreakdownannual!B308</f>
        <v>CZ05</v>
      </c>
      <c r="B309" s="26" t="str">
        <f>Raw_endusebreakdownannual!C308</f>
        <v>cAVVG</v>
      </c>
      <c r="C309" s="26" t="str">
        <f>Raw_endusebreakdownannual!A308</f>
        <v>New Construction</v>
      </c>
      <c r="D309" s="26" t="str">
        <f>Raw_endusebreakdownannual!D308</f>
        <v>Fans</v>
      </c>
      <c r="E309" s="65">
        <f>Raw_endusebreakdownannual!E308</f>
        <v>643429.9</v>
      </c>
      <c r="F309" s="65">
        <f>Raw_endusebreakdownannual!F308</f>
        <v>0</v>
      </c>
      <c r="G309" s="26"/>
    </row>
    <row r="310" spans="1:7" x14ac:dyDescent="0.25">
      <c r="A310" s="26" t="str">
        <f>Raw_endusebreakdownannual!B309</f>
        <v>CZ05</v>
      </c>
      <c r="B310" s="26" t="str">
        <f>Raw_endusebreakdownannual!C309</f>
        <v>cAVVG</v>
      </c>
      <c r="C310" s="26" t="str">
        <f>Raw_endusebreakdownannual!A309</f>
        <v>New Construction</v>
      </c>
      <c r="D310" s="26" t="str">
        <f>Raw_endusebreakdownannual!D309</f>
        <v>Pumps</v>
      </c>
      <c r="E310" s="65">
        <f>Raw_endusebreakdownannual!E309</f>
        <v>37969.919999999998</v>
      </c>
      <c r="F310" s="65">
        <f>Raw_endusebreakdownannual!F309</f>
        <v>0</v>
      </c>
      <c r="G310" s="26"/>
    </row>
    <row r="311" spans="1:7" x14ac:dyDescent="0.25">
      <c r="A311" s="26" t="str">
        <f>Raw_endusebreakdownannual!B310</f>
        <v>CZ05</v>
      </c>
      <c r="B311" s="26" t="str">
        <f>Raw_endusebreakdownannual!C310</f>
        <v>cAVVG</v>
      </c>
      <c r="C311" s="26" t="str">
        <f>Raw_endusebreakdownannual!A310</f>
        <v>New Construction</v>
      </c>
      <c r="D311" s="26" t="str">
        <f>Raw_endusebreakdownannual!D310</f>
        <v>Heat Rejection</v>
      </c>
      <c r="E311" s="65">
        <f>Raw_endusebreakdownannual!E310</f>
        <v>0</v>
      </c>
      <c r="F311" s="65">
        <f>Raw_endusebreakdownannual!F310</f>
        <v>0</v>
      </c>
      <c r="G311" s="26"/>
    </row>
    <row r="312" spans="1:7" x14ac:dyDescent="0.25">
      <c r="A312" s="26" t="str">
        <f>Raw_endusebreakdownannual!B311</f>
        <v>CZ05</v>
      </c>
      <c r="B312" s="26" t="str">
        <f>Raw_endusebreakdownannual!C311</f>
        <v>cAVVG</v>
      </c>
      <c r="C312" s="26" t="str">
        <f>Raw_endusebreakdownannual!A311</f>
        <v>New Construction</v>
      </c>
      <c r="D312" s="26" t="str">
        <f>Raw_endusebreakdownannual!D311</f>
        <v>Humidification</v>
      </c>
      <c r="E312" s="65">
        <f>Raw_endusebreakdownannual!E311</f>
        <v>0</v>
      </c>
      <c r="F312" s="65">
        <f>Raw_endusebreakdownannual!F311</f>
        <v>0</v>
      </c>
      <c r="G312" s="26"/>
    </row>
    <row r="313" spans="1:7" x14ac:dyDescent="0.25">
      <c r="A313" s="26" t="str">
        <f>Raw_endusebreakdownannual!B312</f>
        <v>CZ05</v>
      </c>
      <c r="B313" s="26" t="str">
        <f>Raw_endusebreakdownannual!C312</f>
        <v>cAVVG</v>
      </c>
      <c r="C313" s="26" t="str">
        <f>Raw_endusebreakdownannual!A312</f>
        <v>New Construction</v>
      </c>
      <c r="D313" s="26" t="str">
        <f>Raw_endusebreakdownannual!D312</f>
        <v>Heat Recovery</v>
      </c>
      <c r="E313" s="65">
        <f>Raw_endusebreakdownannual!E312</f>
        <v>0</v>
      </c>
      <c r="F313" s="65">
        <f>Raw_endusebreakdownannual!F312</f>
        <v>0</v>
      </c>
      <c r="G313" s="26"/>
    </row>
    <row r="314" spans="1:7" x14ac:dyDescent="0.25">
      <c r="A314" s="26" t="str">
        <f>Raw_endusebreakdownannual!B313</f>
        <v>CZ05</v>
      </c>
      <c r="B314" s="26" t="str">
        <f>Raw_endusebreakdownannual!C313</f>
        <v>cAVVG</v>
      </c>
      <c r="C314" s="26" t="str">
        <f>Raw_endusebreakdownannual!A313</f>
        <v>New Construction</v>
      </c>
      <c r="D314" s="26" t="str">
        <f>Raw_endusebreakdownannual!D313</f>
        <v>Water Systems</v>
      </c>
      <c r="E314" s="65">
        <f>Raw_endusebreakdownannual!E313</f>
        <v>0</v>
      </c>
      <c r="F314" s="65">
        <f>Raw_endusebreakdownannual!F313</f>
        <v>1655436.04</v>
      </c>
      <c r="G314" s="26"/>
    </row>
    <row r="315" spans="1:7" x14ac:dyDescent="0.25">
      <c r="A315" s="26" t="str">
        <f>Raw_endusebreakdownannual!B314</f>
        <v>CZ05</v>
      </c>
      <c r="B315" s="26" t="str">
        <f>Raw_endusebreakdownannual!C314</f>
        <v>cAVVG</v>
      </c>
      <c r="C315" s="26" t="str">
        <f>Raw_endusebreakdownannual!A314</f>
        <v>New Construction</v>
      </c>
      <c r="D315" s="26" t="str">
        <f>Raw_endusebreakdownannual!D314</f>
        <v>Refrigeration</v>
      </c>
      <c r="E315" s="65">
        <f>Raw_endusebreakdownannual!E314</f>
        <v>0</v>
      </c>
      <c r="F315" s="65">
        <f>Raw_endusebreakdownannual!F314</f>
        <v>0</v>
      </c>
      <c r="G315" s="26"/>
    </row>
    <row r="316" spans="1:7" x14ac:dyDescent="0.25">
      <c r="A316" s="26" t="str">
        <f>Raw_endusebreakdownannual!B315</f>
        <v>CZ05</v>
      </c>
      <c r="B316" s="26" t="str">
        <f>Raw_endusebreakdownannual!C315</f>
        <v>cAVVG</v>
      </c>
      <c r="C316" s="26" t="str">
        <f>Raw_endusebreakdownannual!A315</f>
        <v>New Construction</v>
      </c>
      <c r="D316" s="26" t="str">
        <f>Raw_endusebreakdownannual!D315</f>
        <v>Generators</v>
      </c>
      <c r="E316" s="65">
        <f>Raw_endusebreakdownannual!E315</f>
        <v>0</v>
      </c>
      <c r="F316" s="65">
        <f>Raw_endusebreakdownannual!F315</f>
        <v>0</v>
      </c>
      <c r="G316" s="26"/>
    </row>
    <row r="317" spans="1:7" x14ac:dyDescent="0.25">
      <c r="A317" s="26" t="str">
        <f>Raw_endusebreakdownannual!B316</f>
        <v>CZ05</v>
      </c>
      <c r="B317" s="26" t="str">
        <f>Raw_endusebreakdownannual!C316</f>
        <v>cAVVG</v>
      </c>
      <c r="C317" s="26" t="str">
        <f>Raw_endusebreakdownannual!A316</f>
        <v>New Construction</v>
      </c>
      <c r="D317" s="26" t="str">
        <f>Raw_endusebreakdownannual!D316</f>
        <v>Total End Uses</v>
      </c>
      <c r="E317" s="65">
        <f>Raw_endusebreakdownannual!E316</f>
        <v>4934533.7</v>
      </c>
      <c r="F317" s="65">
        <f>Raw_endusebreakdownannual!F316</f>
        <v>2535829.7200000002</v>
      </c>
      <c r="G317" s="26"/>
    </row>
    <row r="318" spans="1:7" x14ac:dyDescent="0.25">
      <c r="A318" s="26" t="str">
        <f>Raw_endusebreakdownannual!B317</f>
        <v>CZ06</v>
      </c>
      <c r="B318" s="26" t="str">
        <f>Raw_endusebreakdownannual!C317</f>
        <v>cAVVG</v>
      </c>
      <c r="C318" s="26" t="str">
        <f>Raw_endusebreakdownannual!A317</f>
        <v>New Construction</v>
      </c>
      <c r="D318" s="26" t="str">
        <f>Raw_endusebreakdownannual!D317</f>
        <v>Heating</v>
      </c>
      <c r="E318" s="65">
        <f>Raw_endusebreakdownannual!E317</f>
        <v>0</v>
      </c>
      <c r="F318" s="65">
        <f>Raw_endusebreakdownannual!F317</f>
        <v>223719.27</v>
      </c>
      <c r="G318" s="26"/>
    </row>
    <row r="319" spans="1:7" x14ac:dyDescent="0.25">
      <c r="A319" s="26" t="str">
        <f>Raw_endusebreakdownannual!B318</f>
        <v>CZ06</v>
      </c>
      <c r="B319" s="26" t="str">
        <f>Raw_endusebreakdownannual!C318</f>
        <v>cAVVG</v>
      </c>
      <c r="C319" s="26" t="str">
        <f>Raw_endusebreakdownannual!A318</f>
        <v>New Construction</v>
      </c>
      <c r="D319" s="26" t="str">
        <f>Raw_endusebreakdownannual!D318</f>
        <v>Cooling</v>
      </c>
      <c r="E319" s="65">
        <f>Raw_endusebreakdownannual!E318</f>
        <v>885247.08</v>
      </c>
      <c r="F319" s="65">
        <f>Raw_endusebreakdownannual!F318</f>
        <v>0</v>
      </c>
      <c r="G319" s="26"/>
    </row>
    <row r="320" spans="1:7" x14ac:dyDescent="0.25">
      <c r="A320" s="26" t="str">
        <f>Raw_endusebreakdownannual!B319</f>
        <v>CZ06</v>
      </c>
      <c r="B320" s="26" t="str">
        <f>Raw_endusebreakdownannual!C319</f>
        <v>cAVVG</v>
      </c>
      <c r="C320" s="26" t="str">
        <f>Raw_endusebreakdownannual!A319</f>
        <v>New Construction</v>
      </c>
      <c r="D320" s="26" t="str">
        <f>Raw_endusebreakdownannual!D319</f>
        <v>Interior Lighting</v>
      </c>
      <c r="E320" s="65">
        <f>Raw_endusebreakdownannual!E319</f>
        <v>558894.68000000005</v>
      </c>
      <c r="F320" s="65">
        <f>Raw_endusebreakdownannual!F319</f>
        <v>0</v>
      </c>
      <c r="G320" s="26"/>
    </row>
    <row r="321" spans="1:7" x14ac:dyDescent="0.25">
      <c r="A321" s="26" t="str">
        <f>Raw_endusebreakdownannual!B320</f>
        <v>CZ06</v>
      </c>
      <c r="B321" s="26" t="str">
        <f>Raw_endusebreakdownannual!C320</f>
        <v>cAVVG</v>
      </c>
      <c r="C321" s="26" t="str">
        <f>Raw_endusebreakdownannual!A320</f>
        <v>New Construction</v>
      </c>
      <c r="D321" s="26" t="str">
        <f>Raw_endusebreakdownannual!D320</f>
        <v>Exterior Lighting</v>
      </c>
      <c r="E321" s="65">
        <f>Raw_endusebreakdownannual!E320</f>
        <v>0</v>
      </c>
      <c r="F321" s="65">
        <f>Raw_endusebreakdownannual!F320</f>
        <v>0</v>
      </c>
      <c r="G321" s="26"/>
    </row>
    <row r="322" spans="1:7" x14ac:dyDescent="0.25">
      <c r="A322" s="26" t="str">
        <f>Raw_endusebreakdownannual!B321</f>
        <v>CZ06</v>
      </c>
      <c r="B322" s="26" t="str">
        <f>Raw_endusebreakdownannual!C321</f>
        <v>cAVVG</v>
      </c>
      <c r="C322" s="26" t="str">
        <f>Raw_endusebreakdownannual!A321</f>
        <v>New Construction</v>
      </c>
      <c r="D322" s="26" t="str">
        <f>Raw_endusebreakdownannual!D321</f>
        <v>Interior Equipment</v>
      </c>
      <c r="E322" s="65">
        <f>Raw_endusebreakdownannual!E321</f>
        <v>3196971.72</v>
      </c>
      <c r="F322" s="65">
        <f>Raw_endusebreakdownannual!F321</f>
        <v>234323.45</v>
      </c>
      <c r="G322" s="26"/>
    </row>
    <row r="323" spans="1:7" x14ac:dyDescent="0.25">
      <c r="A323" s="26" t="str">
        <f>Raw_endusebreakdownannual!B322</f>
        <v>CZ06</v>
      </c>
      <c r="B323" s="26" t="str">
        <f>Raw_endusebreakdownannual!C322</f>
        <v>cAVVG</v>
      </c>
      <c r="C323" s="26" t="str">
        <f>Raw_endusebreakdownannual!A322</f>
        <v>New Construction</v>
      </c>
      <c r="D323" s="26" t="str">
        <f>Raw_endusebreakdownannual!D322</f>
        <v>Exterior Equipment</v>
      </c>
      <c r="E323" s="65">
        <f>Raw_endusebreakdownannual!E322</f>
        <v>0</v>
      </c>
      <c r="F323" s="65">
        <f>Raw_endusebreakdownannual!F322</f>
        <v>0</v>
      </c>
      <c r="G323" s="26"/>
    </row>
    <row r="324" spans="1:7" x14ac:dyDescent="0.25">
      <c r="A324" s="26" t="str">
        <f>Raw_endusebreakdownannual!B323</f>
        <v>CZ06</v>
      </c>
      <c r="B324" s="26" t="str">
        <f>Raw_endusebreakdownannual!C323</f>
        <v>cAVVG</v>
      </c>
      <c r="C324" s="26" t="str">
        <f>Raw_endusebreakdownannual!A323</f>
        <v>New Construction</v>
      </c>
      <c r="D324" s="26" t="str">
        <f>Raw_endusebreakdownannual!D323</f>
        <v>Fans</v>
      </c>
      <c r="E324" s="65">
        <f>Raw_endusebreakdownannual!E323</f>
        <v>762089.67</v>
      </c>
      <c r="F324" s="65">
        <f>Raw_endusebreakdownannual!F323</f>
        <v>0</v>
      </c>
      <c r="G324" s="26"/>
    </row>
    <row r="325" spans="1:7" x14ac:dyDescent="0.25">
      <c r="A325" s="26" t="str">
        <f>Raw_endusebreakdownannual!B324</f>
        <v>CZ06</v>
      </c>
      <c r="B325" s="26" t="str">
        <f>Raw_endusebreakdownannual!C324</f>
        <v>cAVVG</v>
      </c>
      <c r="C325" s="26" t="str">
        <f>Raw_endusebreakdownannual!A324</f>
        <v>New Construction</v>
      </c>
      <c r="D325" s="26" t="str">
        <f>Raw_endusebreakdownannual!D324</f>
        <v>Pumps</v>
      </c>
      <c r="E325" s="65">
        <f>Raw_endusebreakdownannual!E324</f>
        <v>59174.96</v>
      </c>
      <c r="F325" s="65">
        <f>Raw_endusebreakdownannual!F324</f>
        <v>0</v>
      </c>
      <c r="G325" s="26"/>
    </row>
    <row r="326" spans="1:7" x14ac:dyDescent="0.25">
      <c r="A326" s="26" t="str">
        <f>Raw_endusebreakdownannual!B325</f>
        <v>CZ06</v>
      </c>
      <c r="B326" s="26" t="str">
        <f>Raw_endusebreakdownannual!C325</f>
        <v>cAVVG</v>
      </c>
      <c r="C326" s="26" t="str">
        <f>Raw_endusebreakdownannual!A325</f>
        <v>New Construction</v>
      </c>
      <c r="D326" s="26" t="str">
        <f>Raw_endusebreakdownannual!D325</f>
        <v>Heat Rejection</v>
      </c>
      <c r="E326" s="65">
        <f>Raw_endusebreakdownannual!E325</f>
        <v>0</v>
      </c>
      <c r="F326" s="65">
        <f>Raw_endusebreakdownannual!F325</f>
        <v>0</v>
      </c>
      <c r="G326" s="26"/>
    </row>
    <row r="327" spans="1:7" x14ac:dyDescent="0.25">
      <c r="A327" s="26" t="str">
        <f>Raw_endusebreakdownannual!B326</f>
        <v>CZ06</v>
      </c>
      <c r="B327" s="26" t="str">
        <f>Raw_endusebreakdownannual!C326</f>
        <v>cAVVG</v>
      </c>
      <c r="C327" s="26" t="str">
        <f>Raw_endusebreakdownannual!A326</f>
        <v>New Construction</v>
      </c>
      <c r="D327" s="26" t="str">
        <f>Raw_endusebreakdownannual!D326</f>
        <v>Humidification</v>
      </c>
      <c r="E327" s="65">
        <f>Raw_endusebreakdownannual!E326</f>
        <v>0</v>
      </c>
      <c r="F327" s="65">
        <f>Raw_endusebreakdownannual!F326</f>
        <v>0</v>
      </c>
      <c r="G327" s="26"/>
    </row>
    <row r="328" spans="1:7" x14ac:dyDescent="0.25">
      <c r="A328" s="26" t="str">
        <f>Raw_endusebreakdownannual!B327</f>
        <v>CZ06</v>
      </c>
      <c r="B328" s="26" t="str">
        <f>Raw_endusebreakdownannual!C327</f>
        <v>cAVVG</v>
      </c>
      <c r="C328" s="26" t="str">
        <f>Raw_endusebreakdownannual!A327</f>
        <v>New Construction</v>
      </c>
      <c r="D328" s="26" t="str">
        <f>Raw_endusebreakdownannual!D327</f>
        <v>Heat Recovery</v>
      </c>
      <c r="E328" s="65">
        <f>Raw_endusebreakdownannual!E327</f>
        <v>0</v>
      </c>
      <c r="F328" s="65">
        <f>Raw_endusebreakdownannual!F327</f>
        <v>0</v>
      </c>
      <c r="G328" s="26"/>
    </row>
    <row r="329" spans="1:7" x14ac:dyDescent="0.25">
      <c r="A329" s="26" t="str">
        <f>Raw_endusebreakdownannual!B328</f>
        <v>CZ06</v>
      </c>
      <c r="B329" s="26" t="str">
        <f>Raw_endusebreakdownannual!C328</f>
        <v>cAVVG</v>
      </c>
      <c r="C329" s="26" t="str">
        <f>Raw_endusebreakdownannual!A328</f>
        <v>New Construction</v>
      </c>
      <c r="D329" s="26" t="str">
        <f>Raw_endusebreakdownannual!D328</f>
        <v>Water Systems</v>
      </c>
      <c r="E329" s="65">
        <f>Raw_endusebreakdownannual!E328</f>
        <v>0</v>
      </c>
      <c r="F329" s="65">
        <f>Raw_endusebreakdownannual!F328</f>
        <v>1524391.99</v>
      </c>
      <c r="G329" s="26"/>
    </row>
    <row r="330" spans="1:7" x14ac:dyDescent="0.25">
      <c r="A330" s="26" t="str">
        <f>Raw_endusebreakdownannual!B329</f>
        <v>CZ06</v>
      </c>
      <c r="B330" s="26" t="str">
        <f>Raw_endusebreakdownannual!C329</f>
        <v>cAVVG</v>
      </c>
      <c r="C330" s="26" t="str">
        <f>Raw_endusebreakdownannual!A329</f>
        <v>New Construction</v>
      </c>
      <c r="D330" s="26" t="str">
        <f>Raw_endusebreakdownannual!D329</f>
        <v>Refrigeration</v>
      </c>
      <c r="E330" s="65">
        <f>Raw_endusebreakdownannual!E329</f>
        <v>0</v>
      </c>
      <c r="F330" s="65">
        <f>Raw_endusebreakdownannual!F329</f>
        <v>0</v>
      </c>
      <c r="G330" s="26"/>
    </row>
    <row r="331" spans="1:7" x14ac:dyDescent="0.25">
      <c r="A331" s="26" t="str">
        <f>Raw_endusebreakdownannual!B330</f>
        <v>CZ06</v>
      </c>
      <c r="B331" s="26" t="str">
        <f>Raw_endusebreakdownannual!C330</f>
        <v>cAVVG</v>
      </c>
      <c r="C331" s="26" t="str">
        <f>Raw_endusebreakdownannual!A330</f>
        <v>New Construction</v>
      </c>
      <c r="D331" s="26" t="str">
        <f>Raw_endusebreakdownannual!D330</f>
        <v>Generators</v>
      </c>
      <c r="E331" s="65">
        <f>Raw_endusebreakdownannual!E330</f>
        <v>0</v>
      </c>
      <c r="F331" s="65">
        <f>Raw_endusebreakdownannual!F330</f>
        <v>0</v>
      </c>
      <c r="G331" s="26"/>
    </row>
    <row r="332" spans="1:7" x14ac:dyDescent="0.25">
      <c r="A332" s="26" t="str">
        <f>Raw_endusebreakdownannual!B331</f>
        <v>CZ06</v>
      </c>
      <c r="B332" s="26" t="str">
        <f>Raw_endusebreakdownannual!C331</f>
        <v>cAVVG</v>
      </c>
      <c r="C332" s="26" t="str">
        <f>Raw_endusebreakdownannual!A331</f>
        <v>New Construction</v>
      </c>
      <c r="D332" s="26" t="str">
        <f>Raw_endusebreakdownannual!D331</f>
        <v>Total End Uses</v>
      </c>
      <c r="E332" s="65">
        <f>Raw_endusebreakdownannual!E331</f>
        <v>5462378.1100000003</v>
      </c>
      <c r="F332" s="65">
        <f>Raw_endusebreakdownannual!F331</f>
        <v>1982434.71</v>
      </c>
      <c r="G332" s="26"/>
    </row>
    <row r="333" spans="1:7" x14ac:dyDescent="0.25">
      <c r="A333" s="26" t="str">
        <f>Raw_endusebreakdownannual!B332</f>
        <v>CZ07</v>
      </c>
      <c r="B333" s="26" t="str">
        <f>Raw_endusebreakdownannual!C332</f>
        <v>cAVVG</v>
      </c>
      <c r="C333" s="26" t="str">
        <f>Raw_endusebreakdownannual!A332</f>
        <v>New Construction</v>
      </c>
      <c r="D333" s="26" t="str">
        <f>Raw_endusebreakdownannual!D332</f>
        <v>Heating</v>
      </c>
      <c r="E333" s="65">
        <f>Raw_endusebreakdownannual!E332</f>
        <v>0</v>
      </c>
      <c r="F333" s="65">
        <f>Raw_endusebreakdownannual!F332</f>
        <v>243177.9</v>
      </c>
      <c r="G333" s="26"/>
    </row>
    <row r="334" spans="1:7" x14ac:dyDescent="0.25">
      <c r="A334" s="26" t="str">
        <f>Raw_endusebreakdownannual!B333</f>
        <v>CZ07</v>
      </c>
      <c r="B334" s="26" t="str">
        <f>Raw_endusebreakdownannual!C333</f>
        <v>cAVVG</v>
      </c>
      <c r="C334" s="26" t="str">
        <f>Raw_endusebreakdownannual!A333</f>
        <v>New Construction</v>
      </c>
      <c r="D334" s="26" t="str">
        <f>Raw_endusebreakdownannual!D333</f>
        <v>Cooling</v>
      </c>
      <c r="E334" s="65">
        <f>Raw_endusebreakdownannual!E333</f>
        <v>976780.09</v>
      </c>
      <c r="F334" s="65">
        <f>Raw_endusebreakdownannual!F333</f>
        <v>0</v>
      </c>
      <c r="G334" s="26"/>
    </row>
    <row r="335" spans="1:7" x14ac:dyDescent="0.25">
      <c r="A335" s="26" t="str">
        <f>Raw_endusebreakdownannual!B334</f>
        <v>CZ07</v>
      </c>
      <c r="B335" s="26" t="str">
        <f>Raw_endusebreakdownannual!C334</f>
        <v>cAVVG</v>
      </c>
      <c r="C335" s="26" t="str">
        <f>Raw_endusebreakdownannual!A334</f>
        <v>New Construction</v>
      </c>
      <c r="D335" s="26" t="str">
        <f>Raw_endusebreakdownannual!D334</f>
        <v>Interior Lighting</v>
      </c>
      <c r="E335" s="65">
        <f>Raw_endusebreakdownannual!E334</f>
        <v>558894.68000000005</v>
      </c>
      <c r="F335" s="65">
        <f>Raw_endusebreakdownannual!F334</f>
        <v>0</v>
      </c>
      <c r="G335" s="26"/>
    </row>
    <row r="336" spans="1:7" x14ac:dyDescent="0.25">
      <c r="A336" s="26" t="str">
        <f>Raw_endusebreakdownannual!B335</f>
        <v>CZ07</v>
      </c>
      <c r="B336" s="26" t="str">
        <f>Raw_endusebreakdownannual!C335</f>
        <v>cAVVG</v>
      </c>
      <c r="C336" s="26" t="str">
        <f>Raw_endusebreakdownannual!A335</f>
        <v>New Construction</v>
      </c>
      <c r="D336" s="26" t="str">
        <f>Raw_endusebreakdownannual!D335</f>
        <v>Exterior Lighting</v>
      </c>
      <c r="E336" s="65">
        <f>Raw_endusebreakdownannual!E335</f>
        <v>0</v>
      </c>
      <c r="F336" s="65">
        <f>Raw_endusebreakdownannual!F335</f>
        <v>0</v>
      </c>
      <c r="G336" s="26"/>
    </row>
    <row r="337" spans="1:7" x14ac:dyDescent="0.25">
      <c r="A337" s="26" t="str">
        <f>Raw_endusebreakdownannual!B336</f>
        <v>CZ07</v>
      </c>
      <c r="B337" s="26" t="str">
        <f>Raw_endusebreakdownannual!C336</f>
        <v>cAVVG</v>
      </c>
      <c r="C337" s="26" t="str">
        <f>Raw_endusebreakdownannual!A336</f>
        <v>New Construction</v>
      </c>
      <c r="D337" s="26" t="str">
        <f>Raw_endusebreakdownannual!D336</f>
        <v>Interior Equipment</v>
      </c>
      <c r="E337" s="65">
        <f>Raw_endusebreakdownannual!E336</f>
        <v>3196971.72</v>
      </c>
      <c r="F337" s="65">
        <f>Raw_endusebreakdownannual!F336</f>
        <v>234323.45</v>
      </c>
      <c r="G337" s="26"/>
    </row>
    <row r="338" spans="1:7" x14ac:dyDescent="0.25">
      <c r="A338" s="26" t="str">
        <f>Raw_endusebreakdownannual!B337</f>
        <v>CZ07</v>
      </c>
      <c r="B338" s="26" t="str">
        <f>Raw_endusebreakdownannual!C337</f>
        <v>cAVVG</v>
      </c>
      <c r="C338" s="26" t="str">
        <f>Raw_endusebreakdownannual!A337</f>
        <v>New Construction</v>
      </c>
      <c r="D338" s="26" t="str">
        <f>Raw_endusebreakdownannual!D337</f>
        <v>Exterior Equipment</v>
      </c>
      <c r="E338" s="65">
        <f>Raw_endusebreakdownannual!E337</f>
        <v>0</v>
      </c>
      <c r="F338" s="65">
        <f>Raw_endusebreakdownannual!F337</f>
        <v>0</v>
      </c>
      <c r="G338" s="26"/>
    </row>
    <row r="339" spans="1:7" x14ac:dyDescent="0.25">
      <c r="A339" s="26" t="str">
        <f>Raw_endusebreakdownannual!B338</f>
        <v>CZ07</v>
      </c>
      <c r="B339" s="26" t="str">
        <f>Raw_endusebreakdownannual!C338</f>
        <v>cAVVG</v>
      </c>
      <c r="C339" s="26" t="str">
        <f>Raw_endusebreakdownannual!A338</f>
        <v>New Construction</v>
      </c>
      <c r="D339" s="26" t="str">
        <f>Raw_endusebreakdownannual!D338</f>
        <v>Fans</v>
      </c>
      <c r="E339" s="65">
        <f>Raw_endusebreakdownannual!E338</f>
        <v>748695.07</v>
      </c>
      <c r="F339" s="65">
        <f>Raw_endusebreakdownannual!F338</f>
        <v>0</v>
      </c>
      <c r="G339" s="26"/>
    </row>
    <row r="340" spans="1:7" x14ac:dyDescent="0.25">
      <c r="A340" s="26" t="str">
        <f>Raw_endusebreakdownannual!B339</f>
        <v>CZ07</v>
      </c>
      <c r="B340" s="26" t="str">
        <f>Raw_endusebreakdownannual!C339</f>
        <v>cAVVG</v>
      </c>
      <c r="C340" s="26" t="str">
        <f>Raw_endusebreakdownannual!A339</f>
        <v>New Construction</v>
      </c>
      <c r="D340" s="26" t="str">
        <f>Raw_endusebreakdownannual!D339</f>
        <v>Pumps</v>
      </c>
      <c r="E340" s="65">
        <f>Raw_endusebreakdownannual!E339</f>
        <v>56681.81</v>
      </c>
      <c r="F340" s="65">
        <f>Raw_endusebreakdownannual!F339</f>
        <v>0</v>
      </c>
      <c r="G340" s="26"/>
    </row>
    <row r="341" spans="1:7" x14ac:dyDescent="0.25">
      <c r="A341" s="26" t="str">
        <f>Raw_endusebreakdownannual!B340</f>
        <v>CZ07</v>
      </c>
      <c r="B341" s="26" t="str">
        <f>Raw_endusebreakdownannual!C340</f>
        <v>cAVVG</v>
      </c>
      <c r="C341" s="26" t="str">
        <f>Raw_endusebreakdownannual!A340</f>
        <v>New Construction</v>
      </c>
      <c r="D341" s="26" t="str">
        <f>Raw_endusebreakdownannual!D340</f>
        <v>Heat Rejection</v>
      </c>
      <c r="E341" s="65">
        <f>Raw_endusebreakdownannual!E340</f>
        <v>0</v>
      </c>
      <c r="F341" s="65">
        <f>Raw_endusebreakdownannual!F340</f>
        <v>0</v>
      </c>
      <c r="G341" s="26"/>
    </row>
    <row r="342" spans="1:7" x14ac:dyDescent="0.25">
      <c r="A342" s="26" t="str">
        <f>Raw_endusebreakdownannual!B341</f>
        <v>CZ07</v>
      </c>
      <c r="B342" s="26" t="str">
        <f>Raw_endusebreakdownannual!C341</f>
        <v>cAVVG</v>
      </c>
      <c r="C342" s="26" t="str">
        <f>Raw_endusebreakdownannual!A341</f>
        <v>New Construction</v>
      </c>
      <c r="D342" s="26" t="str">
        <f>Raw_endusebreakdownannual!D341</f>
        <v>Humidification</v>
      </c>
      <c r="E342" s="65">
        <f>Raw_endusebreakdownannual!E341</f>
        <v>0</v>
      </c>
      <c r="F342" s="65">
        <f>Raw_endusebreakdownannual!F341</f>
        <v>0</v>
      </c>
      <c r="G342" s="26"/>
    </row>
    <row r="343" spans="1:7" x14ac:dyDescent="0.25">
      <c r="A343" s="26" t="str">
        <f>Raw_endusebreakdownannual!B342</f>
        <v>CZ07</v>
      </c>
      <c r="B343" s="26" t="str">
        <f>Raw_endusebreakdownannual!C342</f>
        <v>cAVVG</v>
      </c>
      <c r="C343" s="26" t="str">
        <f>Raw_endusebreakdownannual!A342</f>
        <v>New Construction</v>
      </c>
      <c r="D343" s="26" t="str">
        <f>Raw_endusebreakdownannual!D342</f>
        <v>Heat Recovery</v>
      </c>
      <c r="E343" s="65">
        <f>Raw_endusebreakdownannual!E342</f>
        <v>0</v>
      </c>
      <c r="F343" s="65">
        <f>Raw_endusebreakdownannual!F342</f>
        <v>0</v>
      </c>
      <c r="G343" s="26"/>
    </row>
    <row r="344" spans="1:7" x14ac:dyDescent="0.25">
      <c r="A344" s="26" t="str">
        <f>Raw_endusebreakdownannual!B343</f>
        <v>CZ07</v>
      </c>
      <c r="B344" s="26" t="str">
        <f>Raw_endusebreakdownannual!C343</f>
        <v>cAVVG</v>
      </c>
      <c r="C344" s="26" t="str">
        <f>Raw_endusebreakdownannual!A343</f>
        <v>New Construction</v>
      </c>
      <c r="D344" s="26" t="str">
        <f>Raw_endusebreakdownannual!D343</f>
        <v>Water Systems</v>
      </c>
      <c r="E344" s="65">
        <f>Raw_endusebreakdownannual!E343</f>
        <v>0</v>
      </c>
      <c r="F344" s="65">
        <f>Raw_endusebreakdownannual!F343</f>
        <v>1503322.83</v>
      </c>
      <c r="G344" s="26"/>
    </row>
    <row r="345" spans="1:7" x14ac:dyDescent="0.25">
      <c r="A345" s="26" t="str">
        <f>Raw_endusebreakdownannual!B344</f>
        <v>CZ07</v>
      </c>
      <c r="B345" s="26" t="str">
        <f>Raw_endusebreakdownannual!C344</f>
        <v>cAVVG</v>
      </c>
      <c r="C345" s="26" t="str">
        <f>Raw_endusebreakdownannual!A344</f>
        <v>New Construction</v>
      </c>
      <c r="D345" s="26" t="str">
        <f>Raw_endusebreakdownannual!D344</f>
        <v>Refrigeration</v>
      </c>
      <c r="E345" s="65">
        <f>Raw_endusebreakdownannual!E344</f>
        <v>0</v>
      </c>
      <c r="F345" s="65">
        <f>Raw_endusebreakdownannual!F344</f>
        <v>0</v>
      </c>
      <c r="G345" s="26"/>
    </row>
    <row r="346" spans="1:7" x14ac:dyDescent="0.25">
      <c r="A346" s="26" t="str">
        <f>Raw_endusebreakdownannual!B345</f>
        <v>CZ07</v>
      </c>
      <c r="B346" s="26" t="str">
        <f>Raw_endusebreakdownannual!C345</f>
        <v>cAVVG</v>
      </c>
      <c r="C346" s="26" t="str">
        <f>Raw_endusebreakdownannual!A345</f>
        <v>New Construction</v>
      </c>
      <c r="D346" s="26" t="str">
        <f>Raw_endusebreakdownannual!D345</f>
        <v>Generators</v>
      </c>
      <c r="E346" s="65">
        <f>Raw_endusebreakdownannual!E345</f>
        <v>0</v>
      </c>
      <c r="F346" s="65">
        <f>Raw_endusebreakdownannual!F345</f>
        <v>0</v>
      </c>
      <c r="G346" s="26"/>
    </row>
    <row r="347" spans="1:7" x14ac:dyDescent="0.25">
      <c r="A347" s="26" t="str">
        <f>Raw_endusebreakdownannual!B346</f>
        <v>CZ07</v>
      </c>
      <c r="B347" s="26" t="str">
        <f>Raw_endusebreakdownannual!C346</f>
        <v>cAVVG</v>
      </c>
      <c r="C347" s="26" t="str">
        <f>Raw_endusebreakdownannual!A346</f>
        <v>New Construction</v>
      </c>
      <c r="D347" s="26" t="str">
        <f>Raw_endusebreakdownannual!D346</f>
        <v>Total End Uses</v>
      </c>
      <c r="E347" s="65">
        <f>Raw_endusebreakdownannual!E346</f>
        <v>5538023.3700000001</v>
      </c>
      <c r="F347" s="65">
        <f>Raw_endusebreakdownannual!F346</f>
        <v>1980824.18</v>
      </c>
      <c r="G347" s="26"/>
    </row>
    <row r="348" spans="1:7" x14ac:dyDescent="0.25">
      <c r="A348" s="26" t="str">
        <f>Raw_endusebreakdownannual!B347</f>
        <v>CZ08</v>
      </c>
      <c r="B348" s="26" t="str">
        <f>Raw_endusebreakdownannual!C347</f>
        <v>cAVVG</v>
      </c>
      <c r="C348" s="26" t="str">
        <f>Raw_endusebreakdownannual!A347</f>
        <v>New Construction</v>
      </c>
      <c r="D348" s="26" t="str">
        <f>Raw_endusebreakdownannual!D347</f>
        <v>Heating</v>
      </c>
      <c r="E348" s="65">
        <f>Raw_endusebreakdownannual!E347</f>
        <v>0</v>
      </c>
      <c r="F348" s="65">
        <f>Raw_endusebreakdownannual!F347</f>
        <v>297589.07</v>
      </c>
      <c r="G348" s="26"/>
    </row>
    <row r="349" spans="1:7" x14ac:dyDescent="0.25">
      <c r="A349" s="26" t="str">
        <f>Raw_endusebreakdownannual!B348</f>
        <v>CZ08</v>
      </c>
      <c r="B349" s="26" t="str">
        <f>Raw_endusebreakdownannual!C348</f>
        <v>cAVVG</v>
      </c>
      <c r="C349" s="26" t="str">
        <f>Raw_endusebreakdownannual!A348</f>
        <v>New Construction</v>
      </c>
      <c r="D349" s="26" t="str">
        <f>Raw_endusebreakdownannual!D348</f>
        <v>Cooling</v>
      </c>
      <c r="E349" s="65">
        <f>Raw_endusebreakdownannual!E348</f>
        <v>1111730.72</v>
      </c>
      <c r="F349" s="65">
        <f>Raw_endusebreakdownannual!F348</f>
        <v>0</v>
      </c>
      <c r="G349" s="26"/>
    </row>
    <row r="350" spans="1:7" x14ac:dyDescent="0.25">
      <c r="A350" s="26" t="str">
        <f>Raw_endusebreakdownannual!B349</f>
        <v>CZ08</v>
      </c>
      <c r="B350" s="26" t="str">
        <f>Raw_endusebreakdownannual!C349</f>
        <v>cAVVG</v>
      </c>
      <c r="C350" s="26" t="str">
        <f>Raw_endusebreakdownannual!A349</f>
        <v>New Construction</v>
      </c>
      <c r="D350" s="26" t="str">
        <f>Raw_endusebreakdownannual!D349</f>
        <v>Interior Lighting</v>
      </c>
      <c r="E350" s="65">
        <f>Raw_endusebreakdownannual!E349</f>
        <v>558894.68000000005</v>
      </c>
      <c r="F350" s="65">
        <f>Raw_endusebreakdownannual!F349</f>
        <v>0</v>
      </c>
      <c r="G350" s="26"/>
    </row>
    <row r="351" spans="1:7" x14ac:dyDescent="0.25">
      <c r="A351" s="26" t="str">
        <f>Raw_endusebreakdownannual!B350</f>
        <v>CZ08</v>
      </c>
      <c r="B351" s="26" t="str">
        <f>Raw_endusebreakdownannual!C350</f>
        <v>cAVVG</v>
      </c>
      <c r="C351" s="26" t="str">
        <f>Raw_endusebreakdownannual!A350</f>
        <v>New Construction</v>
      </c>
      <c r="D351" s="26" t="str">
        <f>Raw_endusebreakdownannual!D350</f>
        <v>Exterior Lighting</v>
      </c>
      <c r="E351" s="65">
        <f>Raw_endusebreakdownannual!E350</f>
        <v>0</v>
      </c>
      <c r="F351" s="65">
        <f>Raw_endusebreakdownannual!F350</f>
        <v>0</v>
      </c>
      <c r="G351" s="26"/>
    </row>
    <row r="352" spans="1:7" x14ac:dyDescent="0.25">
      <c r="A352" s="26" t="str">
        <f>Raw_endusebreakdownannual!B351</f>
        <v>CZ08</v>
      </c>
      <c r="B352" s="26" t="str">
        <f>Raw_endusebreakdownannual!C351</f>
        <v>cAVVG</v>
      </c>
      <c r="C352" s="26" t="str">
        <f>Raw_endusebreakdownannual!A351</f>
        <v>New Construction</v>
      </c>
      <c r="D352" s="26" t="str">
        <f>Raw_endusebreakdownannual!D351</f>
        <v>Interior Equipment</v>
      </c>
      <c r="E352" s="65">
        <f>Raw_endusebreakdownannual!E351</f>
        <v>3196971.72</v>
      </c>
      <c r="F352" s="65">
        <f>Raw_endusebreakdownannual!F351</f>
        <v>234323.45</v>
      </c>
      <c r="G352" s="26"/>
    </row>
    <row r="353" spans="1:7" x14ac:dyDescent="0.25">
      <c r="A353" s="26" t="str">
        <f>Raw_endusebreakdownannual!B352</f>
        <v>CZ08</v>
      </c>
      <c r="B353" s="26" t="str">
        <f>Raw_endusebreakdownannual!C352</f>
        <v>cAVVG</v>
      </c>
      <c r="C353" s="26" t="str">
        <f>Raw_endusebreakdownannual!A352</f>
        <v>New Construction</v>
      </c>
      <c r="D353" s="26" t="str">
        <f>Raw_endusebreakdownannual!D352</f>
        <v>Exterior Equipment</v>
      </c>
      <c r="E353" s="65">
        <f>Raw_endusebreakdownannual!E352</f>
        <v>0</v>
      </c>
      <c r="F353" s="65">
        <f>Raw_endusebreakdownannual!F352</f>
        <v>0</v>
      </c>
      <c r="G353" s="26"/>
    </row>
    <row r="354" spans="1:7" x14ac:dyDescent="0.25">
      <c r="A354" s="26" t="str">
        <f>Raw_endusebreakdownannual!B353</f>
        <v>CZ08</v>
      </c>
      <c r="B354" s="26" t="str">
        <f>Raw_endusebreakdownannual!C353</f>
        <v>cAVVG</v>
      </c>
      <c r="C354" s="26" t="str">
        <f>Raw_endusebreakdownannual!A353</f>
        <v>New Construction</v>
      </c>
      <c r="D354" s="26" t="str">
        <f>Raw_endusebreakdownannual!D353</f>
        <v>Fans</v>
      </c>
      <c r="E354" s="65">
        <f>Raw_endusebreakdownannual!E353</f>
        <v>762727.53</v>
      </c>
      <c r="F354" s="65">
        <f>Raw_endusebreakdownannual!F353</f>
        <v>0</v>
      </c>
      <c r="G354" s="26"/>
    </row>
    <row r="355" spans="1:7" x14ac:dyDescent="0.25">
      <c r="A355" s="26" t="str">
        <f>Raw_endusebreakdownannual!B354</f>
        <v>CZ08</v>
      </c>
      <c r="B355" s="26" t="str">
        <f>Raw_endusebreakdownannual!C354</f>
        <v>cAVVG</v>
      </c>
      <c r="C355" s="26" t="str">
        <f>Raw_endusebreakdownannual!A354</f>
        <v>New Construction</v>
      </c>
      <c r="D355" s="26" t="str">
        <f>Raw_endusebreakdownannual!D354</f>
        <v>Pumps</v>
      </c>
      <c r="E355" s="65">
        <f>Raw_endusebreakdownannual!E354</f>
        <v>58894.74</v>
      </c>
      <c r="F355" s="65">
        <f>Raw_endusebreakdownannual!F354</f>
        <v>0</v>
      </c>
      <c r="G355" s="26"/>
    </row>
    <row r="356" spans="1:7" x14ac:dyDescent="0.25">
      <c r="A356" s="26" t="str">
        <f>Raw_endusebreakdownannual!B355</f>
        <v>CZ08</v>
      </c>
      <c r="B356" s="26" t="str">
        <f>Raw_endusebreakdownannual!C355</f>
        <v>cAVVG</v>
      </c>
      <c r="C356" s="26" t="str">
        <f>Raw_endusebreakdownannual!A355</f>
        <v>New Construction</v>
      </c>
      <c r="D356" s="26" t="str">
        <f>Raw_endusebreakdownannual!D355</f>
        <v>Heat Rejection</v>
      </c>
      <c r="E356" s="65">
        <f>Raw_endusebreakdownannual!E355</f>
        <v>0</v>
      </c>
      <c r="F356" s="65">
        <f>Raw_endusebreakdownannual!F355</f>
        <v>0</v>
      </c>
      <c r="G356" s="26"/>
    </row>
    <row r="357" spans="1:7" x14ac:dyDescent="0.25">
      <c r="A357" s="26" t="str">
        <f>Raw_endusebreakdownannual!B356</f>
        <v>CZ08</v>
      </c>
      <c r="B357" s="26" t="str">
        <f>Raw_endusebreakdownannual!C356</f>
        <v>cAVVG</v>
      </c>
      <c r="C357" s="26" t="str">
        <f>Raw_endusebreakdownannual!A356</f>
        <v>New Construction</v>
      </c>
      <c r="D357" s="26" t="str">
        <f>Raw_endusebreakdownannual!D356</f>
        <v>Humidification</v>
      </c>
      <c r="E357" s="65">
        <f>Raw_endusebreakdownannual!E356</f>
        <v>0</v>
      </c>
      <c r="F357" s="65">
        <f>Raw_endusebreakdownannual!F356</f>
        <v>0</v>
      </c>
      <c r="G357" s="26"/>
    </row>
    <row r="358" spans="1:7" x14ac:dyDescent="0.25">
      <c r="A358" s="26" t="str">
        <f>Raw_endusebreakdownannual!B357</f>
        <v>CZ08</v>
      </c>
      <c r="B358" s="26" t="str">
        <f>Raw_endusebreakdownannual!C357</f>
        <v>cAVVG</v>
      </c>
      <c r="C358" s="26" t="str">
        <f>Raw_endusebreakdownannual!A357</f>
        <v>New Construction</v>
      </c>
      <c r="D358" s="26" t="str">
        <f>Raw_endusebreakdownannual!D357</f>
        <v>Heat Recovery</v>
      </c>
      <c r="E358" s="65">
        <f>Raw_endusebreakdownannual!E357</f>
        <v>0</v>
      </c>
      <c r="F358" s="65">
        <f>Raw_endusebreakdownannual!F357</f>
        <v>0</v>
      </c>
      <c r="G358" s="26"/>
    </row>
    <row r="359" spans="1:7" x14ac:dyDescent="0.25">
      <c r="A359" s="26" t="str">
        <f>Raw_endusebreakdownannual!B358</f>
        <v>CZ08</v>
      </c>
      <c r="B359" s="26" t="str">
        <f>Raw_endusebreakdownannual!C358</f>
        <v>cAVVG</v>
      </c>
      <c r="C359" s="26" t="str">
        <f>Raw_endusebreakdownannual!A358</f>
        <v>New Construction</v>
      </c>
      <c r="D359" s="26" t="str">
        <f>Raw_endusebreakdownannual!D358</f>
        <v>Water Systems</v>
      </c>
      <c r="E359" s="65">
        <f>Raw_endusebreakdownannual!E358</f>
        <v>0</v>
      </c>
      <c r="F359" s="65">
        <f>Raw_endusebreakdownannual!F358</f>
        <v>1500847.75</v>
      </c>
      <c r="G359" s="26"/>
    </row>
    <row r="360" spans="1:7" x14ac:dyDescent="0.25">
      <c r="A360" s="26" t="str">
        <f>Raw_endusebreakdownannual!B359</f>
        <v>CZ08</v>
      </c>
      <c r="B360" s="26" t="str">
        <f>Raw_endusebreakdownannual!C359</f>
        <v>cAVVG</v>
      </c>
      <c r="C360" s="26" t="str">
        <f>Raw_endusebreakdownannual!A359</f>
        <v>New Construction</v>
      </c>
      <c r="D360" s="26" t="str">
        <f>Raw_endusebreakdownannual!D359</f>
        <v>Refrigeration</v>
      </c>
      <c r="E360" s="65">
        <f>Raw_endusebreakdownannual!E359</f>
        <v>0</v>
      </c>
      <c r="F360" s="65">
        <f>Raw_endusebreakdownannual!F359</f>
        <v>0</v>
      </c>
      <c r="G360" s="26"/>
    </row>
    <row r="361" spans="1:7" x14ac:dyDescent="0.25">
      <c r="A361" s="26" t="str">
        <f>Raw_endusebreakdownannual!B360</f>
        <v>CZ08</v>
      </c>
      <c r="B361" s="26" t="str">
        <f>Raw_endusebreakdownannual!C360</f>
        <v>cAVVG</v>
      </c>
      <c r="C361" s="26" t="str">
        <f>Raw_endusebreakdownannual!A360</f>
        <v>New Construction</v>
      </c>
      <c r="D361" s="26" t="str">
        <f>Raw_endusebreakdownannual!D360</f>
        <v>Generators</v>
      </c>
      <c r="E361" s="65">
        <f>Raw_endusebreakdownannual!E360</f>
        <v>0</v>
      </c>
      <c r="F361" s="65">
        <f>Raw_endusebreakdownannual!F360</f>
        <v>0</v>
      </c>
      <c r="G361" s="26"/>
    </row>
    <row r="362" spans="1:7" x14ac:dyDescent="0.25">
      <c r="A362" s="26" t="str">
        <f>Raw_endusebreakdownannual!B361</f>
        <v>CZ08</v>
      </c>
      <c r="B362" s="26" t="str">
        <f>Raw_endusebreakdownannual!C361</f>
        <v>cAVVG</v>
      </c>
      <c r="C362" s="26" t="str">
        <f>Raw_endusebreakdownannual!A361</f>
        <v>New Construction</v>
      </c>
      <c r="D362" s="26" t="str">
        <f>Raw_endusebreakdownannual!D361</f>
        <v>Total End Uses</v>
      </c>
      <c r="E362" s="65">
        <f>Raw_endusebreakdownannual!E361</f>
        <v>5689219.3899999997</v>
      </c>
      <c r="F362" s="65">
        <f>Raw_endusebreakdownannual!F361</f>
        <v>2032760.27</v>
      </c>
      <c r="G362" s="26"/>
    </row>
    <row r="363" spans="1:7" x14ac:dyDescent="0.25">
      <c r="A363" s="26" t="str">
        <f>Raw_endusebreakdownannual!B362</f>
        <v>CZ09</v>
      </c>
      <c r="B363" s="26" t="str">
        <f>Raw_endusebreakdownannual!C362</f>
        <v>cAVVG</v>
      </c>
      <c r="C363" s="26" t="str">
        <f>Raw_endusebreakdownannual!A362</f>
        <v>New Construction</v>
      </c>
      <c r="D363" s="26" t="str">
        <f>Raw_endusebreakdownannual!D362</f>
        <v>Heating</v>
      </c>
      <c r="E363" s="65">
        <f>Raw_endusebreakdownannual!E362</f>
        <v>0</v>
      </c>
      <c r="F363" s="65">
        <f>Raw_endusebreakdownannual!F362</f>
        <v>271873.81</v>
      </c>
      <c r="G363" s="26"/>
    </row>
    <row r="364" spans="1:7" x14ac:dyDescent="0.25">
      <c r="A364" s="26" t="str">
        <f>Raw_endusebreakdownannual!B363</f>
        <v>CZ09</v>
      </c>
      <c r="B364" s="26" t="str">
        <f>Raw_endusebreakdownannual!C363</f>
        <v>cAVVG</v>
      </c>
      <c r="C364" s="26" t="str">
        <f>Raw_endusebreakdownannual!A363</f>
        <v>New Construction</v>
      </c>
      <c r="D364" s="26" t="str">
        <f>Raw_endusebreakdownannual!D363</f>
        <v>Cooling</v>
      </c>
      <c r="E364" s="65">
        <f>Raw_endusebreakdownannual!E363</f>
        <v>1254434.81</v>
      </c>
      <c r="F364" s="65">
        <f>Raw_endusebreakdownannual!F363</f>
        <v>0</v>
      </c>
      <c r="G364" s="26"/>
    </row>
    <row r="365" spans="1:7" x14ac:dyDescent="0.25">
      <c r="A365" s="26" t="str">
        <f>Raw_endusebreakdownannual!B364</f>
        <v>CZ09</v>
      </c>
      <c r="B365" s="26" t="str">
        <f>Raw_endusebreakdownannual!C364</f>
        <v>cAVVG</v>
      </c>
      <c r="C365" s="26" t="str">
        <f>Raw_endusebreakdownannual!A364</f>
        <v>New Construction</v>
      </c>
      <c r="D365" s="26" t="str">
        <f>Raw_endusebreakdownannual!D364</f>
        <v>Interior Lighting</v>
      </c>
      <c r="E365" s="65">
        <f>Raw_endusebreakdownannual!E364</f>
        <v>558894.68000000005</v>
      </c>
      <c r="F365" s="65">
        <f>Raw_endusebreakdownannual!F364</f>
        <v>0</v>
      </c>
      <c r="G365" s="26"/>
    </row>
    <row r="366" spans="1:7" x14ac:dyDescent="0.25">
      <c r="A366" s="26" t="str">
        <f>Raw_endusebreakdownannual!B365</f>
        <v>CZ09</v>
      </c>
      <c r="B366" s="26" t="str">
        <f>Raw_endusebreakdownannual!C365</f>
        <v>cAVVG</v>
      </c>
      <c r="C366" s="26" t="str">
        <f>Raw_endusebreakdownannual!A365</f>
        <v>New Construction</v>
      </c>
      <c r="D366" s="26" t="str">
        <f>Raw_endusebreakdownannual!D365</f>
        <v>Exterior Lighting</v>
      </c>
      <c r="E366" s="65">
        <f>Raw_endusebreakdownannual!E365</f>
        <v>0</v>
      </c>
      <c r="F366" s="65">
        <f>Raw_endusebreakdownannual!F365</f>
        <v>0</v>
      </c>
      <c r="G366" s="26"/>
    </row>
    <row r="367" spans="1:7" x14ac:dyDescent="0.25">
      <c r="A367" s="26" t="str">
        <f>Raw_endusebreakdownannual!B366</f>
        <v>CZ09</v>
      </c>
      <c r="B367" s="26" t="str">
        <f>Raw_endusebreakdownannual!C366</f>
        <v>cAVVG</v>
      </c>
      <c r="C367" s="26" t="str">
        <f>Raw_endusebreakdownannual!A366</f>
        <v>New Construction</v>
      </c>
      <c r="D367" s="26" t="str">
        <f>Raw_endusebreakdownannual!D366</f>
        <v>Interior Equipment</v>
      </c>
      <c r="E367" s="65">
        <f>Raw_endusebreakdownannual!E366</f>
        <v>3196971.72</v>
      </c>
      <c r="F367" s="65">
        <f>Raw_endusebreakdownannual!F366</f>
        <v>234323.45</v>
      </c>
      <c r="G367" s="26"/>
    </row>
    <row r="368" spans="1:7" x14ac:dyDescent="0.25">
      <c r="A368" s="26" t="str">
        <f>Raw_endusebreakdownannual!B367</f>
        <v>CZ09</v>
      </c>
      <c r="B368" s="26" t="str">
        <f>Raw_endusebreakdownannual!C367</f>
        <v>cAVVG</v>
      </c>
      <c r="C368" s="26" t="str">
        <f>Raw_endusebreakdownannual!A367</f>
        <v>New Construction</v>
      </c>
      <c r="D368" s="26" t="str">
        <f>Raw_endusebreakdownannual!D367</f>
        <v>Exterior Equipment</v>
      </c>
      <c r="E368" s="65">
        <f>Raw_endusebreakdownannual!E367</f>
        <v>0</v>
      </c>
      <c r="F368" s="65">
        <f>Raw_endusebreakdownannual!F367</f>
        <v>0</v>
      </c>
      <c r="G368" s="26"/>
    </row>
    <row r="369" spans="1:7" x14ac:dyDescent="0.25">
      <c r="A369" s="26" t="str">
        <f>Raw_endusebreakdownannual!B368</f>
        <v>CZ09</v>
      </c>
      <c r="B369" s="26" t="str">
        <f>Raw_endusebreakdownannual!C368</f>
        <v>cAVVG</v>
      </c>
      <c r="C369" s="26" t="str">
        <f>Raw_endusebreakdownannual!A368</f>
        <v>New Construction</v>
      </c>
      <c r="D369" s="26" t="str">
        <f>Raw_endusebreakdownannual!D368</f>
        <v>Fans</v>
      </c>
      <c r="E369" s="65">
        <f>Raw_endusebreakdownannual!E368</f>
        <v>831836.78</v>
      </c>
      <c r="F369" s="65">
        <f>Raw_endusebreakdownannual!F368</f>
        <v>0</v>
      </c>
      <c r="G369" s="26"/>
    </row>
    <row r="370" spans="1:7" x14ac:dyDescent="0.25">
      <c r="A370" s="26" t="str">
        <f>Raw_endusebreakdownannual!B369</f>
        <v>CZ09</v>
      </c>
      <c r="B370" s="26" t="str">
        <f>Raw_endusebreakdownannual!C369</f>
        <v>cAVVG</v>
      </c>
      <c r="C370" s="26" t="str">
        <f>Raw_endusebreakdownannual!A369</f>
        <v>New Construction</v>
      </c>
      <c r="D370" s="26" t="str">
        <f>Raw_endusebreakdownannual!D369</f>
        <v>Pumps</v>
      </c>
      <c r="E370" s="65">
        <f>Raw_endusebreakdownannual!E369</f>
        <v>60766.83</v>
      </c>
      <c r="F370" s="65">
        <f>Raw_endusebreakdownannual!F369</f>
        <v>0</v>
      </c>
      <c r="G370" s="26"/>
    </row>
    <row r="371" spans="1:7" x14ac:dyDescent="0.25">
      <c r="A371" s="26" t="str">
        <f>Raw_endusebreakdownannual!B370</f>
        <v>CZ09</v>
      </c>
      <c r="B371" s="26" t="str">
        <f>Raw_endusebreakdownannual!C370</f>
        <v>cAVVG</v>
      </c>
      <c r="C371" s="26" t="str">
        <f>Raw_endusebreakdownannual!A370</f>
        <v>New Construction</v>
      </c>
      <c r="D371" s="26" t="str">
        <f>Raw_endusebreakdownannual!D370</f>
        <v>Heat Rejection</v>
      </c>
      <c r="E371" s="65">
        <f>Raw_endusebreakdownannual!E370</f>
        <v>0</v>
      </c>
      <c r="F371" s="65">
        <f>Raw_endusebreakdownannual!F370</f>
        <v>0</v>
      </c>
      <c r="G371" s="26"/>
    </row>
    <row r="372" spans="1:7" x14ac:dyDescent="0.25">
      <c r="A372" s="26" t="str">
        <f>Raw_endusebreakdownannual!B371</f>
        <v>CZ09</v>
      </c>
      <c r="B372" s="26" t="str">
        <f>Raw_endusebreakdownannual!C371</f>
        <v>cAVVG</v>
      </c>
      <c r="C372" s="26" t="str">
        <f>Raw_endusebreakdownannual!A371</f>
        <v>New Construction</v>
      </c>
      <c r="D372" s="26" t="str">
        <f>Raw_endusebreakdownannual!D371</f>
        <v>Humidification</v>
      </c>
      <c r="E372" s="65">
        <f>Raw_endusebreakdownannual!E371</f>
        <v>0</v>
      </c>
      <c r="F372" s="65">
        <f>Raw_endusebreakdownannual!F371</f>
        <v>0</v>
      </c>
      <c r="G372" s="26"/>
    </row>
    <row r="373" spans="1:7" x14ac:dyDescent="0.25">
      <c r="A373" s="26" t="str">
        <f>Raw_endusebreakdownannual!B372</f>
        <v>CZ09</v>
      </c>
      <c r="B373" s="26" t="str">
        <f>Raw_endusebreakdownannual!C372</f>
        <v>cAVVG</v>
      </c>
      <c r="C373" s="26" t="str">
        <f>Raw_endusebreakdownannual!A372</f>
        <v>New Construction</v>
      </c>
      <c r="D373" s="26" t="str">
        <f>Raw_endusebreakdownannual!D372</f>
        <v>Heat Recovery</v>
      </c>
      <c r="E373" s="65">
        <f>Raw_endusebreakdownannual!E372</f>
        <v>0</v>
      </c>
      <c r="F373" s="65">
        <f>Raw_endusebreakdownannual!F372</f>
        <v>0</v>
      </c>
      <c r="G373" s="26"/>
    </row>
    <row r="374" spans="1:7" x14ac:dyDescent="0.25">
      <c r="A374" s="26" t="str">
        <f>Raw_endusebreakdownannual!B373</f>
        <v>CZ09</v>
      </c>
      <c r="B374" s="26" t="str">
        <f>Raw_endusebreakdownannual!C373</f>
        <v>cAVVG</v>
      </c>
      <c r="C374" s="26" t="str">
        <f>Raw_endusebreakdownannual!A373</f>
        <v>New Construction</v>
      </c>
      <c r="D374" s="26" t="str">
        <f>Raw_endusebreakdownannual!D373</f>
        <v>Water Systems</v>
      </c>
      <c r="E374" s="65">
        <f>Raw_endusebreakdownannual!E373</f>
        <v>0</v>
      </c>
      <c r="F374" s="65">
        <f>Raw_endusebreakdownannual!F373</f>
        <v>1479861.47</v>
      </c>
      <c r="G374" s="26"/>
    </row>
    <row r="375" spans="1:7" x14ac:dyDescent="0.25">
      <c r="A375" s="26" t="str">
        <f>Raw_endusebreakdownannual!B374</f>
        <v>CZ09</v>
      </c>
      <c r="B375" s="26" t="str">
        <f>Raw_endusebreakdownannual!C374</f>
        <v>cAVVG</v>
      </c>
      <c r="C375" s="26" t="str">
        <f>Raw_endusebreakdownannual!A374</f>
        <v>New Construction</v>
      </c>
      <c r="D375" s="26" t="str">
        <f>Raw_endusebreakdownannual!D374</f>
        <v>Refrigeration</v>
      </c>
      <c r="E375" s="65">
        <f>Raw_endusebreakdownannual!E374</f>
        <v>0</v>
      </c>
      <c r="F375" s="65">
        <f>Raw_endusebreakdownannual!F374</f>
        <v>0</v>
      </c>
      <c r="G375" s="26"/>
    </row>
    <row r="376" spans="1:7" x14ac:dyDescent="0.25">
      <c r="A376" s="26" t="str">
        <f>Raw_endusebreakdownannual!B375</f>
        <v>CZ09</v>
      </c>
      <c r="B376" s="26" t="str">
        <f>Raw_endusebreakdownannual!C375</f>
        <v>cAVVG</v>
      </c>
      <c r="C376" s="26" t="str">
        <f>Raw_endusebreakdownannual!A375</f>
        <v>New Construction</v>
      </c>
      <c r="D376" s="26" t="str">
        <f>Raw_endusebreakdownannual!D375</f>
        <v>Generators</v>
      </c>
      <c r="E376" s="65">
        <f>Raw_endusebreakdownannual!E375</f>
        <v>0</v>
      </c>
      <c r="F376" s="65">
        <f>Raw_endusebreakdownannual!F375</f>
        <v>0</v>
      </c>
      <c r="G376" s="26"/>
    </row>
    <row r="377" spans="1:7" x14ac:dyDescent="0.25">
      <c r="A377" s="26" t="str">
        <f>Raw_endusebreakdownannual!B376</f>
        <v>CZ09</v>
      </c>
      <c r="B377" s="26" t="str">
        <f>Raw_endusebreakdownannual!C376</f>
        <v>cAVVG</v>
      </c>
      <c r="C377" s="26" t="str">
        <f>Raw_endusebreakdownannual!A376</f>
        <v>New Construction</v>
      </c>
      <c r="D377" s="26" t="str">
        <f>Raw_endusebreakdownannual!D376</f>
        <v>Total End Uses</v>
      </c>
      <c r="E377" s="65">
        <f>Raw_endusebreakdownannual!E376</f>
        <v>5902904.8200000003</v>
      </c>
      <c r="F377" s="65">
        <f>Raw_endusebreakdownannual!F376</f>
        <v>1986058.73</v>
      </c>
      <c r="G377" s="26"/>
    </row>
    <row r="378" spans="1:7" x14ac:dyDescent="0.25">
      <c r="A378" s="26" t="str">
        <f>Raw_endusebreakdownannual!B377</f>
        <v>CZ10</v>
      </c>
      <c r="B378" s="26" t="str">
        <f>Raw_endusebreakdownannual!C377</f>
        <v>cAVVG</v>
      </c>
      <c r="C378" s="26" t="str">
        <f>Raw_endusebreakdownannual!A377</f>
        <v>New Construction</v>
      </c>
      <c r="D378" s="26" t="str">
        <f>Raw_endusebreakdownannual!D377</f>
        <v>Heating</v>
      </c>
      <c r="E378" s="65">
        <f>Raw_endusebreakdownannual!E377</f>
        <v>0</v>
      </c>
      <c r="F378" s="65">
        <f>Raw_endusebreakdownannual!F377</f>
        <v>479398.08</v>
      </c>
      <c r="G378" s="26"/>
    </row>
    <row r="379" spans="1:7" x14ac:dyDescent="0.25">
      <c r="A379" s="26" t="str">
        <f>Raw_endusebreakdownannual!B378</f>
        <v>CZ10</v>
      </c>
      <c r="B379" s="26" t="str">
        <f>Raw_endusebreakdownannual!C378</f>
        <v>cAVVG</v>
      </c>
      <c r="C379" s="26" t="str">
        <f>Raw_endusebreakdownannual!A378</f>
        <v>New Construction</v>
      </c>
      <c r="D379" s="26" t="str">
        <f>Raw_endusebreakdownannual!D378</f>
        <v>Cooling</v>
      </c>
      <c r="E379" s="65">
        <f>Raw_endusebreakdownannual!E378</f>
        <v>1549031.65</v>
      </c>
      <c r="F379" s="65">
        <f>Raw_endusebreakdownannual!F378</f>
        <v>0</v>
      </c>
      <c r="G379" s="26"/>
    </row>
    <row r="380" spans="1:7" x14ac:dyDescent="0.25">
      <c r="A380" s="26" t="str">
        <f>Raw_endusebreakdownannual!B379</f>
        <v>CZ10</v>
      </c>
      <c r="B380" s="26" t="str">
        <f>Raw_endusebreakdownannual!C379</f>
        <v>cAVVG</v>
      </c>
      <c r="C380" s="26" t="str">
        <f>Raw_endusebreakdownannual!A379</f>
        <v>New Construction</v>
      </c>
      <c r="D380" s="26" t="str">
        <f>Raw_endusebreakdownannual!D379</f>
        <v>Interior Lighting</v>
      </c>
      <c r="E380" s="65">
        <f>Raw_endusebreakdownannual!E379</f>
        <v>558894.68000000005</v>
      </c>
      <c r="F380" s="65">
        <f>Raw_endusebreakdownannual!F379</f>
        <v>0</v>
      </c>
      <c r="G380" s="26"/>
    </row>
    <row r="381" spans="1:7" x14ac:dyDescent="0.25">
      <c r="A381" s="26" t="str">
        <f>Raw_endusebreakdownannual!B380</f>
        <v>CZ10</v>
      </c>
      <c r="B381" s="26" t="str">
        <f>Raw_endusebreakdownannual!C380</f>
        <v>cAVVG</v>
      </c>
      <c r="C381" s="26" t="str">
        <f>Raw_endusebreakdownannual!A380</f>
        <v>New Construction</v>
      </c>
      <c r="D381" s="26" t="str">
        <f>Raw_endusebreakdownannual!D380</f>
        <v>Exterior Lighting</v>
      </c>
      <c r="E381" s="65">
        <f>Raw_endusebreakdownannual!E380</f>
        <v>0</v>
      </c>
      <c r="F381" s="65">
        <f>Raw_endusebreakdownannual!F380</f>
        <v>0</v>
      </c>
      <c r="G381" s="26"/>
    </row>
    <row r="382" spans="1:7" x14ac:dyDescent="0.25">
      <c r="A382" s="26" t="str">
        <f>Raw_endusebreakdownannual!B381</f>
        <v>CZ10</v>
      </c>
      <c r="B382" s="26" t="str">
        <f>Raw_endusebreakdownannual!C381</f>
        <v>cAVVG</v>
      </c>
      <c r="C382" s="26" t="str">
        <f>Raw_endusebreakdownannual!A381</f>
        <v>New Construction</v>
      </c>
      <c r="D382" s="26" t="str">
        <f>Raw_endusebreakdownannual!D381</f>
        <v>Interior Equipment</v>
      </c>
      <c r="E382" s="65">
        <f>Raw_endusebreakdownannual!E381</f>
        <v>3196971.72</v>
      </c>
      <c r="F382" s="65">
        <f>Raw_endusebreakdownannual!F381</f>
        <v>234323.45</v>
      </c>
      <c r="G382" s="26"/>
    </row>
    <row r="383" spans="1:7" x14ac:dyDescent="0.25">
      <c r="A383" s="26" t="str">
        <f>Raw_endusebreakdownannual!B382</f>
        <v>CZ10</v>
      </c>
      <c r="B383" s="26" t="str">
        <f>Raw_endusebreakdownannual!C382</f>
        <v>cAVVG</v>
      </c>
      <c r="C383" s="26" t="str">
        <f>Raw_endusebreakdownannual!A382</f>
        <v>New Construction</v>
      </c>
      <c r="D383" s="26" t="str">
        <f>Raw_endusebreakdownannual!D382</f>
        <v>Exterior Equipment</v>
      </c>
      <c r="E383" s="65">
        <f>Raw_endusebreakdownannual!E382</f>
        <v>0</v>
      </c>
      <c r="F383" s="65">
        <f>Raw_endusebreakdownannual!F382</f>
        <v>0</v>
      </c>
      <c r="G383" s="26"/>
    </row>
    <row r="384" spans="1:7" x14ac:dyDescent="0.25">
      <c r="A384" s="26" t="str">
        <f>Raw_endusebreakdownannual!B383</f>
        <v>CZ10</v>
      </c>
      <c r="B384" s="26" t="str">
        <f>Raw_endusebreakdownannual!C383</f>
        <v>cAVVG</v>
      </c>
      <c r="C384" s="26" t="str">
        <f>Raw_endusebreakdownannual!A383</f>
        <v>New Construction</v>
      </c>
      <c r="D384" s="26" t="str">
        <f>Raw_endusebreakdownannual!D383</f>
        <v>Fans</v>
      </c>
      <c r="E384" s="65">
        <f>Raw_endusebreakdownannual!E383</f>
        <v>889595.5</v>
      </c>
      <c r="F384" s="65">
        <f>Raw_endusebreakdownannual!F383</f>
        <v>0</v>
      </c>
      <c r="G384" s="26"/>
    </row>
    <row r="385" spans="1:7" x14ac:dyDescent="0.25">
      <c r="A385" s="26" t="str">
        <f>Raw_endusebreakdownannual!B384</f>
        <v>CZ10</v>
      </c>
      <c r="B385" s="26" t="str">
        <f>Raw_endusebreakdownannual!C384</f>
        <v>cAVVG</v>
      </c>
      <c r="C385" s="26" t="str">
        <f>Raw_endusebreakdownannual!A384</f>
        <v>New Construction</v>
      </c>
      <c r="D385" s="26" t="str">
        <f>Raw_endusebreakdownannual!D384</f>
        <v>Pumps</v>
      </c>
      <c r="E385" s="65">
        <f>Raw_endusebreakdownannual!E384</f>
        <v>61726.07</v>
      </c>
      <c r="F385" s="65">
        <f>Raw_endusebreakdownannual!F384</f>
        <v>0</v>
      </c>
      <c r="G385" s="26"/>
    </row>
    <row r="386" spans="1:7" x14ac:dyDescent="0.25">
      <c r="A386" s="26" t="str">
        <f>Raw_endusebreakdownannual!B385</f>
        <v>CZ10</v>
      </c>
      <c r="B386" s="26" t="str">
        <f>Raw_endusebreakdownannual!C385</f>
        <v>cAVVG</v>
      </c>
      <c r="C386" s="26" t="str">
        <f>Raw_endusebreakdownannual!A385</f>
        <v>New Construction</v>
      </c>
      <c r="D386" s="26" t="str">
        <f>Raw_endusebreakdownannual!D385</f>
        <v>Heat Rejection</v>
      </c>
      <c r="E386" s="65">
        <f>Raw_endusebreakdownannual!E385</f>
        <v>0</v>
      </c>
      <c r="F386" s="65">
        <f>Raw_endusebreakdownannual!F385</f>
        <v>0</v>
      </c>
      <c r="G386" s="26"/>
    </row>
    <row r="387" spans="1:7" x14ac:dyDescent="0.25">
      <c r="A387" s="26" t="str">
        <f>Raw_endusebreakdownannual!B386</f>
        <v>CZ10</v>
      </c>
      <c r="B387" s="26" t="str">
        <f>Raw_endusebreakdownannual!C386</f>
        <v>cAVVG</v>
      </c>
      <c r="C387" s="26" t="str">
        <f>Raw_endusebreakdownannual!A386</f>
        <v>New Construction</v>
      </c>
      <c r="D387" s="26" t="str">
        <f>Raw_endusebreakdownannual!D386</f>
        <v>Humidification</v>
      </c>
      <c r="E387" s="65">
        <f>Raw_endusebreakdownannual!E386</f>
        <v>0</v>
      </c>
      <c r="F387" s="65">
        <f>Raw_endusebreakdownannual!F386</f>
        <v>0</v>
      </c>
      <c r="G387" s="26"/>
    </row>
    <row r="388" spans="1:7" x14ac:dyDescent="0.25">
      <c r="A388" s="26" t="str">
        <f>Raw_endusebreakdownannual!B387</f>
        <v>CZ10</v>
      </c>
      <c r="B388" s="26" t="str">
        <f>Raw_endusebreakdownannual!C387</f>
        <v>cAVVG</v>
      </c>
      <c r="C388" s="26" t="str">
        <f>Raw_endusebreakdownannual!A387</f>
        <v>New Construction</v>
      </c>
      <c r="D388" s="26" t="str">
        <f>Raw_endusebreakdownannual!D387</f>
        <v>Heat Recovery</v>
      </c>
      <c r="E388" s="65">
        <f>Raw_endusebreakdownannual!E387</f>
        <v>0</v>
      </c>
      <c r="F388" s="65">
        <f>Raw_endusebreakdownannual!F387</f>
        <v>0</v>
      </c>
      <c r="G388" s="26"/>
    </row>
    <row r="389" spans="1:7" x14ac:dyDescent="0.25">
      <c r="A389" s="26" t="str">
        <f>Raw_endusebreakdownannual!B388</f>
        <v>CZ10</v>
      </c>
      <c r="B389" s="26" t="str">
        <f>Raw_endusebreakdownannual!C388</f>
        <v>cAVVG</v>
      </c>
      <c r="C389" s="26" t="str">
        <f>Raw_endusebreakdownannual!A388</f>
        <v>New Construction</v>
      </c>
      <c r="D389" s="26" t="str">
        <f>Raw_endusebreakdownannual!D388</f>
        <v>Water Systems</v>
      </c>
      <c r="E389" s="65">
        <f>Raw_endusebreakdownannual!E388</f>
        <v>0</v>
      </c>
      <c r="F389" s="65">
        <f>Raw_endusebreakdownannual!F388</f>
        <v>1462665.97</v>
      </c>
      <c r="G389" s="26"/>
    </row>
    <row r="390" spans="1:7" x14ac:dyDescent="0.25">
      <c r="A390" s="26" t="str">
        <f>Raw_endusebreakdownannual!B389</f>
        <v>CZ10</v>
      </c>
      <c r="B390" s="26" t="str">
        <f>Raw_endusebreakdownannual!C389</f>
        <v>cAVVG</v>
      </c>
      <c r="C390" s="26" t="str">
        <f>Raw_endusebreakdownannual!A389</f>
        <v>New Construction</v>
      </c>
      <c r="D390" s="26" t="str">
        <f>Raw_endusebreakdownannual!D389</f>
        <v>Refrigeration</v>
      </c>
      <c r="E390" s="65">
        <f>Raw_endusebreakdownannual!E389</f>
        <v>0</v>
      </c>
      <c r="F390" s="65">
        <f>Raw_endusebreakdownannual!F389</f>
        <v>0</v>
      </c>
      <c r="G390" s="26"/>
    </row>
    <row r="391" spans="1:7" x14ac:dyDescent="0.25">
      <c r="A391" s="26" t="str">
        <f>Raw_endusebreakdownannual!B390</f>
        <v>CZ10</v>
      </c>
      <c r="B391" s="26" t="str">
        <f>Raw_endusebreakdownannual!C390</f>
        <v>cAVVG</v>
      </c>
      <c r="C391" s="26" t="str">
        <f>Raw_endusebreakdownannual!A390</f>
        <v>New Construction</v>
      </c>
      <c r="D391" s="26" t="str">
        <f>Raw_endusebreakdownannual!D390</f>
        <v>Generators</v>
      </c>
      <c r="E391" s="65">
        <f>Raw_endusebreakdownannual!E390</f>
        <v>0</v>
      </c>
      <c r="F391" s="65">
        <f>Raw_endusebreakdownannual!F390</f>
        <v>0</v>
      </c>
      <c r="G391" s="26"/>
    </row>
    <row r="392" spans="1:7" x14ac:dyDescent="0.25">
      <c r="A392" s="26" t="str">
        <f>Raw_endusebreakdownannual!B391</f>
        <v>CZ10</v>
      </c>
      <c r="B392" s="26" t="str">
        <f>Raw_endusebreakdownannual!C391</f>
        <v>cAVVG</v>
      </c>
      <c r="C392" s="26" t="str">
        <f>Raw_endusebreakdownannual!A391</f>
        <v>New Construction</v>
      </c>
      <c r="D392" s="26" t="str">
        <f>Raw_endusebreakdownannual!D391</f>
        <v>Total End Uses</v>
      </c>
      <c r="E392" s="65">
        <f>Raw_endusebreakdownannual!E391</f>
        <v>6256219.6100000003</v>
      </c>
      <c r="F392" s="65">
        <f>Raw_endusebreakdownannual!F391</f>
        <v>2176387.5</v>
      </c>
      <c r="G392" s="26"/>
    </row>
    <row r="393" spans="1:7" x14ac:dyDescent="0.25">
      <c r="A393" s="26" t="str">
        <f>Raw_endusebreakdownannual!B392</f>
        <v>CZ11</v>
      </c>
      <c r="B393" s="26" t="str">
        <f>Raw_endusebreakdownannual!C392</f>
        <v>cAVVG</v>
      </c>
      <c r="C393" s="26" t="str">
        <f>Raw_endusebreakdownannual!A392</f>
        <v>New Construction</v>
      </c>
      <c r="D393" s="26" t="str">
        <f>Raw_endusebreakdownannual!D392</f>
        <v>Heating</v>
      </c>
      <c r="E393" s="65">
        <f>Raw_endusebreakdownannual!E392</f>
        <v>0</v>
      </c>
      <c r="F393" s="65">
        <f>Raw_endusebreakdownannual!F392</f>
        <v>684552.67</v>
      </c>
      <c r="G393" s="26"/>
    </row>
    <row r="394" spans="1:7" x14ac:dyDescent="0.25">
      <c r="A394" s="26" t="str">
        <f>Raw_endusebreakdownannual!B393</f>
        <v>CZ11</v>
      </c>
      <c r="B394" s="26" t="str">
        <f>Raw_endusebreakdownannual!C393</f>
        <v>cAVVG</v>
      </c>
      <c r="C394" s="26" t="str">
        <f>Raw_endusebreakdownannual!A393</f>
        <v>New Construction</v>
      </c>
      <c r="D394" s="26" t="str">
        <f>Raw_endusebreakdownannual!D393</f>
        <v>Cooling</v>
      </c>
      <c r="E394" s="65">
        <f>Raw_endusebreakdownannual!E393</f>
        <v>1441112.38</v>
      </c>
      <c r="F394" s="65">
        <f>Raw_endusebreakdownannual!F393</f>
        <v>0</v>
      </c>
      <c r="G394" s="26"/>
    </row>
    <row r="395" spans="1:7" x14ac:dyDescent="0.25">
      <c r="A395" s="26" t="str">
        <f>Raw_endusebreakdownannual!B394</f>
        <v>CZ11</v>
      </c>
      <c r="B395" s="26" t="str">
        <f>Raw_endusebreakdownannual!C394</f>
        <v>cAVVG</v>
      </c>
      <c r="C395" s="26" t="str">
        <f>Raw_endusebreakdownannual!A394</f>
        <v>New Construction</v>
      </c>
      <c r="D395" s="26" t="str">
        <f>Raw_endusebreakdownannual!D394</f>
        <v>Interior Lighting</v>
      </c>
      <c r="E395" s="65">
        <f>Raw_endusebreakdownannual!E394</f>
        <v>558894.68000000005</v>
      </c>
      <c r="F395" s="65">
        <f>Raw_endusebreakdownannual!F394</f>
        <v>0</v>
      </c>
      <c r="G395" s="26"/>
    </row>
    <row r="396" spans="1:7" x14ac:dyDescent="0.25">
      <c r="A396" s="26" t="str">
        <f>Raw_endusebreakdownannual!B395</f>
        <v>CZ11</v>
      </c>
      <c r="B396" s="26" t="str">
        <f>Raw_endusebreakdownannual!C395</f>
        <v>cAVVG</v>
      </c>
      <c r="C396" s="26" t="str">
        <f>Raw_endusebreakdownannual!A395</f>
        <v>New Construction</v>
      </c>
      <c r="D396" s="26" t="str">
        <f>Raw_endusebreakdownannual!D395</f>
        <v>Exterior Lighting</v>
      </c>
      <c r="E396" s="65">
        <f>Raw_endusebreakdownannual!E395</f>
        <v>0</v>
      </c>
      <c r="F396" s="65">
        <f>Raw_endusebreakdownannual!F395</f>
        <v>0</v>
      </c>
      <c r="G396" s="26"/>
    </row>
    <row r="397" spans="1:7" x14ac:dyDescent="0.25">
      <c r="A397" s="26" t="str">
        <f>Raw_endusebreakdownannual!B396</f>
        <v>CZ11</v>
      </c>
      <c r="B397" s="26" t="str">
        <f>Raw_endusebreakdownannual!C396</f>
        <v>cAVVG</v>
      </c>
      <c r="C397" s="26" t="str">
        <f>Raw_endusebreakdownannual!A396</f>
        <v>New Construction</v>
      </c>
      <c r="D397" s="26" t="str">
        <f>Raw_endusebreakdownannual!D396</f>
        <v>Interior Equipment</v>
      </c>
      <c r="E397" s="65">
        <f>Raw_endusebreakdownannual!E396</f>
        <v>3196971.72</v>
      </c>
      <c r="F397" s="65">
        <f>Raw_endusebreakdownannual!F396</f>
        <v>234323.45</v>
      </c>
      <c r="G397" s="26"/>
    </row>
    <row r="398" spans="1:7" x14ac:dyDescent="0.25">
      <c r="A398" s="26" t="str">
        <f>Raw_endusebreakdownannual!B397</f>
        <v>CZ11</v>
      </c>
      <c r="B398" s="26" t="str">
        <f>Raw_endusebreakdownannual!C397</f>
        <v>cAVVG</v>
      </c>
      <c r="C398" s="26" t="str">
        <f>Raw_endusebreakdownannual!A397</f>
        <v>New Construction</v>
      </c>
      <c r="D398" s="26" t="str">
        <f>Raw_endusebreakdownannual!D397</f>
        <v>Exterior Equipment</v>
      </c>
      <c r="E398" s="65">
        <f>Raw_endusebreakdownannual!E397</f>
        <v>0</v>
      </c>
      <c r="F398" s="65">
        <f>Raw_endusebreakdownannual!F397</f>
        <v>0</v>
      </c>
      <c r="G398" s="26"/>
    </row>
    <row r="399" spans="1:7" x14ac:dyDescent="0.25">
      <c r="A399" s="26" t="str">
        <f>Raw_endusebreakdownannual!B398</f>
        <v>CZ11</v>
      </c>
      <c r="B399" s="26" t="str">
        <f>Raw_endusebreakdownannual!C398</f>
        <v>cAVVG</v>
      </c>
      <c r="C399" s="26" t="str">
        <f>Raw_endusebreakdownannual!A398</f>
        <v>New Construction</v>
      </c>
      <c r="D399" s="26" t="str">
        <f>Raw_endusebreakdownannual!D398</f>
        <v>Fans</v>
      </c>
      <c r="E399" s="65">
        <f>Raw_endusebreakdownannual!E398</f>
        <v>892407.74</v>
      </c>
      <c r="F399" s="65">
        <f>Raw_endusebreakdownannual!F398</f>
        <v>0</v>
      </c>
      <c r="G399" s="26"/>
    </row>
    <row r="400" spans="1:7" x14ac:dyDescent="0.25">
      <c r="A400" s="26" t="str">
        <f>Raw_endusebreakdownannual!B399</f>
        <v>CZ11</v>
      </c>
      <c r="B400" s="26" t="str">
        <f>Raw_endusebreakdownannual!C399</f>
        <v>cAVVG</v>
      </c>
      <c r="C400" s="26" t="str">
        <f>Raw_endusebreakdownannual!A399</f>
        <v>New Construction</v>
      </c>
      <c r="D400" s="26" t="str">
        <f>Raw_endusebreakdownannual!D399</f>
        <v>Pumps</v>
      </c>
      <c r="E400" s="65">
        <f>Raw_endusebreakdownannual!E399</f>
        <v>54003.839999999997</v>
      </c>
      <c r="F400" s="65">
        <f>Raw_endusebreakdownannual!F399</f>
        <v>0</v>
      </c>
      <c r="G400" s="26"/>
    </row>
    <row r="401" spans="1:7" x14ac:dyDescent="0.25">
      <c r="A401" s="26" t="str">
        <f>Raw_endusebreakdownannual!B400</f>
        <v>CZ11</v>
      </c>
      <c r="B401" s="26" t="str">
        <f>Raw_endusebreakdownannual!C400</f>
        <v>cAVVG</v>
      </c>
      <c r="C401" s="26" t="str">
        <f>Raw_endusebreakdownannual!A400</f>
        <v>New Construction</v>
      </c>
      <c r="D401" s="26" t="str">
        <f>Raw_endusebreakdownannual!D400</f>
        <v>Heat Rejection</v>
      </c>
      <c r="E401" s="65">
        <f>Raw_endusebreakdownannual!E400</f>
        <v>0</v>
      </c>
      <c r="F401" s="65">
        <f>Raw_endusebreakdownannual!F400</f>
        <v>0</v>
      </c>
      <c r="G401" s="26"/>
    </row>
    <row r="402" spans="1:7" x14ac:dyDescent="0.25">
      <c r="A402" s="26" t="str">
        <f>Raw_endusebreakdownannual!B401</f>
        <v>CZ11</v>
      </c>
      <c r="B402" s="26" t="str">
        <f>Raw_endusebreakdownannual!C401</f>
        <v>cAVVG</v>
      </c>
      <c r="C402" s="26" t="str">
        <f>Raw_endusebreakdownannual!A401</f>
        <v>New Construction</v>
      </c>
      <c r="D402" s="26" t="str">
        <f>Raw_endusebreakdownannual!D401</f>
        <v>Humidification</v>
      </c>
      <c r="E402" s="65">
        <f>Raw_endusebreakdownannual!E401</f>
        <v>0</v>
      </c>
      <c r="F402" s="65">
        <f>Raw_endusebreakdownannual!F401</f>
        <v>0</v>
      </c>
      <c r="G402" s="26"/>
    </row>
    <row r="403" spans="1:7" x14ac:dyDescent="0.25">
      <c r="A403" s="26" t="str">
        <f>Raw_endusebreakdownannual!B402</f>
        <v>CZ11</v>
      </c>
      <c r="B403" s="26" t="str">
        <f>Raw_endusebreakdownannual!C402</f>
        <v>cAVVG</v>
      </c>
      <c r="C403" s="26" t="str">
        <f>Raw_endusebreakdownannual!A402</f>
        <v>New Construction</v>
      </c>
      <c r="D403" s="26" t="str">
        <f>Raw_endusebreakdownannual!D402</f>
        <v>Heat Recovery</v>
      </c>
      <c r="E403" s="65">
        <f>Raw_endusebreakdownannual!E402</f>
        <v>0</v>
      </c>
      <c r="F403" s="65">
        <f>Raw_endusebreakdownannual!F402</f>
        <v>0</v>
      </c>
      <c r="G403" s="26"/>
    </row>
    <row r="404" spans="1:7" x14ac:dyDescent="0.25">
      <c r="A404" s="26" t="str">
        <f>Raw_endusebreakdownannual!B403</f>
        <v>CZ11</v>
      </c>
      <c r="B404" s="26" t="str">
        <f>Raw_endusebreakdownannual!C403</f>
        <v>cAVVG</v>
      </c>
      <c r="C404" s="26" t="str">
        <f>Raw_endusebreakdownannual!A403</f>
        <v>New Construction</v>
      </c>
      <c r="D404" s="26" t="str">
        <f>Raw_endusebreakdownannual!D403</f>
        <v>Water Systems</v>
      </c>
      <c r="E404" s="65">
        <f>Raw_endusebreakdownannual!E403</f>
        <v>0</v>
      </c>
      <c r="F404" s="65">
        <f>Raw_endusebreakdownannual!F403</f>
        <v>1491232.46</v>
      </c>
      <c r="G404" s="26"/>
    </row>
    <row r="405" spans="1:7" x14ac:dyDescent="0.25">
      <c r="A405" s="26" t="str">
        <f>Raw_endusebreakdownannual!B404</f>
        <v>CZ11</v>
      </c>
      <c r="B405" s="26" t="str">
        <f>Raw_endusebreakdownannual!C404</f>
        <v>cAVVG</v>
      </c>
      <c r="C405" s="26" t="str">
        <f>Raw_endusebreakdownannual!A404</f>
        <v>New Construction</v>
      </c>
      <c r="D405" s="26" t="str">
        <f>Raw_endusebreakdownannual!D404</f>
        <v>Refrigeration</v>
      </c>
      <c r="E405" s="65">
        <f>Raw_endusebreakdownannual!E404</f>
        <v>0</v>
      </c>
      <c r="F405" s="65">
        <f>Raw_endusebreakdownannual!F404</f>
        <v>0</v>
      </c>
      <c r="G405" s="26"/>
    </row>
    <row r="406" spans="1:7" x14ac:dyDescent="0.25">
      <c r="A406" s="26" t="str">
        <f>Raw_endusebreakdownannual!B405</f>
        <v>CZ11</v>
      </c>
      <c r="B406" s="26" t="str">
        <f>Raw_endusebreakdownannual!C405</f>
        <v>cAVVG</v>
      </c>
      <c r="C406" s="26" t="str">
        <f>Raw_endusebreakdownannual!A405</f>
        <v>New Construction</v>
      </c>
      <c r="D406" s="26" t="str">
        <f>Raw_endusebreakdownannual!D405</f>
        <v>Generators</v>
      </c>
      <c r="E406" s="65">
        <f>Raw_endusebreakdownannual!E405</f>
        <v>0</v>
      </c>
      <c r="F406" s="65">
        <f>Raw_endusebreakdownannual!F405</f>
        <v>0</v>
      </c>
      <c r="G406" s="26"/>
    </row>
    <row r="407" spans="1:7" x14ac:dyDescent="0.25">
      <c r="A407" s="26" t="str">
        <f>Raw_endusebreakdownannual!B406</f>
        <v>CZ11</v>
      </c>
      <c r="B407" s="26" t="str">
        <f>Raw_endusebreakdownannual!C406</f>
        <v>cAVVG</v>
      </c>
      <c r="C407" s="26" t="str">
        <f>Raw_endusebreakdownannual!A406</f>
        <v>New Construction</v>
      </c>
      <c r="D407" s="26" t="str">
        <f>Raw_endusebreakdownannual!D406</f>
        <v>Total End Uses</v>
      </c>
      <c r="E407" s="65">
        <f>Raw_endusebreakdownannual!E406</f>
        <v>6143390.3600000003</v>
      </c>
      <c r="F407" s="65">
        <f>Raw_endusebreakdownannual!F406</f>
        <v>2410108.58</v>
      </c>
      <c r="G407" s="26"/>
    </row>
    <row r="408" spans="1:7" x14ac:dyDescent="0.25">
      <c r="A408" s="26" t="str">
        <f>Raw_endusebreakdownannual!B407</f>
        <v>CZ12</v>
      </c>
      <c r="B408" s="26" t="str">
        <f>Raw_endusebreakdownannual!C407</f>
        <v>cAVVG</v>
      </c>
      <c r="C408" s="26" t="str">
        <f>Raw_endusebreakdownannual!A407</f>
        <v>New Construction</v>
      </c>
      <c r="D408" s="26" t="str">
        <f>Raw_endusebreakdownannual!D407</f>
        <v>Heating</v>
      </c>
      <c r="E408" s="65">
        <f>Raw_endusebreakdownannual!E407</f>
        <v>0</v>
      </c>
      <c r="F408" s="65">
        <f>Raw_endusebreakdownannual!F407</f>
        <v>601533.80000000005</v>
      </c>
      <c r="G408" s="26"/>
    </row>
    <row r="409" spans="1:7" x14ac:dyDescent="0.25">
      <c r="A409" s="26" t="str">
        <f>Raw_endusebreakdownannual!B408</f>
        <v>CZ12</v>
      </c>
      <c r="B409" s="26" t="str">
        <f>Raw_endusebreakdownannual!C408</f>
        <v>cAVVG</v>
      </c>
      <c r="C409" s="26" t="str">
        <f>Raw_endusebreakdownannual!A408</f>
        <v>New Construction</v>
      </c>
      <c r="D409" s="26" t="str">
        <f>Raw_endusebreakdownannual!D408</f>
        <v>Cooling</v>
      </c>
      <c r="E409" s="65">
        <f>Raw_endusebreakdownannual!E408</f>
        <v>1233612.1100000001</v>
      </c>
      <c r="F409" s="65">
        <f>Raw_endusebreakdownannual!F408</f>
        <v>0</v>
      </c>
      <c r="G409" s="26"/>
    </row>
    <row r="410" spans="1:7" x14ac:dyDescent="0.25">
      <c r="A410" s="26" t="str">
        <f>Raw_endusebreakdownannual!B409</f>
        <v>CZ12</v>
      </c>
      <c r="B410" s="26" t="str">
        <f>Raw_endusebreakdownannual!C409</f>
        <v>cAVVG</v>
      </c>
      <c r="C410" s="26" t="str">
        <f>Raw_endusebreakdownannual!A409</f>
        <v>New Construction</v>
      </c>
      <c r="D410" s="26" t="str">
        <f>Raw_endusebreakdownannual!D409</f>
        <v>Interior Lighting</v>
      </c>
      <c r="E410" s="65">
        <f>Raw_endusebreakdownannual!E409</f>
        <v>558894.68000000005</v>
      </c>
      <c r="F410" s="65">
        <f>Raw_endusebreakdownannual!F409</f>
        <v>0</v>
      </c>
      <c r="G410" s="26"/>
    </row>
    <row r="411" spans="1:7" x14ac:dyDescent="0.25">
      <c r="A411" s="26" t="str">
        <f>Raw_endusebreakdownannual!B410</f>
        <v>CZ12</v>
      </c>
      <c r="B411" s="26" t="str">
        <f>Raw_endusebreakdownannual!C410</f>
        <v>cAVVG</v>
      </c>
      <c r="C411" s="26" t="str">
        <f>Raw_endusebreakdownannual!A410</f>
        <v>New Construction</v>
      </c>
      <c r="D411" s="26" t="str">
        <f>Raw_endusebreakdownannual!D410</f>
        <v>Exterior Lighting</v>
      </c>
      <c r="E411" s="65">
        <f>Raw_endusebreakdownannual!E410</f>
        <v>0</v>
      </c>
      <c r="F411" s="65">
        <f>Raw_endusebreakdownannual!F410</f>
        <v>0</v>
      </c>
      <c r="G411" s="26"/>
    </row>
    <row r="412" spans="1:7" x14ac:dyDescent="0.25">
      <c r="A412" s="26" t="str">
        <f>Raw_endusebreakdownannual!B411</f>
        <v>CZ12</v>
      </c>
      <c r="B412" s="26" t="str">
        <f>Raw_endusebreakdownannual!C411</f>
        <v>cAVVG</v>
      </c>
      <c r="C412" s="26" t="str">
        <f>Raw_endusebreakdownannual!A411</f>
        <v>New Construction</v>
      </c>
      <c r="D412" s="26" t="str">
        <f>Raw_endusebreakdownannual!D411</f>
        <v>Interior Equipment</v>
      </c>
      <c r="E412" s="65">
        <f>Raw_endusebreakdownannual!E411</f>
        <v>3196971.72</v>
      </c>
      <c r="F412" s="65">
        <f>Raw_endusebreakdownannual!F411</f>
        <v>234323.45</v>
      </c>
      <c r="G412" s="26"/>
    </row>
    <row r="413" spans="1:7" x14ac:dyDescent="0.25">
      <c r="A413" s="26" t="str">
        <f>Raw_endusebreakdownannual!B412</f>
        <v>CZ12</v>
      </c>
      <c r="B413" s="26" t="str">
        <f>Raw_endusebreakdownannual!C412</f>
        <v>cAVVG</v>
      </c>
      <c r="C413" s="26" t="str">
        <f>Raw_endusebreakdownannual!A412</f>
        <v>New Construction</v>
      </c>
      <c r="D413" s="26" t="str">
        <f>Raw_endusebreakdownannual!D412</f>
        <v>Exterior Equipment</v>
      </c>
      <c r="E413" s="65">
        <f>Raw_endusebreakdownannual!E412</f>
        <v>0</v>
      </c>
      <c r="F413" s="65">
        <f>Raw_endusebreakdownannual!F412</f>
        <v>0</v>
      </c>
      <c r="G413" s="26"/>
    </row>
    <row r="414" spans="1:7" x14ac:dyDescent="0.25">
      <c r="A414" s="26" t="str">
        <f>Raw_endusebreakdownannual!B413</f>
        <v>CZ12</v>
      </c>
      <c r="B414" s="26" t="str">
        <f>Raw_endusebreakdownannual!C413</f>
        <v>cAVVG</v>
      </c>
      <c r="C414" s="26" t="str">
        <f>Raw_endusebreakdownannual!A413</f>
        <v>New Construction</v>
      </c>
      <c r="D414" s="26" t="str">
        <f>Raw_endusebreakdownannual!D413</f>
        <v>Fans</v>
      </c>
      <c r="E414" s="65">
        <f>Raw_endusebreakdownannual!E413</f>
        <v>881300.3</v>
      </c>
      <c r="F414" s="65">
        <f>Raw_endusebreakdownannual!F413</f>
        <v>0</v>
      </c>
      <c r="G414" s="26"/>
    </row>
    <row r="415" spans="1:7" x14ac:dyDescent="0.25">
      <c r="A415" s="26" t="str">
        <f>Raw_endusebreakdownannual!B414</f>
        <v>CZ12</v>
      </c>
      <c r="B415" s="26" t="str">
        <f>Raw_endusebreakdownannual!C414</f>
        <v>cAVVG</v>
      </c>
      <c r="C415" s="26" t="str">
        <f>Raw_endusebreakdownannual!A414</f>
        <v>New Construction</v>
      </c>
      <c r="D415" s="26" t="str">
        <f>Raw_endusebreakdownannual!D414</f>
        <v>Pumps</v>
      </c>
      <c r="E415" s="65">
        <f>Raw_endusebreakdownannual!E414</f>
        <v>54499.96</v>
      </c>
      <c r="F415" s="65">
        <f>Raw_endusebreakdownannual!F414</f>
        <v>0</v>
      </c>
      <c r="G415" s="26"/>
    </row>
    <row r="416" spans="1:7" x14ac:dyDescent="0.25">
      <c r="A416" s="26" t="str">
        <f>Raw_endusebreakdownannual!B415</f>
        <v>CZ12</v>
      </c>
      <c r="B416" s="26" t="str">
        <f>Raw_endusebreakdownannual!C415</f>
        <v>cAVVG</v>
      </c>
      <c r="C416" s="26" t="str">
        <f>Raw_endusebreakdownannual!A415</f>
        <v>New Construction</v>
      </c>
      <c r="D416" s="26" t="str">
        <f>Raw_endusebreakdownannual!D415</f>
        <v>Heat Rejection</v>
      </c>
      <c r="E416" s="65">
        <f>Raw_endusebreakdownannual!E415</f>
        <v>0</v>
      </c>
      <c r="F416" s="65">
        <f>Raw_endusebreakdownannual!F415</f>
        <v>0</v>
      </c>
      <c r="G416" s="26"/>
    </row>
    <row r="417" spans="1:7" x14ac:dyDescent="0.25">
      <c r="A417" s="26" t="str">
        <f>Raw_endusebreakdownannual!B416</f>
        <v>CZ12</v>
      </c>
      <c r="B417" s="26" t="str">
        <f>Raw_endusebreakdownannual!C416</f>
        <v>cAVVG</v>
      </c>
      <c r="C417" s="26" t="str">
        <f>Raw_endusebreakdownannual!A416</f>
        <v>New Construction</v>
      </c>
      <c r="D417" s="26" t="str">
        <f>Raw_endusebreakdownannual!D416</f>
        <v>Humidification</v>
      </c>
      <c r="E417" s="65">
        <f>Raw_endusebreakdownannual!E416</f>
        <v>0</v>
      </c>
      <c r="F417" s="65">
        <f>Raw_endusebreakdownannual!F416</f>
        <v>0</v>
      </c>
      <c r="G417" s="26"/>
    </row>
    <row r="418" spans="1:7" x14ac:dyDescent="0.25">
      <c r="A418" s="26" t="str">
        <f>Raw_endusebreakdownannual!B417</f>
        <v>CZ12</v>
      </c>
      <c r="B418" s="26" t="str">
        <f>Raw_endusebreakdownannual!C417</f>
        <v>cAVVG</v>
      </c>
      <c r="C418" s="26" t="str">
        <f>Raw_endusebreakdownannual!A417</f>
        <v>New Construction</v>
      </c>
      <c r="D418" s="26" t="str">
        <f>Raw_endusebreakdownannual!D417</f>
        <v>Heat Recovery</v>
      </c>
      <c r="E418" s="65">
        <f>Raw_endusebreakdownannual!E417</f>
        <v>0</v>
      </c>
      <c r="F418" s="65">
        <f>Raw_endusebreakdownannual!F417</f>
        <v>0</v>
      </c>
      <c r="G418" s="26"/>
    </row>
    <row r="419" spans="1:7" x14ac:dyDescent="0.25">
      <c r="A419" s="26" t="str">
        <f>Raw_endusebreakdownannual!B418</f>
        <v>CZ12</v>
      </c>
      <c r="B419" s="26" t="str">
        <f>Raw_endusebreakdownannual!C418</f>
        <v>cAVVG</v>
      </c>
      <c r="C419" s="26" t="str">
        <f>Raw_endusebreakdownannual!A418</f>
        <v>New Construction</v>
      </c>
      <c r="D419" s="26" t="str">
        <f>Raw_endusebreakdownannual!D418</f>
        <v>Water Systems</v>
      </c>
      <c r="E419" s="65">
        <f>Raw_endusebreakdownannual!E418</f>
        <v>0</v>
      </c>
      <c r="F419" s="65">
        <f>Raw_endusebreakdownannual!F418</f>
        <v>1537960.3</v>
      </c>
      <c r="G419" s="26"/>
    </row>
    <row r="420" spans="1:7" x14ac:dyDescent="0.25">
      <c r="A420" s="26" t="str">
        <f>Raw_endusebreakdownannual!B419</f>
        <v>CZ12</v>
      </c>
      <c r="B420" s="26" t="str">
        <f>Raw_endusebreakdownannual!C419</f>
        <v>cAVVG</v>
      </c>
      <c r="C420" s="26" t="str">
        <f>Raw_endusebreakdownannual!A419</f>
        <v>New Construction</v>
      </c>
      <c r="D420" s="26" t="str">
        <f>Raw_endusebreakdownannual!D419</f>
        <v>Refrigeration</v>
      </c>
      <c r="E420" s="65">
        <f>Raw_endusebreakdownannual!E419</f>
        <v>0</v>
      </c>
      <c r="F420" s="65">
        <f>Raw_endusebreakdownannual!F419</f>
        <v>0</v>
      </c>
      <c r="G420" s="26"/>
    </row>
    <row r="421" spans="1:7" x14ac:dyDescent="0.25">
      <c r="A421" s="26" t="str">
        <f>Raw_endusebreakdownannual!B420</f>
        <v>CZ12</v>
      </c>
      <c r="B421" s="26" t="str">
        <f>Raw_endusebreakdownannual!C420</f>
        <v>cAVVG</v>
      </c>
      <c r="C421" s="26" t="str">
        <f>Raw_endusebreakdownannual!A420</f>
        <v>New Construction</v>
      </c>
      <c r="D421" s="26" t="str">
        <f>Raw_endusebreakdownannual!D420</f>
        <v>Generators</v>
      </c>
      <c r="E421" s="65">
        <f>Raw_endusebreakdownannual!E420</f>
        <v>0</v>
      </c>
      <c r="F421" s="65">
        <f>Raw_endusebreakdownannual!F420</f>
        <v>0</v>
      </c>
      <c r="G421" s="26"/>
    </row>
    <row r="422" spans="1:7" x14ac:dyDescent="0.25">
      <c r="A422" s="26" t="str">
        <f>Raw_endusebreakdownannual!B421</f>
        <v>CZ12</v>
      </c>
      <c r="B422" s="26" t="str">
        <f>Raw_endusebreakdownannual!C421</f>
        <v>cAVVG</v>
      </c>
      <c r="C422" s="26" t="str">
        <f>Raw_endusebreakdownannual!A421</f>
        <v>New Construction</v>
      </c>
      <c r="D422" s="26" t="str">
        <f>Raw_endusebreakdownannual!D421</f>
        <v>Total End Uses</v>
      </c>
      <c r="E422" s="65">
        <f>Raw_endusebreakdownannual!E421</f>
        <v>5925278.7599999998</v>
      </c>
      <c r="F422" s="65">
        <f>Raw_endusebreakdownannual!F421</f>
        <v>2373817.56</v>
      </c>
      <c r="G422" s="26"/>
    </row>
    <row r="423" spans="1:7" x14ac:dyDescent="0.25">
      <c r="A423" s="26" t="str">
        <f>Raw_endusebreakdownannual!B422</f>
        <v>CZ13</v>
      </c>
      <c r="B423" s="26" t="str">
        <f>Raw_endusebreakdownannual!C422</f>
        <v>cAVVG</v>
      </c>
      <c r="C423" s="26" t="str">
        <f>Raw_endusebreakdownannual!A422</f>
        <v>New Construction</v>
      </c>
      <c r="D423" s="26" t="str">
        <f>Raw_endusebreakdownannual!D422</f>
        <v>Heating</v>
      </c>
      <c r="E423" s="65">
        <f>Raw_endusebreakdownannual!E422</f>
        <v>0</v>
      </c>
      <c r="F423" s="65">
        <f>Raw_endusebreakdownannual!F422</f>
        <v>505883.84</v>
      </c>
      <c r="G423" s="26"/>
    </row>
    <row r="424" spans="1:7" x14ac:dyDescent="0.25">
      <c r="A424" s="26" t="str">
        <f>Raw_endusebreakdownannual!B423</f>
        <v>CZ13</v>
      </c>
      <c r="B424" s="26" t="str">
        <f>Raw_endusebreakdownannual!C423</f>
        <v>cAVVG</v>
      </c>
      <c r="C424" s="26" t="str">
        <f>Raw_endusebreakdownannual!A423</f>
        <v>New Construction</v>
      </c>
      <c r="D424" s="26" t="str">
        <f>Raw_endusebreakdownannual!D423</f>
        <v>Cooling</v>
      </c>
      <c r="E424" s="65">
        <f>Raw_endusebreakdownannual!E423</f>
        <v>1618573.35</v>
      </c>
      <c r="F424" s="65">
        <f>Raw_endusebreakdownannual!F423</f>
        <v>0</v>
      </c>
      <c r="G424" s="26"/>
    </row>
    <row r="425" spans="1:7" x14ac:dyDescent="0.25">
      <c r="A425" s="26" t="str">
        <f>Raw_endusebreakdownannual!B424</f>
        <v>CZ13</v>
      </c>
      <c r="B425" s="26" t="str">
        <f>Raw_endusebreakdownannual!C424</f>
        <v>cAVVG</v>
      </c>
      <c r="C425" s="26" t="str">
        <f>Raw_endusebreakdownannual!A424</f>
        <v>New Construction</v>
      </c>
      <c r="D425" s="26" t="str">
        <f>Raw_endusebreakdownannual!D424</f>
        <v>Interior Lighting</v>
      </c>
      <c r="E425" s="65">
        <f>Raw_endusebreakdownannual!E424</f>
        <v>558894.68000000005</v>
      </c>
      <c r="F425" s="65">
        <f>Raw_endusebreakdownannual!F424</f>
        <v>0</v>
      </c>
      <c r="G425" s="26"/>
    </row>
    <row r="426" spans="1:7" x14ac:dyDescent="0.25">
      <c r="A426" s="26" t="str">
        <f>Raw_endusebreakdownannual!B425</f>
        <v>CZ13</v>
      </c>
      <c r="B426" s="26" t="str">
        <f>Raw_endusebreakdownannual!C425</f>
        <v>cAVVG</v>
      </c>
      <c r="C426" s="26" t="str">
        <f>Raw_endusebreakdownannual!A425</f>
        <v>New Construction</v>
      </c>
      <c r="D426" s="26" t="str">
        <f>Raw_endusebreakdownannual!D425</f>
        <v>Exterior Lighting</v>
      </c>
      <c r="E426" s="65">
        <f>Raw_endusebreakdownannual!E425</f>
        <v>0</v>
      </c>
      <c r="F426" s="65">
        <f>Raw_endusebreakdownannual!F425</f>
        <v>0</v>
      </c>
      <c r="G426" s="26"/>
    </row>
    <row r="427" spans="1:7" x14ac:dyDescent="0.25">
      <c r="A427" s="26" t="str">
        <f>Raw_endusebreakdownannual!B426</f>
        <v>CZ13</v>
      </c>
      <c r="B427" s="26" t="str">
        <f>Raw_endusebreakdownannual!C426</f>
        <v>cAVVG</v>
      </c>
      <c r="C427" s="26" t="str">
        <f>Raw_endusebreakdownannual!A426</f>
        <v>New Construction</v>
      </c>
      <c r="D427" s="26" t="str">
        <f>Raw_endusebreakdownannual!D426</f>
        <v>Interior Equipment</v>
      </c>
      <c r="E427" s="65">
        <f>Raw_endusebreakdownannual!E426</f>
        <v>3196971.72</v>
      </c>
      <c r="F427" s="65">
        <f>Raw_endusebreakdownannual!F426</f>
        <v>234323.45</v>
      </c>
      <c r="G427" s="26"/>
    </row>
    <row r="428" spans="1:7" x14ac:dyDescent="0.25">
      <c r="A428" s="26" t="str">
        <f>Raw_endusebreakdownannual!B427</f>
        <v>CZ13</v>
      </c>
      <c r="B428" s="26" t="str">
        <f>Raw_endusebreakdownannual!C427</f>
        <v>cAVVG</v>
      </c>
      <c r="C428" s="26" t="str">
        <f>Raw_endusebreakdownannual!A427</f>
        <v>New Construction</v>
      </c>
      <c r="D428" s="26" t="str">
        <f>Raw_endusebreakdownannual!D427</f>
        <v>Exterior Equipment</v>
      </c>
      <c r="E428" s="65">
        <f>Raw_endusebreakdownannual!E427</f>
        <v>0</v>
      </c>
      <c r="F428" s="65">
        <f>Raw_endusebreakdownannual!F427</f>
        <v>0</v>
      </c>
      <c r="G428" s="26"/>
    </row>
    <row r="429" spans="1:7" x14ac:dyDescent="0.25">
      <c r="A429" s="26" t="str">
        <f>Raw_endusebreakdownannual!B428</f>
        <v>CZ13</v>
      </c>
      <c r="B429" s="26" t="str">
        <f>Raw_endusebreakdownannual!C428</f>
        <v>cAVVG</v>
      </c>
      <c r="C429" s="26" t="str">
        <f>Raw_endusebreakdownannual!A428</f>
        <v>New Construction</v>
      </c>
      <c r="D429" s="26" t="str">
        <f>Raw_endusebreakdownannual!D428</f>
        <v>Fans</v>
      </c>
      <c r="E429" s="65">
        <f>Raw_endusebreakdownannual!E428</f>
        <v>928806.39</v>
      </c>
      <c r="F429" s="65">
        <f>Raw_endusebreakdownannual!F428</f>
        <v>0</v>
      </c>
      <c r="G429" s="26"/>
    </row>
    <row r="430" spans="1:7" x14ac:dyDescent="0.25">
      <c r="A430" s="26" t="str">
        <f>Raw_endusebreakdownannual!B429</f>
        <v>CZ13</v>
      </c>
      <c r="B430" s="26" t="str">
        <f>Raw_endusebreakdownannual!C429</f>
        <v>cAVVG</v>
      </c>
      <c r="C430" s="26" t="str">
        <f>Raw_endusebreakdownannual!A429</f>
        <v>New Construction</v>
      </c>
      <c r="D430" s="26" t="str">
        <f>Raw_endusebreakdownannual!D429</f>
        <v>Pumps</v>
      </c>
      <c r="E430" s="65">
        <f>Raw_endusebreakdownannual!E429</f>
        <v>60261.47</v>
      </c>
      <c r="F430" s="65">
        <f>Raw_endusebreakdownannual!F429</f>
        <v>0</v>
      </c>
      <c r="G430" s="26"/>
    </row>
    <row r="431" spans="1:7" x14ac:dyDescent="0.25">
      <c r="A431" s="26" t="str">
        <f>Raw_endusebreakdownannual!B430</f>
        <v>CZ13</v>
      </c>
      <c r="B431" s="26" t="str">
        <f>Raw_endusebreakdownannual!C430</f>
        <v>cAVVG</v>
      </c>
      <c r="C431" s="26" t="str">
        <f>Raw_endusebreakdownannual!A430</f>
        <v>New Construction</v>
      </c>
      <c r="D431" s="26" t="str">
        <f>Raw_endusebreakdownannual!D430</f>
        <v>Heat Rejection</v>
      </c>
      <c r="E431" s="65">
        <f>Raw_endusebreakdownannual!E430</f>
        <v>0</v>
      </c>
      <c r="F431" s="65">
        <f>Raw_endusebreakdownannual!F430</f>
        <v>0</v>
      </c>
      <c r="G431" s="26"/>
    </row>
    <row r="432" spans="1:7" x14ac:dyDescent="0.25">
      <c r="A432" s="26" t="str">
        <f>Raw_endusebreakdownannual!B431</f>
        <v>CZ13</v>
      </c>
      <c r="B432" s="26" t="str">
        <f>Raw_endusebreakdownannual!C431</f>
        <v>cAVVG</v>
      </c>
      <c r="C432" s="26" t="str">
        <f>Raw_endusebreakdownannual!A431</f>
        <v>New Construction</v>
      </c>
      <c r="D432" s="26" t="str">
        <f>Raw_endusebreakdownannual!D431</f>
        <v>Humidification</v>
      </c>
      <c r="E432" s="65">
        <f>Raw_endusebreakdownannual!E431</f>
        <v>0</v>
      </c>
      <c r="F432" s="65">
        <f>Raw_endusebreakdownannual!F431</f>
        <v>0</v>
      </c>
      <c r="G432" s="26"/>
    </row>
    <row r="433" spans="1:7" x14ac:dyDescent="0.25">
      <c r="A433" s="26" t="str">
        <f>Raw_endusebreakdownannual!B432</f>
        <v>CZ13</v>
      </c>
      <c r="B433" s="26" t="str">
        <f>Raw_endusebreakdownannual!C432</f>
        <v>cAVVG</v>
      </c>
      <c r="C433" s="26" t="str">
        <f>Raw_endusebreakdownannual!A432</f>
        <v>New Construction</v>
      </c>
      <c r="D433" s="26" t="str">
        <f>Raw_endusebreakdownannual!D432</f>
        <v>Heat Recovery</v>
      </c>
      <c r="E433" s="65">
        <f>Raw_endusebreakdownannual!E432</f>
        <v>0</v>
      </c>
      <c r="F433" s="65">
        <f>Raw_endusebreakdownannual!F432</f>
        <v>0</v>
      </c>
      <c r="G433" s="26"/>
    </row>
    <row r="434" spans="1:7" x14ac:dyDescent="0.25">
      <c r="A434" s="26" t="str">
        <f>Raw_endusebreakdownannual!B433</f>
        <v>CZ13</v>
      </c>
      <c r="B434" s="26" t="str">
        <f>Raw_endusebreakdownannual!C433</f>
        <v>cAVVG</v>
      </c>
      <c r="C434" s="26" t="str">
        <f>Raw_endusebreakdownannual!A433</f>
        <v>New Construction</v>
      </c>
      <c r="D434" s="26" t="str">
        <f>Raw_endusebreakdownannual!D433</f>
        <v>Water Systems</v>
      </c>
      <c r="E434" s="65">
        <f>Raw_endusebreakdownannual!E433</f>
        <v>0</v>
      </c>
      <c r="F434" s="65">
        <f>Raw_endusebreakdownannual!F433</f>
        <v>1447559.39</v>
      </c>
      <c r="G434" s="26"/>
    </row>
    <row r="435" spans="1:7" x14ac:dyDescent="0.25">
      <c r="A435" s="26" t="str">
        <f>Raw_endusebreakdownannual!B434</f>
        <v>CZ13</v>
      </c>
      <c r="B435" s="26" t="str">
        <f>Raw_endusebreakdownannual!C434</f>
        <v>cAVVG</v>
      </c>
      <c r="C435" s="26" t="str">
        <f>Raw_endusebreakdownannual!A434</f>
        <v>New Construction</v>
      </c>
      <c r="D435" s="26" t="str">
        <f>Raw_endusebreakdownannual!D434</f>
        <v>Refrigeration</v>
      </c>
      <c r="E435" s="65">
        <f>Raw_endusebreakdownannual!E434</f>
        <v>0</v>
      </c>
      <c r="F435" s="65">
        <f>Raw_endusebreakdownannual!F434</f>
        <v>0</v>
      </c>
      <c r="G435" s="26"/>
    </row>
    <row r="436" spans="1:7" x14ac:dyDescent="0.25">
      <c r="A436" s="26" t="str">
        <f>Raw_endusebreakdownannual!B435</f>
        <v>CZ13</v>
      </c>
      <c r="B436" s="26" t="str">
        <f>Raw_endusebreakdownannual!C435</f>
        <v>cAVVG</v>
      </c>
      <c r="C436" s="26" t="str">
        <f>Raw_endusebreakdownannual!A435</f>
        <v>New Construction</v>
      </c>
      <c r="D436" s="26" t="str">
        <f>Raw_endusebreakdownannual!D435</f>
        <v>Generators</v>
      </c>
      <c r="E436" s="65">
        <f>Raw_endusebreakdownannual!E435</f>
        <v>0</v>
      </c>
      <c r="F436" s="65">
        <f>Raw_endusebreakdownannual!F435</f>
        <v>0</v>
      </c>
      <c r="G436" s="26"/>
    </row>
    <row r="437" spans="1:7" x14ac:dyDescent="0.25">
      <c r="A437" s="26" t="str">
        <f>Raw_endusebreakdownannual!B436</f>
        <v>CZ13</v>
      </c>
      <c r="B437" s="26" t="str">
        <f>Raw_endusebreakdownannual!C436</f>
        <v>cAVVG</v>
      </c>
      <c r="C437" s="26" t="str">
        <f>Raw_endusebreakdownannual!A436</f>
        <v>New Construction</v>
      </c>
      <c r="D437" s="26" t="str">
        <f>Raw_endusebreakdownannual!D436</f>
        <v>Total End Uses</v>
      </c>
      <c r="E437" s="65">
        <f>Raw_endusebreakdownannual!E436</f>
        <v>6363507.6100000003</v>
      </c>
      <c r="F437" s="65">
        <f>Raw_endusebreakdownannual!F436</f>
        <v>2187766.6800000002</v>
      </c>
      <c r="G437" s="26"/>
    </row>
    <row r="438" spans="1:7" x14ac:dyDescent="0.25">
      <c r="A438" s="26" t="str">
        <f>Raw_endusebreakdownannual!B437</f>
        <v>CZ14</v>
      </c>
      <c r="B438" s="26" t="str">
        <f>Raw_endusebreakdownannual!C437</f>
        <v>cAVVG</v>
      </c>
      <c r="C438" s="26" t="str">
        <f>Raw_endusebreakdownannual!A437</f>
        <v>New Construction</v>
      </c>
      <c r="D438" s="26" t="str">
        <f>Raw_endusebreakdownannual!D437</f>
        <v>Heating</v>
      </c>
      <c r="E438" s="65">
        <f>Raw_endusebreakdownannual!E437</f>
        <v>0</v>
      </c>
      <c r="F438" s="65">
        <f>Raw_endusebreakdownannual!F437</f>
        <v>374177.81</v>
      </c>
      <c r="G438" s="26"/>
    </row>
    <row r="439" spans="1:7" x14ac:dyDescent="0.25">
      <c r="A439" s="26" t="str">
        <f>Raw_endusebreakdownannual!B438</f>
        <v>CZ14</v>
      </c>
      <c r="B439" s="26" t="str">
        <f>Raw_endusebreakdownannual!C438</f>
        <v>cAVVG</v>
      </c>
      <c r="C439" s="26" t="str">
        <f>Raw_endusebreakdownannual!A438</f>
        <v>New Construction</v>
      </c>
      <c r="D439" s="26" t="str">
        <f>Raw_endusebreakdownannual!D438</f>
        <v>Cooling</v>
      </c>
      <c r="E439" s="65">
        <f>Raw_endusebreakdownannual!E438</f>
        <v>1993005.85</v>
      </c>
      <c r="F439" s="65">
        <f>Raw_endusebreakdownannual!F438</f>
        <v>0</v>
      </c>
      <c r="G439" s="26"/>
    </row>
    <row r="440" spans="1:7" x14ac:dyDescent="0.25">
      <c r="A440" s="26" t="str">
        <f>Raw_endusebreakdownannual!B439</f>
        <v>CZ14</v>
      </c>
      <c r="B440" s="26" t="str">
        <f>Raw_endusebreakdownannual!C439</f>
        <v>cAVVG</v>
      </c>
      <c r="C440" s="26" t="str">
        <f>Raw_endusebreakdownannual!A439</f>
        <v>New Construction</v>
      </c>
      <c r="D440" s="26" t="str">
        <f>Raw_endusebreakdownannual!D439</f>
        <v>Interior Lighting</v>
      </c>
      <c r="E440" s="65">
        <f>Raw_endusebreakdownannual!E439</f>
        <v>558894.68000000005</v>
      </c>
      <c r="F440" s="65">
        <f>Raw_endusebreakdownannual!F439</f>
        <v>0</v>
      </c>
      <c r="G440" s="26"/>
    </row>
    <row r="441" spans="1:7" x14ac:dyDescent="0.25">
      <c r="A441" s="26" t="str">
        <f>Raw_endusebreakdownannual!B440</f>
        <v>CZ14</v>
      </c>
      <c r="B441" s="26" t="str">
        <f>Raw_endusebreakdownannual!C440</f>
        <v>cAVVG</v>
      </c>
      <c r="C441" s="26" t="str">
        <f>Raw_endusebreakdownannual!A440</f>
        <v>New Construction</v>
      </c>
      <c r="D441" s="26" t="str">
        <f>Raw_endusebreakdownannual!D440</f>
        <v>Exterior Lighting</v>
      </c>
      <c r="E441" s="65">
        <f>Raw_endusebreakdownannual!E440</f>
        <v>0</v>
      </c>
      <c r="F441" s="65">
        <f>Raw_endusebreakdownannual!F440</f>
        <v>0</v>
      </c>
      <c r="G441" s="26"/>
    </row>
    <row r="442" spans="1:7" x14ac:dyDescent="0.25">
      <c r="A442" s="26" t="str">
        <f>Raw_endusebreakdownannual!B441</f>
        <v>CZ14</v>
      </c>
      <c r="B442" s="26" t="str">
        <f>Raw_endusebreakdownannual!C441</f>
        <v>cAVVG</v>
      </c>
      <c r="C442" s="26" t="str">
        <f>Raw_endusebreakdownannual!A441</f>
        <v>New Construction</v>
      </c>
      <c r="D442" s="26" t="str">
        <f>Raw_endusebreakdownannual!D441</f>
        <v>Interior Equipment</v>
      </c>
      <c r="E442" s="65">
        <f>Raw_endusebreakdownannual!E441</f>
        <v>3196971.72</v>
      </c>
      <c r="F442" s="65">
        <f>Raw_endusebreakdownannual!F441</f>
        <v>234323.45</v>
      </c>
      <c r="G442" s="26"/>
    </row>
    <row r="443" spans="1:7" x14ac:dyDescent="0.25">
      <c r="A443" s="26" t="str">
        <f>Raw_endusebreakdownannual!B442</f>
        <v>CZ14</v>
      </c>
      <c r="B443" s="26" t="str">
        <f>Raw_endusebreakdownannual!C442</f>
        <v>cAVVG</v>
      </c>
      <c r="C443" s="26" t="str">
        <f>Raw_endusebreakdownannual!A442</f>
        <v>New Construction</v>
      </c>
      <c r="D443" s="26" t="str">
        <f>Raw_endusebreakdownannual!D442</f>
        <v>Exterior Equipment</v>
      </c>
      <c r="E443" s="65">
        <f>Raw_endusebreakdownannual!E442</f>
        <v>0</v>
      </c>
      <c r="F443" s="65">
        <f>Raw_endusebreakdownannual!F442</f>
        <v>0</v>
      </c>
      <c r="G443" s="26"/>
    </row>
    <row r="444" spans="1:7" x14ac:dyDescent="0.25">
      <c r="A444" s="26" t="str">
        <f>Raw_endusebreakdownannual!B443</f>
        <v>CZ14</v>
      </c>
      <c r="B444" s="26" t="str">
        <f>Raw_endusebreakdownannual!C443</f>
        <v>cAVVG</v>
      </c>
      <c r="C444" s="26" t="str">
        <f>Raw_endusebreakdownannual!A443</f>
        <v>New Construction</v>
      </c>
      <c r="D444" s="26" t="str">
        <f>Raw_endusebreakdownannual!D443</f>
        <v>Fans</v>
      </c>
      <c r="E444" s="65">
        <f>Raw_endusebreakdownannual!E443</f>
        <v>1034992.81</v>
      </c>
      <c r="F444" s="65">
        <f>Raw_endusebreakdownannual!F443</f>
        <v>0</v>
      </c>
      <c r="G444" s="26"/>
    </row>
    <row r="445" spans="1:7" x14ac:dyDescent="0.25">
      <c r="A445" s="26" t="str">
        <f>Raw_endusebreakdownannual!B444</f>
        <v>CZ14</v>
      </c>
      <c r="B445" s="26" t="str">
        <f>Raw_endusebreakdownannual!C444</f>
        <v>cAVVG</v>
      </c>
      <c r="C445" s="26" t="str">
        <f>Raw_endusebreakdownannual!A444</f>
        <v>New Construction</v>
      </c>
      <c r="D445" s="26" t="str">
        <f>Raw_endusebreakdownannual!D444</f>
        <v>Pumps</v>
      </c>
      <c r="E445" s="65">
        <f>Raw_endusebreakdownannual!E444</f>
        <v>57016.65</v>
      </c>
      <c r="F445" s="65">
        <f>Raw_endusebreakdownannual!F444</f>
        <v>0</v>
      </c>
      <c r="G445" s="26"/>
    </row>
    <row r="446" spans="1:7" x14ac:dyDescent="0.25">
      <c r="A446" s="26" t="str">
        <f>Raw_endusebreakdownannual!B445</f>
        <v>CZ14</v>
      </c>
      <c r="B446" s="26" t="str">
        <f>Raw_endusebreakdownannual!C445</f>
        <v>cAVVG</v>
      </c>
      <c r="C446" s="26" t="str">
        <f>Raw_endusebreakdownannual!A445</f>
        <v>New Construction</v>
      </c>
      <c r="D446" s="26" t="str">
        <f>Raw_endusebreakdownannual!D445</f>
        <v>Heat Rejection</v>
      </c>
      <c r="E446" s="65">
        <f>Raw_endusebreakdownannual!E445</f>
        <v>0</v>
      </c>
      <c r="F446" s="65">
        <f>Raw_endusebreakdownannual!F445</f>
        <v>0</v>
      </c>
      <c r="G446" s="26"/>
    </row>
    <row r="447" spans="1:7" x14ac:dyDescent="0.25">
      <c r="A447" s="26" t="str">
        <f>Raw_endusebreakdownannual!B446</f>
        <v>CZ14</v>
      </c>
      <c r="B447" s="26" t="str">
        <f>Raw_endusebreakdownannual!C446</f>
        <v>cAVVG</v>
      </c>
      <c r="C447" s="26" t="str">
        <f>Raw_endusebreakdownannual!A446</f>
        <v>New Construction</v>
      </c>
      <c r="D447" s="26" t="str">
        <f>Raw_endusebreakdownannual!D446</f>
        <v>Humidification</v>
      </c>
      <c r="E447" s="65">
        <f>Raw_endusebreakdownannual!E446</f>
        <v>0</v>
      </c>
      <c r="F447" s="65">
        <f>Raw_endusebreakdownannual!F446</f>
        <v>0</v>
      </c>
      <c r="G447" s="26"/>
    </row>
    <row r="448" spans="1:7" x14ac:dyDescent="0.25">
      <c r="A448" s="26" t="str">
        <f>Raw_endusebreakdownannual!B447</f>
        <v>CZ14</v>
      </c>
      <c r="B448" s="26" t="str">
        <f>Raw_endusebreakdownannual!C447</f>
        <v>cAVVG</v>
      </c>
      <c r="C448" s="26" t="str">
        <f>Raw_endusebreakdownannual!A447</f>
        <v>New Construction</v>
      </c>
      <c r="D448" s="26" t="str">
        <f>Raw_endusebreakdownannual!D447</f>
        <v>Heat Recovery</v>
      </c>
      <c r="E448" s="65">
        <f>Raw_endusebreakdownannual!E447</f>
        <v>0</v>
      </c>
      <c r="F448" s="65">
        <f>Raw_endusebreakdownannual!F447</f>
        <v>0</v>
      </c>
      <c r="G448" s="26"/>
    </row>
    <row r="449" spans="1:7" x14ac:dyDescent="0.25">
      <c r="A449" s="26" t="str">
        <f>Raw_endusebreakdownannual!B448</f>
        <v>CZ14</v>
      </c>
      <c r="B449" s="26" t="str">
        <f>Raw_endusebreakdownannual!C448</f>
        <v>cAVVG</v>
      </c>
      <c r="C449" s="26" t="str">
        <f>Raw_endusebreakdownannual!A448</f>
        <v>New Construction</v>
      </c>
      <c r="D449" s="26" t="str">
        <f>Raw_endusebreakdownannual!D448</f>
        <v>Water Systems</v>
      </c>
      <c r="E449" s="65">
        <f>Raw_endusebreakdownannual!E448</f>
        <v>0</v>
      </c>
      <c r="F449" s="65">
        <f>Raw_endusebreakdownannual!F448</f>
        <v>1370631.47</v>
      </c>
      <c r="G449" s="26"/>
    </row>
    <row r="450" spans="1:7" x14ac:dyDescent="0.25">
      <c r="A450" s="26" t="str">
        <f>Raw_endusebreakdownannual!B449</f>
        <v>CZ14</v>
      </c>
      <c r="B450" s="26" t="str">
        <f>Raw_endusebreakdownannual!C449</f>
        <v>cAVVG</v>
      </c>
      <c r="C450" s="26" t="str">
        <f>Raw_endusebreakdownannual!A449</f>
        <v>New Construction</v>
      </c>
      <c r="D450" s="26" t="str">
        <f>Raw_endusebreakdownannual!D449</f>
        <v>Refrigeration</v>
      </c>
      <c r="E450" s="65">
        <f>Raw_endusebreakdownannual!E449</f>
        <v>0</v>
      </c>
      <c r="F450" s="65">
        <f>Raw_endusebreakdownannual!F449</f>
        <v>0</v>
      </c>
      <c r="G450" s="26"/>
    </row>
    <row r="451" spans="1:7" x14ac:dyDescent="0.25">
      <c r="A451" s="26" t="str">
        <f>Raw_endusebreakdownannual!B450</f>
        <v>CZ14</v>
      </c>
      <c r="B451" s="26" t="str">
        <f>Raw_endusebreakdownannual!C450</f>
        <v>cAVVG</v>
      </c>
      <c r="C451" s="26" t="str">
        <f>Raw_endusebreakdownannual!A450</f>
        <v>New Construction</v>
      </c>
      <c r="D451" s="26" t="str">
        <f>Raw_endusebreakdownannual!D450</f>
        <v>Generators</v>
      </c>
      <c r="E451" s="65">
        <f>Raw_endusebreakdownannual!E450</f>
        <v>0</v>
      </c>
      <c r="F451" s="65">
        <f>Raw_endusebreakdownannual!F450</f>
        <v>0</v>
      </c>
      <c r="G451" s="26"/>
    </row>
    <row r="452" spans="1:7" x14ac:dyDescent="0.25">
      <c r="A452" s="26" t="str">
        <f>Raw_endusebreakdownannual!B451</f>
        <v>CZ14</v>
      </c>
      <c r="B452" s="26" t="str">
        <f>Raw_endusebreakdownannual!C451</f>
        <v>cAVVG</v>
      </c>
      <c r="C452" s="26" t="str">
        <f>Raw_endusebreakdownannual!A451</f>
        <v>New Construction</v>
      </c>
      <c r="D452" s="26" t="str">
        <f>Raw_endusebreakdownannual!D451</f>
        <v>Total End Uses</v>
      </c>
      <c r="E452" s="65">
        <f>Raw_endusebreakdownannual!E451</f>
        <v>6840881.71</v>
      </c>
      <c r="F452" s="65">
        <f>Raw_endusebreakdownannual!F451</f>
        <v>1979132.73</v>
      </c>
      <c r="G452" s="26"/>
    </row>
    <row r="453" spans="1:7" x14ac:dyDescent="0.25">
      <c r="A453" s="26" t="str">
        <f>Raw_endusebreakdownannual!B452</f>
        <v>CZ15</v>
      </c>
      <c r="B453" s="26" t="str">
        <f>Raw_endusebreakdownannual!C452</f>
        <v>cAVVG</v>
      </c>
      <c r="C453" s="26" t="str">
        <f>Raw_endusebreakdownannual!A452</f>
        <v>New Construction</v>
      </c>
      <c r="D453" s="26" t="str">
        <f>Raw_endusebreakdownannual!D452</f>
        <v>Heating</v>
      </c>
      <c r="E453" s="65">
        <f>Raw_endusebreakdownannual!E452</f>
        <v>0</v>
      </c>
      <c r="F453" s="65">
        <f>Raw_endusebreakdownannual!F452</f>
        <v>216817.31</v>
      </c>
      <c r="G453" s="26"/>
    </row>
    <row r="454" spans="1:7" x14ac:dyDescent="0.25">
      <c r="A454" s="26" t="str">
        <f>Raw_endusebreakdownannual!B453</f>
        <v>CZ15</v>
      </c>
      <c r="B454" s="26" t="str">
        <f>Raw_endusebreakdownannual!C453</f>
        <v>cAVVG</v>
      </c>
      <c r="C454" s="26" t="str">
        <f>Raw_endusebreakdownannual!A453</f>
        <v>New Construction</v>
      </c>
      <c r="D454" s="26" t="str">
        <f>Raw_endusebreakdownannual!D453</f>
        <v>Cooling</v>
      </c>
      <c r="E454" s="65">
        <f>Raw_endusebreakdownannual!E453</f>
        <v>2857370.87</v>
      </c>
      <c r="F454" s="65">
        <f>Raw_endusebreakdownannual!F453</f>
        <v>0</v>
      </c>
      <c r="G454" s="26"/>
    </row>
    <row r="455" spans="1:7" x14ac:dyDescent="0.25">
      <c r="A455" s="26" t="str">
        <f>Raw_endusebreakdownannual!B454</f>
        <v>CZ15</v>
      </c>
      <c r="B455" s="26" t="str">
        <f>Raw_endusebreakdownannual!C454</f>
        <v>cAVVG</v>
      </c>
      <c r="C455" s="26" t="str">
        <f>Raw_endusebreakdownannual!A454</f>
        <v>New Construction</v>
      </c>
      <c r="D455" s="26" t="str">
        <f>Raw_endusebreakdownannual!D454</f>
        <v>Interior Lighting</v>
      </c>
      <c r="E455" s="65">
        <f>Raw_endusebreakdownannual!E454</f>
        <v>558894.68000000005</v>
      </c>
      <c r="F455" s="65">
        <f>Raw_endusebreakdownannual!F454</f>
        <v>0</v>
      </c>
      <c r="G455" s="26"/>
    </row>
    <row r="456" spans="1:7" x14ac:dyDescent="0.25">
      <c r="A456" s="26" t="str">
        <f>Raw_endusebreakdownannual!B455</f>
        <v>CZ15</v>
      </c>
      <c r="B456" s="26" t="str">
        <f>Raw_endusebreakdownannual!C455</f>
        <v>cAVVG</v>
      </c>
      <c r="C456" s="26" t="str">
        <f>Raw_endusebreakdownannual!A455</f>
        <v>New Construction</v>
      </c>
      <c r="D456" s="26" t="str">
        <f>Raw_endusebreakdownannual!D455</f>
        <v>Exterior Lighting</v>
      </c>
      <c r="E456" s="65">
        <f>Raw_endusebreakdownannual!E455</f>
        <v>0</v>
      </c>
      <c r="F456" s="65">
        <f>Raw_endusebreakdownannual!F455</f>
        <v>0</v>
      </c>
      <c r="G456" s="26"/>
    </row>
    <row r="457" spans="1:7" x14ac:dyDescent="0.25">
      <c r="A457" s="26" t="str">
        <f>Raw_endusebreakdownannual!B456</f>
        <v>CZ15</v>
      </c>
      <c r="B457" s="26" t="str">
        <f>Raw_endusebreakdownannual!C456</f>
        <v>cAVVG</v>
      </c>
      <c r="C457" s="26" t="str">
        <f>Raw_endusebreakdownannual!A456</f>
        <v>New Construction</v>
      </c>
      <c r="D457" s="26" t="str">
        <f>Raw_endusebreakdownannual!D456</f>
        <v>Interior Equipment</v>
      </c>
      <c r="E457" s="65">
        <f>Raw_endusebreakdownannual!E456</f>
        <v>3196971.72</v>
      </c>
      <c r="F457" s="65">
        <f>Raw_endusebreakdownannual!F456</f>
        <v>234323.45</v>
      </c>
      <c r="G457" s="26"/>
    </row>
    <row r="458" spans="1:7" x14ac:dyDescent="0.25">
      <c r="A458" s="26" t="str">
        <f>Raw_endusebreakdownannual!B457</f>
        <v>CZ15</v>
      </c>
      <c r="B458" s="26" t="str">
        <f>Raw_endusebreakdownannual!C457</f>
        <v>cAVVG</v>
      </c>
      <c r="C458" s="26" t="str">
        <f>Raw_endusebreakdownannual!A457</f>
        <v>New Construction</v>
      </c>
      <c r="D458" s="26" t="str">
        <f>Raw_endusebreakdownannual!D457</f>
        <v>Exterior Equipment</v>
      </c>
      <c r="E458" s="65">
        <f>Raw_endusebreakdownannual!E457</f>
        <v>0</v>
      </c>
      <c r="F458" s="65">
        <f>Raw_endusebreakdownannual!F457</f>
        <v>0</v>
      </c>
      <c r="G458" s="26"/>
    </row>
    <row r="459" spans="1:7" x14ac:dyDescent="0.25">
      <c r="A459" s="26" t="str">
        <f>Raw_endusebreakdownannual!B458</f>
        <v>CZ15</v>
      </c>
      <c r="B459" s="26" t="str">
        <f>Raw_endusebreakdownannual!C458</f>
        <v>cAVVG</v>
      </c>
      <c r="C459" s="26" t="str">
        <f>Raw_endusebreakdownannual!A458</f>
        <v>New Construction</v>
      </c>
      <c r="D459" s="26" t="str">
        <f>Raw_endusebreakdownannual!D458</f>
        <v>Fans</v>
      </c>
      <c r="E459" s="65">
        <f>Raw_endusebreakdownannual!E458</f>
        <v>1089558.46</v>
      </c>
      <c r="F459" s="65">
        <f>Raw_endusebreakdownannual!F458</f>
        <v>0</v>
      </c>
      <c r="G459" s="26"/>
    </row>
    <row r="460" spans="1:7" x14ac:dyDescent="0.25">
      <c r="A460" s="26" t="str">
        <f>Raw_endusebreakdownannual!B459</f>
        <v>CZ15</v>
      </c>
      <c r="B460" s="26" t="str">
        <f>Raw_endusebreakdownannual!C459</f>
        <v>cAVVG</v>
      </c>
      <c r="C460" s="26" t="str">
        <f>Raw_endusebreakdownannual!A459</f>
        <v>New Construction</v>
      </c>
      <c r="D460" s="26" t="str">
        <f>Raw_endusebreakdownannual!D459</f>
        <v>Pumps</v>
      </c>
      <c r="E460" s="65">
        <f>Raw_endusebreakdownannual!E459</f>
        <v>77236.14</v>
      </c>
      <c r="F460" s="65">
        <f>Raw_endusebreakdownannual!F459</f>
        <v>0</v>
      </c>
      <c r="G460" s="26"/>
    </row>
    <row r="461" spans="1:7" x14ac:dyDescent="0.25">
      <c r="A461" s="26" t="str">
        <f>Raw_endusebreakdownannual!B460</f>
        <v>CZ15</v>
      </c>
      <c r="B461" s="26" t="str">
        <f>Raw_endusebreakdownannual!C460</f>
        <v>cAVVG</v>
      </c>
      <c r="C461" s="26" t="str">
        <f>Raw_endusebreakdownannual!A460</f>
        <v>New Construction</v>
      </c>
      <c r="D461" s="26" t="str">
        <f>Raw_endusebreakdownannual!D460</f>
        <v>Heat Rejection</v>
      </c>
      <c r="E461" s="65">
        <f>Raw_endusebreakdownannual!E460</f>
        <v>0</v>
      </c>
      <c r="F461" s="65">
        <f>Raw_endusebreakdownannual!F460</f>
        <v>0</v>
      </c>
      <c r="G461" s="26"/>
    </row>
    <row r="462" spans="1:7" x14ac:dyDescent="0.25">
      <c r="A462" s="26" t="str">
        <f>Raw_endusebreakdownannual!B461</f>
        <v>CZ15</v>
      </c>
      <c r="B462" s="26" t="str">
        <f>Raw_endusebreakdownannual!C461</f>
        <v>cAVVG</v>
      </c>
      <c r="C462" s="26" t="str">
        <f>Raw_endusebreakdownannual!A461</f>
        <v>New Construction</v>
      </c>
      <c r="D462" s="26" t="str">
        <f>Raw_endusebreakdownannual!D461</f>
        <v>Humidification</v>
      </c>
      <c r="E462" s="65">
        <f>Raw_endusebreakdownannual!E461</f>
        <v>0</v>
      </c>
      <c r="F462" s="65">
        <f>Raw_endusebreakdownannual!F461</f>
        <v>0</v>
      </c>
      <c r="G462" s="26"/>
    </row>
    <row r="463" spans="1:7" x14ac:dyDescent="0.25">
      <c r="A463" s="26" t="str">
        <f>Raw_endusebreakdownannual!B462</f>
        <v>CZ15</v>
      </c>
      <c r="B463" s="26" t="str">
        <f>Raw_endusebreakdownannual!C462</f>
        <v>cAVVG</v>
      </c>
      <c r="C463" s="26" t="str">
        <f>Raw_endusebreakdownannual!A462</f>
        <v>New Construction</v>
      </c>
      <c r="D463" s="26" t="str">
        <f>Raw_endusebreakdownannual!D462</f>
        <v>Heat Recovery</v>
      </c>
      <c r="E463" s="65">
        <f>Raw_endusebreakdownannual!E462</f>
        <v>0</v>
      </c>
      <c r="F463" s="65">
        <f>Raw_endusebreakdownannual!F462</f>
        <v>0</v>
      </c>
      <c r="G463" s="26"/>
    </row>
    <row r="464" spans="1:7" x14ac:dyDescent="0.25">
      <c r="A464" s="26" t="str">
        <f>Raw_endusebreakdownannual!B463</f>
        <v>CZ15</v>
      </c>
      <c r="B464" s="26" t="str">
        <f>Raw_endusebreakdownannual!C463</f>
        <v>cAVVG</v>
      </c>
      <c r="C464" s="26" t="str">
        <f>Raw_endusebreakdownannual!A463</f>
        <v>New Construction</v>
      </c>
      <c r="D464" s="26" t="str">
        <f>Raw_endusebreakdownannual!D463</f>
        <v>Water Systems</v>
      </c>
      <c r="E464" s="65">
        <f>Raw_endusebreakdownannual!E463</f>
        <v>0</v>
      </c>
      <c r="F464" s="65">
        <f>Raw_endusebreakdownannual!F463</f>
        <v>1215292.33</v>
      </c>
      <c r="G464" s="26"/>
    </row>
    <row r="465" spans="1:7" x14ac:dyDescent="0.25">
      <c r="A465" s="26" t="str">
        <f>Raw_endusebreakdownannual!B464</f>
        <v>CZ15</v>
      </c>
      <c r="B465" s="26" t="str">
        <f>Raw_endusebreakdownannual!C464</f>
        <v>cAVVG</v>
      </c>
      <c r="C465" s="26" t="str">
        <f>Raw_endusebreakdownannual!A464</f>
        <v>New Construction</v>
      </c>
      <c r="D465" s="26" t="str">
        <f>Raw_endusebreakdownannual!D464</f>
        <v>Refrigeration</v>
      </c>
      <c r="E465" s="65">
        <f>Raw_endusebreakdownannual!E464</f>
        <v>0</v>
      </c>
      <c r="F465" s="65">
        <f>Raw_endusebreakdownannual!F464</f>
        <v>0</v>
      </c>
      <c r="G465" s="26"/>
    </row>
    <row r="466" spans="1:7" x14ac:dyDescent="0.25">
      <c r="A466" s="26" t="str">
        <f>Raw_endusebreakdownannual!B465</f>
        <v>CZ15</v>
      </c>
      <c r="B466" s="26" t="str">
        <f>Raw_endusebreakdownannual!C465</f>
        <v>cAVVG</v>
      </c>
      <c r="C466" s="26" t="str">
        <f>Raw_endusebreakdownannual!A465</f>
        <v>New Construction</v>
      </c>
      <c r="D466" s="26" t="str">
        <f>Raw_endusebreakdownannual!D465</f>
        <v>Generators</v>
      </c>
      <c r="E466" s="65">
        <f>Raw_endusebreakdownannual!E465</f>
        <v>0</v>
      </c>
      <c r="F466" s="65">
        <f>Raw_endusebreakdownannual!F465</f>
        <v>0</v>
      </c>
      <c r="G466" s="26"/>
    </row>
    <row r="467" spans="1:7" x14ac:dyDescent="0.25">
      <c r="A467" s="26" t="str">
        <f>Raw_endusebreakdownannual!B466</f>
        <v>CZ15</v>
      </c>
      <c r="B467" s="26" t="str">
        <f>Raw_endusebreakdownannual!C466</f>
        <v>cAVVG</v>
      </c>
      <c r="C467" s="26" t="str">
        <f>Raw_endusebreakdownannual!A466</f>
        <v>New Construction</v>
      </c>
      <c r="D467" s="26" t="str">
        <f>Raw_endusebreakdownannual!D466</f>
        <v>Total End Uses</v>
      </c>
      <c r="E467" s="65">
        <f>Raw_endusebreakdownannual!E466</f>
        <v>7780031.8700000001</v>
      </c>
      <c r="F467" s="65">
        <f>Raw_endusebreakdownannual!F466</f>
        <v>1666433.09</v>
      </c>
      <c r="G467" s="26"/>
    </row>
    <row r="468" spans="1:7" x14ac:dyDescent="0.25">
      <c r="A468" s="26" t="str">
        <f>Raw_endusebreakdownannual!B467</f>
        <v>CZ16</v>
      </c>
      <c r="B468" s="26" t="str">
        <f>Raw_endusebreakdownannual!C467</f>
        <v>cAVVG</v>
      </c>
      <c r="C468" s="26" t="str">
        <f>Raw_endusebreakdownannual!A467</f>
        <v>New Construction</v>
      </c>
      <c r="D468" s="26" t="str">
        <f>Raw_endusebreakdownannual!D467</f>
        <v>Heating</v>
      </c>
      <c r="E468" s="65">
        <f>Raw_endusebreakdownannual!E467</f>
        <v>0</v>
      </c>
      <c r="F468" s="65">
        <f>Raw_endusebreakdownannual!F467</f>
        <v>834180.81</v>
      </c>
      <c r="G468" s="26"/>
    </row>
    <row r="469" spans="1:7" x14ac:dyDescent="0.25">
      <c r="A469" s="26" t="str">
        <f>Raw_endusebreakdownannual!B468</f>
        <v>CZ16</v>
      </c>
      <c r="B469" s="26" t="str">
        <f>Raw_endusebreakdownannual!C468</f>
        <v>cAVVG</v>
      </c>
      <c r="C469" s="26" t="str">
        <f>Raw_endusebreakdownannual!A468</f>
        <v>New Construction</v>
      </c>
      <c r="D469" s="26" t="str">
        <f>Raw_endusebreakdownannual!D468</f>
        <v>Cooling</v>
      </c>
      <c r="E469" s="65">
        <f>Raw_endusebreakdownannual!E468</f>
        <v>1326345.82</v>
      </c>
      <c r="F469" s="65">
        <f>Raw_endusebreakdownannual!F468</f>
        <v>0</v>
      </c>
      <c r="G469" s="26"/>
    </row>
    <row r="470" spans="1:7" x14ac:dyDescent="0.25">
      <c r="A470" s="26" t="str">
        <f>Raw_endusebreakdownannual!B469</f>
        <v>CZ16</v>
      </c>
      <c r="B470" s="26" t="str">
        <f>Raw_endusebreakdownannual!C469</f>
        <v>cAVVG</v>
      </c>
      <c r="C470" s="26" t="str">
        <f>Raw_endusebreakdownannual!A469</f>
        <v>New Construction</v>
      </c>
      <c r="D470" s="26" t="str">
        <f>Raw_endusebreakdownannual!D469</f>
        <v>Interior Lighting</v>
      </c>
      <c r="E470" s="65">
        <f>Raw_endusebreakdownannual!E469</f>
        <v>558894.68000000005</v>
      </c>
      <c r="F470" s="65">
        <f>Raw_endusebreakdownannual!F469</f>
        <v>0</v>
      </c>
      <c r="G470" s="26"/>
    </row>
    <row r="471" spans="1:7" x14ac:dyDescent="0.25">
      <c r="A471" s="26" t="str">
        <f>Raw_endusebreakdownannual!B470</f>
        <v>CZ16</v>
      </c>
      <c r="B471" s="26" t="str">
        <f>Raw_endusebreakdownannual!C470</f>
        <v>cAVVG</v>
      </c>
      <c r="C471" s="26" t="str">
        <f>Raw_endusebreakdownannual!A470</f>
        <v>New Construction</v>
      </c>
      <c r="D471" s="26" t="str">
        <f>Raw_endusebreakdownannual!D470</f>
        <v>Exterior Lighting</v>
      </c>
      <c r="E471" s="65">
        <f>Raw_endusebreakdownannual!E470</f>
        <v>0</v>
      </c>
      <c r="F471" s="65">
        <f>Raw_endusebreakdownannual!F470</f>
        <v>0</v>
      </c>
      <c r="G471" s="26"/>
    </row>
    <row r="472" spans="1:7" x14ac:dyDescent="0.25">
      <c r="A472" s="26" t="str">
        <f>Raw_endusebreakdownannual!B471</f>
        <v>CZ16</v>
      </c>
      <c r="B472" s="26" t="str">
        <f>Raw_endusebreakdownannual!C471</f>
        <v>cAVVG</v>
      </c>
      <c r="C472" s="26" t="str">
        <f>Raw_endusebreakdownannual!A471</f>
        <v>New Construction</v>
      </c>
      <c r="D472" s="26" t="str">
        <f>Raw_endusebreakdownannual!D471</f>
        <v>Interior Equipment</v>
      </c>
      <c r="E472" s="65">
        <f>Raw_endusebreakdownannual!E471</f>
        <v>3196971.72</v>
      </c>
      <c r="F472" s="65">
        <f>Raw_endusebreakdownannual!F471</f>
        <v>234323.45</v>
      </c>
      <c r="G472" s="26"/>
    </row>
    <row r="473" spans="1:7" x14ac:dyDescent="0.25">
      <c r="A473" s="26" t="str">
        <f>Raw_endusebreakdownannual!B472</f>
        <v>CZ16</v>
      </c>
      <c r="B473" s="26" t="str">
        <f>Raw_endusebreakdownannual!C472</f>
        <v>cAVVG</v>
      </c>
      <c r="C473" s="26" t="str">
        <f>Raw_endusebreakdownannual!A472</f>
        <v>New Construction</v>
      </c>
      <c r="D473" s="26" t="str">
        <f>Raw_endusebreakdownannual!D472</f>
        <v>Exterior Equipment</v>
      </c>
      <c r="E473" s="65">
        <f>Raw_endusebreakdownannual!E472</f>
        <v>0</v>
      </c>
      <c r="F473" s="65">
        <f>Raw_endusebreakdownannual!F472</f>
        <v>0</v>
      </c>
      <c r="G473" s="26"/>
    </row>
    <row r="474" spans="1:7" x14ac:dyDescent="0.25">
      <c r="A474" s="26" t="str">
        <f>Raw_endusebreakdownannual!B473</f>
        <v>CZ16</v>
      </c>
      <c r="B474" s="26" t="str">
        <f>Raw_endusebreakdownannual!C473</f>
        <v>cAVVG</v>
      </c>
      <c r="C474" s="26" t="str">
        <f>Raw_endusebreakdownannual!A473</f>
        <v>New Construction</v>
      </c>
      <c r="D474" s="26" t="str">
        <f>Raw_endusebreakdownannual!D473</f>
        <v>Fans</v>
      </c>
      <c r="E474" s="65">
        <f>Raw_endusebreakdownannual!E473</f>
        <v>1074960.46</v>
      </c>
      <c r="F474" s="65">
        <f>Raw_endusebreakdownannual!F473</f>
        <v>0</v>
      </c>
      <c r="G474" s="26"/>
    </row>
    <row r="475" spans="1:7" x14ac:dyDescent="0.25">
      <c r="A475" s="26" t="str">
        <f>Raw_endusebreakdownannual!B474</f>
        <v>CZ16</v>
      </c>
      <c r="B475" s="26" t="str">
        <f>Raw_endusebreakdownannual!C474</f>
        <v>cAVVG</v>
      </c>
      <c r="C475" s="26" t="str">
        <f>Raw_endusebreakdownannual!A474</f>
        <v>New Construction</v>
      </c>
      <c r="D475" s="26" t="str">
        <f>Raw_endusebreakdownannual!D474</f>
        <v>Pumps</v>
      </c>
      <c r="E475" s="65">
        <f>Raw_endusebreakdownannual!E474</f>
        <v>52888.15</v>
      </c>
      <c r="F475" s="65">
        <f>Raw_endusebreakdownannual!F474</f>
        <v>0</v>
      </c>
      <c r="G475" s="26"/>
    </row>
    <row r="476" spans="1:7" x14ac:dyDescent="0.25">
      <c r="A476" s="26" t="str">
        <f>Raw_endusebreakdownannual!B475</f>
        <v>CZ16</v>
      </c>
      <c r="B476" s="26" t="str">
        <f>Raw_endusebreakdownannual!C475</f>
        <v>cAVVG</v>
      </c>
      <c r="C476" s="26" t="str">
        <f>Raw_endusebreakdownannual!A475</f>
        <v>New Construction</v>
      </c>
      <c r="D476" s="26" t="str">
        <f>Raw_endusebreakdownannual!D475</f>
        <v>Heat Rejection</v>
      </c>
      <c r="E476" s="65">
        <f>Raw_endusebreakdownannual!E475</f>
        <v>0</v>
      </c>
      <c r="F476" s="65">
        <f>Raw_endusebreakdownannual!F475</f>
        <v>0</v>
      </c>
      <c r="G476" s="26"/>
    </row>
    <row r="477" spans="1:7" x14ac:dyDescent="0.25">
      <c r="A477" s="26" t="str">
        <f>Raw_endusebreakdownannual!B476</f>
        <v>CZ16</v>
      </c>
      <c r="B477" s="26" t="str">
        <f>Raw_endusebreakdownannual!C476</f>
        <v>cAVVG</v>
      </c>
      <c r="C477" s="26" t="str">
        <f>Raw_endusebreakdownannual!A476</f>
        <v>New Construction</v>
      </c>
      <c r="D477" s="26" t="str">
        <f>Raw_endusebreakdownannual!D476</f>
        <v>Humidification</v>
      </c>
      <c r="E477" s="65">
        <f>Raw_endusebreakdownannual!E476</f>
        <v>0</v>
      </c>
      <c r="F477" s="65">
        <f>Raw_endusebreakdownannual!F476</f>
        <v>0</v>
      </c>
      <c r="G477" s="26"/>
    </row>
    <row r="478" spans="1:7" x14ac:dyDescent="0.25">
      <c r="A478" s="26" t="str">
        <f>Raw_endusebreakdownannual!B477</f>
        <v>CZ16</v>
      </c>
      <c r="B478" s="26" t="str">
        <f>Raw_endusebreakdownannual!C477</f>
        <v>cAVVG</v>
      </c>
      <c r="C478" s="26" t="str">
        <f>Raw_endusebreakdownannual!A477</f>
        <v>New Construction</v>
      </c>
      <c r="D478" s="26" t="str">
        <f>Raw_endusebreakdownannual!D477</f>
        <v>Heat Recovery</v>
      </c>
      <c r="E478" s="65">
        <f>Raw_endusebreakdownannual!E477</f>
        <v>0</v>
      </c>
      <c r="F478" s="65">
        <f>Raw_endusebreakdownannual!F477</f>
        <v>0</v>
      </c>
      <c r="G478" s="26"/>
    </row>
    <row r="479" spans="1:7" x14ac:dyDescent="0.25">
      <c r="A479" s="26" t="str">
        <f>Raw_endusebreakdownannual!B478</f>
        <v>CZ16</v>
      </c>
      <c r="B479" s="26" t="str">
        <f>Raw_endusebreakdownannual!C478</f>
        <v>cAVVG</v>
      </c>
      <c r="C479" s="26" t="str">
        <f>Raw_endusebreakdownannual!A478</f>
        <v>New Construction</v>
      </c>
      <c r="D479" s="26" t="str">
        <f>Raw_endusebreakdownannual!D478</f>
        <v>Water Systems</v>
      </c>
      <c r="E479" s="65">
        <f>Raw_endusebreakdownannual!E478</f>
        <v>0</v>
      </c>
      <c r="F479" s="65">
        <f>Raw_endusebreakdownannual!F478</f>
        <v>1623973.36</v>
      </c>
      <c r="G479" s="26"/>
    </row>
    <row r="480" spans="1:7" x14ac:dyDescent="0.25">
      <c r="A480" s="26" t="str">
        <f>Raw_endusebreakdownannual!B479</f>
        <v>CZ16</v>
      </c>
      <c r="B480" s="26" t="str">
        <f>Raw_endusebreakdownannual!C479</f>
        <v>cAVVG</v>
      </c>
      <c r="C480" s="26" t="str">
        <f>Raw_endusebreakdownannual!A479</f>
        <v>New Construction</v>
      </c>
      <c r="D480" s="26" t="str">
        <f>Raw_endusebreakdownannual!D479</f>
        <v>Refrigeration</v>
      </c>
      <c r="E480" s="65">
        <f>Raw_endusebreakdownannual!E479</f>
        <v>0</v>
      </c>
      <c r="F480" s="65">
        <f>Raw_endusebreakdownannual!F479</f>
        <v>0</v>
      </c>
      <c r="G480" s="26"/>
    </row>
    <row r="481" spans="1:7" x14ac:dyDescent="0.25">
      <c r="A481" s="26" t="str">
        <f>Raw_endusebreakdownannual!B480</f>
        <v>CZ16</v>
      </c>
      <c r="B481" s="26" t="str">
        <f>Raw_endusebreakdownannual!C480</f>
        <v>cAVVG</v>
      </c>
      <c r="C481" s="26" t="str">
        <f>Raw_endusebreakdownannual!A480</f>
        <v>New Construction</v>
      </c>
      <c r="D481" s="26" t="str">
        <f>Raw_endusebreakdownannual!D480</f>
        <v>Generators</v>
      </c>
      <c r="E481" s="65">
        <f>Raw_endusebreakdownannual!E480</f>
        <v>0</v>
      </c>
      <c r="F481" s="65">
        <f>Raw_endusebreakdownannual!F480</f>
        <v>0</v>
      </c>
      <c r="G481" s="26"/>
    </row>
    <row r="482" spans="1:7" x14ac:dyDescent="0.25">
      <c r="A482" s="26" t="str">
        <f>Raw_endusebreakdownannual!B481</f>
        <v>CZ16</v>
      </c>
      <c r="B482" s="26" t="str">
        <f>Raw_endusebreakdownannual!C481</f>
        <v>cAVVG</v>
      </c>
      <c r="C482" s="26" t="str">
        <f>Raw_endusebreakdownannual!A481</f>
        <v>New Construction</v>
      </c>
      <c r="D482" s="26" t="str">
        <f>Raw_endusebreakdownannual!D481</f>
        <v>Total End Uses</v>
      </c>
      <c r="E482" s="65">
        <f>Raw_endusebreakdownannual!E481</f>
        <v>6210060.8300000001</v>
      </c>
      <c r="F482" s="65">
        <f>Raw_endusebreakdownannual!F481</f>
        <v>2692477.62</v>
      </c>
      <c r="G482" s="26"/>
    </row>
    <row r="483" spans="1:7" x14ac:dyDescent="0.25">
      <c r="A483" s="26" t="str">
        <f>Raw_endusebreakdownannual!B482</f>
        <v>CZ01</v>
      </c>
      <c r="B483" s="26" t="str">
        <f>Raw_endusebreakdownannual!C482</f>
        <v>cDXGF</v>
      </c>
      <c r="C483" s="26" t="str">
        <f>Raw_endusebreakdownannual!A482</f>
        <v>Existing</v>
      </c>
      <c r="D483" s="26" t="str">
        <f>Raw_endusebreakdownannual!D482</f>
        <v>Heating</v>
      </c>
      <c r="E483" s="65">
        <f>Raw_endusebreakdownannual!E482</f>
        <v>0</v>
      </c>
      <c r="F483" s="65">
        <f>Raw_endusebreakdownannual!F482</f>
        <v>522145.96</v>
      </c>
      <c r="G483" s="26"/>
    </row>
    <row r="484" spans="1:7" x14ac:dyDescent="0.25">
      <c r="A484" s="26" t="str">
        <f>Raw_endusebreakdownannual!B483</f>
        <v>CZ01</v>
      </c>
      <c r="B484" s="26" t="str">
        <f>Raw_endusebreakdownannual!C483</f>
        <v>cDXGF</v>
      </c>
      <c r="C484" s="26" t="str">
        <f>Raw_endusebreakdownannual!A483</f>
        <v>Existing</v>
      </c>
      <c r="D484" s="26" t="str">
        <f>Raw_endusebreakdownannual!D483</f>
        <v>Cooling</v>
      </c>
      <c r="E484" s="65">
        <f>Raw_endusebreakdownannual!E483</f>
        <v>87154.62</v>
      </c>
      <c r="F484" s="65">
        <f>Raw_endusebreakdownannual!F483</f>
        <v>0</v>
      </c>
      <c r="G484" s="26"/>
    </row>
    <row r="485" spans="1:7" x14ac:dyDescent="0.25">
      <c r="A485" s="26" t="str">
        <f>Raw_endusebreakdownannual!B484</f>
        <v>CZ01</v>
      </c>
      <c r="B485" s="26" t="str">
        <f>Raw_endusebreakdownannual!C484</f>
        <v>cDXGF</v>
      </c>
      <c r="C485" s="26" t="str">
        <f>Raw_endusebreakdownannual!A484</f>
        <v>Existing</v>
      </c>
      <c r="D485" s="26" t="str">
        <f>Raw_endusebreakdownannual!D484</f>
        <v>Interior Lighting</v>
      </c>
      <c r="E485" s="65">
        <f>Raw_endusebreakdownannual!E484</f>
        <v>1197553.4099999999</v>
      </c>
      <c r="F485" s="65">
        <f>Raw_endusebreakdownannual!F484</f>
        <v>0</v>
      </c>
      <c r="G485" s="26"/>
    </row>
    <row r="486" spans="1:7" x14ac:dyDescent="0.25">
      <c r="A486" s="26" t="str">
        <f>Raw_endusebreakdownannual!B485</f>
        <v>CZ01</v>
      </c>
      <c r="B486" s="26" t="str">
        <f>Raw_endusebreakdownannual!C485</f>
        <v>cDXGF</v>
      </c>
      <c r="C486" s="26" t="str">
        <f>Raw_endusebreakdownannual!A485</f>
        <v>Existing</v>
      </c>
      <c r="D486" s="26" t="str">
        <f>Raw_endusebreakdownannual!D485</f>
        <v>Exterior Lighting</v>
      </c>
      <c r="E486" s="65">
        <f>Raw_endusebreakdownannual!E485</f>
        <v>0</v>
      </c>
      <c r="F486" s="65">
        <f>Raw_endusebreakdownannual!F485</f>
        <v>0</v>
      </c>
      <c r="G486" s="26"/>
    </row>
    <row r="487" spans="1:7" x14ac:dyDescent="0.25">
      <c r="A487" s="26" t="str">
        <f>Raw_endusebreakdownannual!B486</f>
        <v>CZ01</v>
      </c>
      <c r="B487" s="26" t="str">
        <f>Raw_endusebreakdownannual!C486</f>
        <v>cDXGF</v>
      </c>
      <c r="C487" s="26" t="str">
        <f>Raw_endusebreakdownannual!A486</f>
        <v>Existing</v>
      </c>
      <c r="D487" s="26" t="str">
        <f>Raw_endusebreakdownannual!D486</f>
        <v>Interior Equipment</v>
      </c>
      <c r="E487" s="65">
        <f>Raw_endusebreakdownannual!E486</f>
        <v>3196971.72</v>
      </c>
      <c r="F487" s="65">
        <f>Raw_endusebreakdownannual!F486</f>
        <v>234323.45</v>
      </c>
      <c r="G487" s="26"/>
    </row>
    <row r="488" spans="1:7" x14ac:dyDescent="0.25">
      <c r="A488" s="26" t="str">
        <f>Raw_endusebreakdownannual!B487</f>
        <v>CZ01</v>
      </c>
      <c r="B488" s="26" t="str">
        <f>Raw_endusebreakdownannual!C487</f>
        <v>cDXGF</v>
      </c>
      <c r="C488" s="26" t="str">
        <f>Raw_endusebreakdownannual!A487</f>
        <v>Existing</v>
      </c>
      <c r="D488" s="26" t="str">
        <f>Raw_endusebreakdownannual!D487</f>
        <v>Exterior Equipment</v>
      </c>
      <c r="E488" s="65">
        <f>Raw_endusebreakdownannual!E487</f>
        <v>0</v>
      </c>
      <c r="F488" s="65">
        <f>Raw_endusebreakdownannual!F487</f>
        <v>0</v>
      </c>
      <c r="G488" s="26"/>
    </row>
    <row r="489" spans="1:7" x14ac:dyDescent="0.25">
      <c r="A489" s="26" t="str">
        <f>Raw_endusebreakdownannual!B488</f>
        <v>CZ01</v>
      </c>
      <c r="B489" s="26" t="str">
        <f>Raw_endusebreakdownannual!C488</f>
        <v>cDXGF</v>
      </c>
      <c r="C489" s="26" t="str">
        <f>Raw_endusebreakdownannual!A488</f>
        <v>Existing</v>
      </c>
      <c r="D489" s="26" t="str">
        <f>Raw_endusebreakdownannual!D488</f>
        <v>Fans</v>
      </c>
      <c r="E489" s="65">
        <f>Raw_endusebreakdownannual!E488</f>
        <v>1517604.02</v>
      </c>
      <c r="F489" s="65">
        <f>Raw_endusebreakdownannual!F488</f>
        <v>0</v>
      </c>
      <c r="G489" s="26"/>
    </row>
    <row r="490" spans="1:7" x14ac:dyDescent="0.25">
      <c r="A490" s="26" t="str">
        <f>Raw_endusebreakdownannual!B489</f>
        <v>CZ01</v>
      </c>
      <c r="B490" s="26" t="str">
        <f>Raw_endusebreakdownannual!C489</f>
        <v>cDXGF</v>
      </c>
      <c r="C490" s="26" t="str">
        <f>Raw_endusebreakdownannual!A489</f>
        <v>Existing</v>
      </c>
      <c r="D490" s="26" t="str">
        <f>Raw_endusebreakdownannual!D489</f>
        <v>Pumps</v>
      </c>
      <c r="E490" s="65">
        <f>Raw_endusebreakdownannual!E489</f>
        <v>2239.69</v>
      </c>
      <c r="F490" s="65">
        <f>Raw_endusebreakdownannual!F489</f>
        <v>0</v>
      </c>
      <c r="G490" s="26"/>
    </row>
    <row r="491" spans="1:7" x14ac:dyDescent="0.25">
      <c r="A491" s="26" t="str">
        <f>Raw_endusebreakdownannual!B490</f>
        <v>CZ01</v>
      </c>
      <c r="B491" s="26" t="str">
        <f>Raw_endusebreakdownannual!C490</f>
        <v>cDXGF</v>
      </c>
      <c r="C491" s="26" t="str">
        <f>Raw_endusebreakdownannual!A490</f>
        <v>Existing</v>
      </c>
      <c r="D491" s="26" t="str">
        <f>Raw_endusebreakdownannual!D490</f>
        <v>Heat Rejection</v>
      </c>
      <c r="E491" s="65">
        <f>Raw_endusebreakdownannual!E490</f>
        <v>0</v>
      </c>
      <c r="F491" s="65">
        <f>Raw_endusebreakdownannual!F490</f>
        <v>0</v>
      </c>
      <c r="G491" s="26"/>
    </row>
    <row r="492" spans="1:7" x14ac:dyDescent="0.25">
      <c r="A492" s="26" t="str">
        <f>Raw_endusebreakdownannual!B491</f>
        <v>CZ01</v>
      </c>
      <c r="B492" s="26" t="str">
        <f>Raw_endusebreakdownannual!C491</f>
        <v>cDXGF</v>
      </c>
      <c r="C492" s="26" t="str">
        <f>Raw_endusebreakdownannual!A491</f>
        <v>Existing</v>
      </c>
      <c r="D492" s="26" t="str">
        <f>Raw_endusebreakdownannual!D491</f>
        <v>Humidification</v>
      </c>
      <c r="E492" s="65">
        <f>Raw_endusebreakdownannual!E491</f>
        <v>0</v>
      </c>
      <c r="F492" s="65">
        <f>Raw_endusebreakdownannual!F491</f>
        <v>0</v>
      </c>
      <c r="G492" s="26"/>
    </row>
    <row r="493" spans="1:7" x14ac:dyDescent="0.25">
      <c r="A493" s="26" t="str">
        <f>Raw_endusebreakdownannual!B492</f>
        <v>CZ01</v>
      </c>
      <c r="B493" s="26" t="str">
        <f>Raw_endusebreakdownannual!C492</f>
        <v>cDXGF</v>
      </c>
      <c r="C493" s="26" t="str">
        <f>Raw_endusebreakdownannual!A492</f>
        <v>Existing</v>
      </c>
      <c r="D493" s="26" t="str">
        <f>Raw_endusebreakdownannual!D492</f>
        <v>Heat Recovery</v>
      </c>
      <c r="E493" s="65">
        <f>Raw_endusebreakdownannual!E492</f>
        <v>0</v>
      </c>
      <c r="F493" s="65">
        <f>Raw_endusebreakdownannual!F492</f>
        <v>0</v>
      </c>
      <c r="G493" s="26"/>
    </row>
    <row r="494" spans="1:7" x14ac:dyDescent="0.25">
      <c r="A494" s="26" t="str">
        <f>Raw_endusebreakdownannual!B493</f>
        <v>CZ01</v>
      </c>
      <c r="B494" s="26" t="str">
        <f>Raw_endusebreakdownannual!C493</f>
        <v>cDXGF</v>
      </c>
      <c r="C494" s="26" t="str">
        <f>Raw_endusebreakdownannual!A493</f>
        <v>Existing</v>
      </c>
      <c r="D494" s="26" t="str">
        <f>Raw_endusebreakdownannual!D493</f>
        <v>Water Systems</v>
      </c>
      <c r="E494" s="65">
        <f>Raw_endusebreakdownannual!E493</f>
        <v>0</v>
      </c>
      <c r="F494" s="65">
        <f>Raw_endusebreakdownannual!F493</f>
        <v>1810879.16</v>
      </c>
      <c r="G494" s="26"/>
    </row>
    <row r="495" spans="1:7" x14ac:dyDescent="0.25">
      <c r="A495" s="26" t="str">
        <f>Raw_endusebreakdownannual!B494</f>
        <v>CZ01</v>
      </c>
      <c r="B495" s="26" t="str">
        <f>Raw_endusebreakdownannual!C494</f>
        <v>cDXGF</v>
      </c>
      <c r="C495" s="26" t="str">
        <f>Raw_endusebreakdownannual!A494</f>
        <v>Existing</v>
      </c>
      <c r="D495" s="26" t="str">
        <f>Raw_endusebreakdownannual!D494</f>
        <v>Refrigeration</v>
      </c>
      <c r="E495" s="65">
        <f>Raw_endusebreakdownannual!E494</f>
        <v>0</v>
      </c>
      <c r="F495" s="65">
        <f>Raw_endusebreakdownannual!F494</f>
        <v>0</v>
      </c>
      <c r="G495" s="26"/>
    </row>
    <row r="496" spans="1:7" x14ac:dyDescent="0.25">
      <c r="A496" s="26" t="str">
        <f>Raw_endusebreakdownannual!B495</f>
        <v>CZ01</v>
      </c>
      <c r="B496" s="26" t="str">
        <f>Raw_endusebreakdownannual!C495</f>
        <v>cDXGF</v>
      </c>
      <c r="C496" s="26" t="str">
        <f>Raw_endusebreakdownannual!A495</f>
        <v>Existing</v>
      </c>
      <c r="D496" s="26" t="str">
        <f>Raw_endusebreakdownannual!D495</f>
        <v>Generators</v>
      </c>
      <c r="E496" s="65">
        <f>Raw_endusebreakdownannual!E495</f>
        <v>0</v>
      </c>
      <c r="F496" s="65">
        <f>Raw_endusebreakdownannual!F495</f>
        <v>0</v>
      </c>
      <c r="G496" s="26"/>
    </row>
    <row r="497" spans="1:7" x14ac:dyDescent="0.25">
      <c r="A497" s="26" t="str">
        <f>Raw_endusebreakdownannual!B496</f>
        <v>CZ01</v>
      </c>
      <c r="B497" s="26" t="str">
        <f>Raw_endusebreakdownannual!C496</f>
        <v>cDXGF</v>
      </c>
      <c r="C497" s="26" t="str">
        <f>Raw_endusebreakdownannual!A496</f>
        <v>Existing</v>
      </c>
      <c r="D497" s="26" t="str">
        <f>Raw_endusebreakdownannual!D496</f>
        <v>Total End Uses</v>
      </c>
      <c r="E497" s="65">
        <f>Raw_endusebreakdownannual!E496</f>
        <v>6001523.46</v>
      </c>
      <c r="F497" s="65">
        <f>Raw_endusebreakdownannual!F496</f>
        <v>2567348.5699999998</v>
      </c>
      <c r="G497" s="26"/>
    </row>
    <row r="498" spans="1:7" x14ac:dyDescent="0.25">
      <c r="A498" s="26" t="str">
        <f>Raw_endusebreakdownannual!B497</f>
        <v>CZ02</v>
      </c>
      <c r="B498" s="26" t="str">
        <f>Raw_endusebreakdownannual!C497</f>
        <v>cDXGF</v>
      </c>
      <c r="C498" s="26" t="str">
        <f>Raw_endusebreakdownannual!A497</f>
        <v>Existing</v>
      </c>
      <c r="D498" s="26" t="str">
        <f>Raw_endusebreakdownannual!D497</f>
        <v>Heating</v>
      </c>
      <c r="E498" s="65">
        <f>Raw_endusebreakdownannual!E497</f>
        <v>0</v>
      </c>
      <c r="F498" s="65">
        <f>Raw_endusebreakdownannual!F497</f>
        <v>340520.32</v>
      </c>
      <c r="G498" s="26"/>
    </row>
    <row r="499" spans="1:7" x14ac:dyDescent="0.25">
      <c r="A499" s="26" t="str">
        <f>Raw_endusebreakdownannual!B498</f>
        <v>CZ02</v>
      </c>
      <c r="B499" s="26" t="str">
        <f>Raw_endusebreakdownannual!C498</f>
        <v>cDXGF</v>
      </c>
      <c r="C499" s="26" t="str">
        <f>Raw_endusebreakdownannual!A498</f>
        <v>Existing</v>
      </c>
      <c r="D499" s="26" t="str">
        <f>Raw_endusebreakdownannual!D498</f>
        <v>Cooling</v>
      </c>
      <c r="E499" s="65">
        <f>Raw_endusebreakdownannual!E498</f>
        <v>663239.35</v>
      </c>
      <c r="F499" s="65">
        <f>Raw_endusebreakdownannual!F498</f>
        <v>0</v>
      </c>
      <c r="G499" s="26"/>
    </row>
    <row r="500" spans="1:7" x14ac:dyDescent="0.25">
      <c r="A500" s="26" t="str">
        <f>Raw_endusebreakdownannual!B499</f>
        <v>CZ02</v>
      </c>
      <c r="B500" s="26" t="str">
        <f>Raw_endusebreakdownannual!C499</f>
        <v>cDXGF</v>
      </c>
      <c r="C500" s="26" t="str">
        <f>Raw_endusebreakdownannual!A499</f>
        <v>Existing</v>
      </c>
      <c r="D500" s="26" t="str">
        <f>Raw_endusebreakdownannual!D499</f>
        <v>Interior Lighting</v>
      </c>
      <c r="E500" s="65">
        <f>Raw_endusebreakdownannual!E499</f>
        <v>1197553.4099999999</v>
      </c>
      <c r="F500" s="65">
        <f>Raw_endusebreakdownannual!F499</f>
        <v>0</v>
      </c>
      <c r="G500" s="26"/>
    </row>
    <row r="501" spans="1:7" x14ac:dyDescent="0.25">
      <c r="A501" s="26" t="str">
        <f>Raw_endusebreakdownannual!B500</f>
        <v>CZ02</v>
      </c>
      <c r="B501" s="26" t="str">
        <f>Raw_endusebreakdownannual!C500</f>
        <v>cDXGF</v>
      </c>
      <c r="C501" s="26" t="str">
        <f>Raw_endusebreakdownannual!A500</f>
        <v>Existing</v>
      </c>
      <c r="D501" s="26" t="str">
        <f>Raw_endusebreakdownannual!D500</f>
        <v>Exterior Lighting</v>
      </c>
      <c r="E501" s="65">
        <f>Raw_endusebreakdownannual!E500</f>
        <v>0</v>
      </c>
      <c r="F501" s="65">
        <f>Raw_endusebreakdownannual!F500</f>
        <v>0</v>
      </c>
      <c r="G501" s="26"/>
    </row>
    <row r="502" spans="1:7" x14ac:dyDescent="0.25">
      <c r="A502" s="26" t="str">
        <f>Raw_endusebreakdownannual!B501</f>
        <v>CZ02</v>
      </c>
      <c r="B502" s="26" t="str">
        <f>Raw_endusebreakdownannual!C501</f>
        <v>cDXGF</v>
      </c>
      <c r="C502" s="26" t="str">
        <f>Raw_endusebreakdownannual!A501</f>
        <v>Existing</v>
      </c>
      <c r="D502" s="26" t="str">
        <f>Raw_endusebreakdownannual!D501</f>
        <v>Interior Equipment</v>
      </c>
      <c r="E502" s="65">
        <f>Raw_endusebreakdownannual!E501</f>
        <v>3196971.72</v>
      </c>
      <c r="F502" s="65">
        <f>Raw_endusebreakdownannual!F501</f>
        <v>234323.45</v>
      </c>
      <c r="G502" s="26"/>
    </row>
    <row r="503" spans="1:7" x14ac:dyDescent="0.25">
      <c r="A503" s="26" t="str">
        <f>Raw_endusebreakdownannual!B502</f>
        <v>CZ02</v>
      </c>
      <c r="B503" s="26" t="str">
        <f>Raw_endusebreakdownannual!C502</f>
        <v>cDXGF</v>
      </c>
      <c r="C503" s="26" t="str">
        <f>Raw_endusebreakdownannual!A502</f>
        <v>Existing</v>
      </c>
      <c r="D503" s="26" t="str">
        <f>Raw_endusebreakdownannual!D502</f>
        <v>Exterior Equipment</v>
      </c>
      <c r="E503" s="65">
        <f>Raw_endusebreakdownannual!E502</f>
        <v>0</v>
      </c>
      <c r="F503" s="65">
        <f>Raw_endusebreakdownannual!F502</f>
        <v>0</v>
      </c>
      <c r="G503" s="26"/>
    </row>
    <row r="504" spans="1:7" x14ac:dyDescent="0.25">
      <c r="A504" s="26" t="str">
        <f>Raw_endusebreakdownannual!B503</f>
        <v>CZ02</v>
      </c>
      <c r="B504" s="26" t="str">
        <f>Raw_endusebreakdownannual!C503</f>
        <v>cDXGF</v>
      </c>
      <c r="C504" s="26" t="str">
        <f>Raw_endusebreakdownannual!A503</f>
        <v>Existing</v>
      </c>
      <c r="D504" s="26" t="str">
        <f>Raw_endusebreakdownannual!D503</f>
        <v>Fans</v>
      </c>
      <c r="E504" s="65">
        <f>Raw_endusebreakdownannual!E503</f>
        <v>1728485.17</v>
      </c>
      <c r="F504" s="65">
        <f>Raw_endusebreakdownannual!F503</f>
        <v>0</v>
      </c>
      <c r="G504" s="26"/>
    </row>
    <row r="505" spans="1:7" x14ac:dyDescent="0.25">
      <c r="A505" s="26" t="str">
        <f>Raw_endusebreakdownannual!B504</f>
        <v>CZ02</v>
      </c>
      <c r="B505" s="26" t="str">
        <f>Raw_endusebreakdownannual!C504</f>
        <v>cDXGF</v>
      </c>
      <c r="C505" s="26" t="str">
        <f>Raw_endusebreakdownannual!A504</f>
        <v>Existing</v>
      </c>
      <c r="D505" s="26" t="str">
        <f>Raw_endusebreakdownannual!D504</f>
        <v>Pumps</v>
      </c>
      <c r="E505" s="65">
        <f>Raw_endusebreakdownannual!E504</f>
        <v>2818.19</v>
      </c>
      <c r="F505" s="65">
        <f>Raw_endusebreakdownannual!F504</f>
        <v>0</v>
      </c>
      <c r="G505" s="26"/>
    </row>
    <row r="506" spans="1:7" x14ac:dyDescent="0.25">
      <c r="A506" s="26" t="str">
        <f>Raw_endusebreakdownannual!B505</f>
        <v>CZ02</v>
      </c>
      <c r="B506" s="26" t="str">
        <f>Raw_endusebreakdownannual!C505</f>
        <v>cDXGF</v>
      </c>
      <c r="C506" s="26" t="str">
        <f>Raw_endusebreakdownannual!A505</f>
        <v>Existing</v>
      </c>
      <c r="D506" s="26" t="str">
        <f>Raw_endusebreakdownannual!D505</f>
        <v>Heat Rejection</v>
      </c>
      <c r="E506" s="65">
        <f>Raw_endusebreakdownannual!E505</f>
        <v>0</v>
      </c>
      <c r="F506" s="65">
        <f>Raw_endusebreakdownannual!F505</f>
        <v>0</v>
      </c>
      <c r="G506" s="26"/>
    </row>
    <row r="507" spans="1:7" x14ac:dyDescent="0.25">
      <c r="A507" s="26" t="str">
        <f>Raw_endusebreakdownannual!B506</f>
        <v>CZ02</v>
      </c>
      <c r="B507" s="26" t="str">
        <f>Raw_endusebreakdownannual!C506</f>
        <v>cDXGF</v>
      </c>
      <c r="C507" s="26" t="str">
        <f>Raw_endusebreakdownannual!A506</f>
        <v>Existing</v>
      </c>
      <c r="D507" s="26" t="str">
        <f>Raw_endusebreakdownannual!D506</f>
        <v>Humidification</v>
      </c>
      <c r="E507" s="65">
        <f>Raw_endusebreakdownannual!E506</f>
        <v>0</v>
      </c>
      <c r="F507" s="65">
        <f>Raw_endusebreakdownannual!F506</f>
        <v>0</v>
      </c>
      <c r="G507" s="26"/>
    </row>
    <row r="508" spans="1:7" x14ac:dyDescent="0.25">
      <c r="A508" s="26" t="str">
        <f>Raw_endusebreakdownannual!B507</f>
        <v>CZ02</v>
      </c>
      <c r="B508" s="26" t="str">
        <f>Raw_endusebreakdownannual!C507</f>
        <v>cDXGF</v>
      </c>
      <c r="C508" s="26" t="str">
        <f>Raw_endusebreakdownannual!A507</f>
        <v>Existing</v>
      </c>
      <c r="D508" s="26" t="str">
        <f>Raw_endusebreakdownannual!D507</f>
        <v>Heat Recovery</v>
      </c>
      <c r="E508" s="65">
        <f>Raw_endusebreakdownannual!E507</f>
        <v>0</v>
      </c>
      <c r="F508" s="65">
        <f>Raw_endusebreakdownannual!F507</f>
        <v>0</v>
      </c>
      <c r="G508" s="26"/>
    </row>
    <row r="509" spans="1:7" x14ac:dyDescent="0.25">
      <c r="A509" s="26" t="str">
        <f>Raw_endusebreakdownannual!B508</f>
        <v>CZ02</v>
      </c>
      <c r="B509" s="26" t="str">
        <f>Raw_endusebreakdownannual!C508</f>
        <v>cDXGF</v>
      </c>
      <c r="C509" s="26" t="str">
        <f>Raw_endusebreakdownannual!A508</f>
        <v>Existing</v>
      </c>
      <c r="D509" s="26" t="str">
        <f>Raw_endusebreakdownannual!D508</f>
        <v>Water Systems</v>
      </c>
      <c r="E509" s="65">
        <f>Raw_endusebreakdownannual!E508</f>
        <v>0</v>
      </c>
      <c r="F509" s="65">
        <f>Raw_endusebreakdownannual!F508</f>
        <v>1661091.57</v>
      </c>
      <c r="G509" s="26"/>
    </row>
    <row r="510" spans="1:7" x14ac:dyDescent="0.25">
      <c r="A510" s="26" t="str">
        <f>Raw_endusebreakdownannual!B509</f>
        <v>CZ02</v>
      </c>
      <c r="B510" s="26" t="str">
        <f>Raw_endusebreakdownannual!C509</f>
        <v>cDXGF</v>
      </c>
      <c r="C510" s="26" t="str">
        <f>Raw_endusebreakdownannual!A509</f>
        <v>Existing</v>
      </c>
      <c r="D510" s="26" t="str">
        <f>Raw_endusebreakdownannual!D509</f>
        <v>Refrigeration</v>
      </c>
      <c r="E510" s="65">
        <f>Raw_endusebreakdownannual!E509</f>
        <v>0</v>
      </c>
      <c r="F510" s="65">
        <f>Raw_endusebreakdownannual!F509</f>
        <v>0</v>
      </c>
      <c r="G510" s="26"/>
    </row>
    <row r="511" spans="1:7" x14ac:dyDescent="0.25">
      <c r="A511" s="26" t="str">
        <f>Raw_endusebreakdownannual!B510</f>
        <v>CZ02</v>
      </c>
      <c r="B511" s="26" t="str">
        <f>Raw_endusebreakdownannual!C510</f>
        <v>cDXGF</v>
      </c>
      <c r="C511" s="26" t="str">
        <f>Raw_endusebreakdownannual!A510</f>
        <v>Existing</v>
      </c>
      <c r="D511" s="26" t="str">
        <f>Raw_endusebreakdownannual!D510</f>
        <v>Generators</v>
      </c>
      <c r="E511" s="65">
        <f>Raw_endusebreakdownannual!E510</f>
        <v>0</v>
      </c>
      <c r="F511" s="65">
        <f>Raw_endusebreakdownannual!F510</f>
        <v>0</v>
      </c>
      <c r="G511" s="26"/>
    </row>
    <row r="512" spans="1:7" x14ac:dyDescent="0.25">
      <c r="A512" s="26" t="str">
        <f>Raw_endusebreakdownannual!B511</f>
        <v>CZ02</v>
      </c>
      <c r="B512" s="26" t="str">
        <f>Raw_endusebreakdownannual!C511</f>
        <v>cDXGF</v>
      </c>
      <c r="C512" s="26" t="str">
        <f>Raw_endusebreakdownannual!A511</f>
        <v>Existing</v>
      </c>
      <c r="D512" s="26" t="str">
        <f>Raw_endusebreakdownannual!D511</f>
        <v>Total End Uses</v>
      </c>
      <c r="E512" s="65">
        <f>Raw_endusebreakdownannual!E511</f>
        <v>6789067.8399999999</v>
      </c>
      <c r="F512" s="65">
        <f>Raw_endusebreakdownannual!F511</f>
        <v>2235935.35</v>
      </c>
      <c r="G512" s="26"/>
    </row>
    <row r="513" spans="1:7" x14ac:dyDescent="0.25">
      <c r="A513" s="26" t="str">
        <f>Raw_endusebreakdownannual!B512</f>
        <v>CZ03</v>
      </c>
      <c r="B513" s="26" t="str">
        <f>Raw_endusebreakdownannual!C512</f>
        <v>cDXGF</v>
      </c>
      <c r="C513" s="26" t="str">
        <f>Raw_endusebreakdownannual!A512</f>
        <v>Existing</v>
      </c>
      <c r="D513" s="26" t="str">
        <f>Raw_endusebreakdownannual!D512</f>
        <v>Heating</v>
      </c>
      <c r="E513" s="65">
        <f>Raw_endusebreakdownannual!E512</f>
        <v>0</v>
      </c>
      <c r="F513" s="65">
        <f>Raw_endusebreakdownannual!F512</f>
        <v>180213.66</v>
      </c>
      <c r="G513" s="26"/>
    </row>
    <row r="514" spans="1:7" x14ac:dyDescent="0.25">
      <c r="A514" s="26" t="str">
        <f>Raw_endusebreakdownannual!B513</f>
        <v>CZ03</v>
      </c>
      <c r="B514" s="26" t="str">
        <f>Raw_endusebreakdownannual!C513</f>
        <v>cDXGF</v>
      </c>
      <c r="C514" s="26" t="str">
        <f>Raw_endusebreakdownannual!A513</f>
        <v>Existing</v>
      </c>
      <c r="D514" s="26" t="str">
        <f>Raw_endusebreakdownannual!D513</f>
        <v>Cooling</v>
      </c>
      <c r="E514" s="65">
        <f>Raw_endusebreakdownannual!E513</f>
        <v>408501.23</v>
      </c>
      <c r="F514" s="65">
        <f>Raw_endusebreakdownannual!F513</f>
        <v>0</v>
      </c>
      <c r="G514" s="26"/>
    </row>
    <row r="515" spans="1:7" x14ac:dyDescent="0.25">
      <c r="A515" s="26" t="str">
        <f>Raw_endusebreakdownannual!B514</f>
        <v>CZ03</v>
      </c>
      <c r="B515" s="26" t="str">
        <f>Raw_endusebreakdownannual!C514</f>
        <v>cDXGF</v>
      </c>
      <c r="C515" s="26" t="str">
        <f>Raw_endusebreakdownannual!A514</f>
        <v>Existing</v>
      </c>
      <c r="D515" s="26" t="str">
        <f>Raw_endusebreakdownannual!D514</f>
        <v>Interior Lighting</v>
      </c>
      <c r="E515" s="65">
        <f>Raw_endusebreakdownannual!E514</f>
        <v>1197553.4099999999</v>
      </c>
      <c r="F515" s="65">
        <f>Raw_endusebreakdownannual!F514</f>
        <v>0</v>
      </c>
      <c r="G515" s="26"/>
    </row>
    <row r="516" spans="1:7" x14ac:dyDescent="0.25">
      <c r="A516" s="26" t="str">
        <f>Raw_endusebreakdownannual!B515</f>
        <v>CZ03</v>
      </c>
      <c r="B516" s="26" t="str">
        <f>Raw_endusebreakdownannual!C515</f>
        <v>cDXGF</v>
      </c>
      <c r="C516" s="26" t="str">
        <f>Raw_endusebreakdownannual!A515</f>
        <v>Existing</v>
      </c>
      <c r="D516" s="26" t="str">
        <f>Raw_endusebreakdownannual!D515</f>
        <v>Exterior Lighting</v>
      </c>
      <c r="E516" s="65">
        <f>Raw_endusebreakdownannual!E515</f>
        <v>0</v>
      </c>
      <c r="F516" s="65">
        <f>Raw_endusebreakdownannual!F515</f>
        <v>0</v>
      </c>
      <c r="G516" s="26"/>
    </row>
    <row r="517" spans="1:7" x14ac:dyDescent="0.25">
      <c r="A517" s="26" t="str">
        <f>Raw_endusebreakdownannual!B516</f>
        <v>CZ03</v>
      </c>
      <c r="B517" s="26" t="str">
        <f>Raw_endusebreakdownannual!C516</f>
        <v>cDXGF</v>
      </c>
      <c r="C517" s="26" t="str">
        <f>Raw_endusebreakdownannual!A516</f>
        <v>Existing</v>
      </c>
      <c r="D517" s="26" t="str">
        <f>Raw_endusebreakdownannual!D516</f>
        <v>Interior Equipment</v>
      </c>
      <c r="E517" s="65">
        <f>Raw_endusebreakdownannual!E516</f>
        <v>3196971.72</v>
      </c>
      <c r="F517" s="65">
        <f>Raw_endusebreakdownannual!F516</f>
        <v>234323.45</v>
      </c>
      <c r="G517" s="26"/>
    </row>
    <row r="518" spans="1:7" x14ac:dyDescent="0.25">
      <c r="A518" s="26" t="str">
        <f>Raw_endusebreakdownannual!B517</f>
        <v>CZ03</v>
      </c>
      <c r="B518" s="26" t="str">
        <f>Raw_endusebreakdownannual!C517</f>
        <v>cDXGF</v>
      </c>
      <c r="C518" s="26" t="str">
        <f>Raw_endusebreakdownannual!A517</f>
        <v>Existing</v>
      </c>
      <c r="D518" s="26" t="str">
        <f>Raw_endusebreakdownannual!D517</f>
        <v>Exterior Equipment</v>
      </c>
      <c r="E518" s="65">
        <f>Raw_endusebreakdownannual!E517</f>
        <v>0</v>
      </c>
      <c r="F518" s="65">
        <f>Raw_endusebreakdownannual!F517</f>
        <v>0</v>
      </c>
      <c r="G518" s="26"/>
    </row>
    <row r="519" spans="1:7" x14ac:dyDescent="0.25">
      <c r="A519" s="26" t="str">
        <f>Raw_endusebreakdownannual!B518</f>
        <v>CZ03</v>
      </c>
      <c r="B519" s="26" t="str">
        <f>Raw_endusebreakdownannual!C518</f>
        <v>cDXGF</v>
      </c>
      <c r="C519" s="26" t="str">
        <f>Raw_endusebreakdownannual!A518</f>
        <v>Existing</v>
      </c>
      <c r="D519" s="26" t="str">
        <f>Raw_endusebreakdownannual!D518</f>
        <v>Fans</v>
      </c>
      <c r="E519" s="65">
        <f>Raw_endusebreakdownannual!E518</f>
        <v>1654185.05</v>
      </c>
      <c r="F519" s="65">
        <f>Raw_endusebreakdownannual!F518</f>
        <v>0</v>
      </c>
      <c r="G519" s="26"/>
    </row>
    <row r="520" spans="1:7" x14ac:dyDescent="0.25">
      <c r="A520" s="26" t="str">
        <f>Raw_endusebreakdownannual!B519</f>
        <v>CZ03</v>
      </c>
      <c r="B520" s="26" t="str">
        <f>Raw_endusebreakdownannual!C519</f>
        <v>cDXGF</v>
      </c>
      <c r="C520" s="26" t="str">
        <f>Raw_endusebreakdownannual!A519</f>
        <v>Existing</v>
      </c>
      <c r="D520" s="26" t="str">
        <f>Raw_endusebreakdownannual!D519</f>
        <v>Pumps</v>
      </c>
      <c r="E520" s="65">
        <f>Raw_endusebreakdownannual!E519</f>
        <v>2975.25</v>
      </c>
      <c r="F520" s="65">
        <f>Raw_endusebreakdownannual!F519</f>
        <v>0</v>
      </c>
      <c r="G520" s="26"/>
    </row>
    <row r="521" spans="1:7" x14ac:dyDescent="0.25">
      <c r="A521" s="26" t="str">
        <f>Raw_endusebreakdownannual!B520</f>
        <v>CZ03</v>
      </c>
      <c r="B521" s="26" t="str">
        <f>Raw_endusebreakdownannual!C520</f>
        <v>cDXGF</v>
      </c>
      <c r="C521" s="26" t="str">
        <f>Raw_endusebreakdownannual!A520</f>
        <v>Existing</v>
      </c>
      <c r="D521" s="26" t="str">
        <f>Raw_endusebreakdownannual!D520</f>
        <v>Heat Rejection</v>
      </c>
      <c r="E521" s="65">
        <f>Raw_endusebreakdownannual!E520</f>
        <v>0</v>
      </c>
      <c r="F521" s="65">
        <f>Raw_endusebreakdownannual!F520</f>
        <v>0</v>
      </c>
      <c r="G521" s="26"/>
    </row>
    <row r="522" spans="1:7" x14ac:dyDescent="0.25">
      <c r="A522" s="26" t="str">
        <f>Raw_endusebreakdownannual!B521</f>
        <v>CZ03</v>
      </c>
      <c r="B522" s="26" t="str">
        <f>Raw_endusebreakdownannual!C521</f>
        <v>cDXGF</v>
      </c>
      <c r="C522" s="26" t="str">
        <f>Raw_endusebreakdownannual!A521</f>
        <v>Existing</v>
      </c>
      <c r="D522" s="26" t="str">
        <f>Raw_endusebreakdownannual!D521</f>
        <v>Humidification</v>
      </c>
      <c r="E522" s="65">
        <f>Raw_endusebreakdownannual!E521</f>
        <v>0</v>
      </c>
      <c r="F522" s="65">
        <f>Raw_endusebreakdownannual!F521</f>
        <v>0</v>
      </c>
      <c r="G522" s="26"/>
    </row>
    <row r="523" spans="1:7" x14ac:dyDescent="0.25">
      <c r="A523" s="26" t="str">
        <f>Raw_endusebreakdownannual!B522</f>
        <v>CZ03</v>
      </c>
      <c r="B523" s="26" t="str">
        <f>Raw_endusebreakdownannual!C522</f>
        <v>cDXGF</v>
      </c>
      <c r="C523" s="26" t="str">
        <f>Raw_endusebreakdownannual!A522</f>
        <v>Existing</v>
      </c>
      <c r="D523" s="26" t="str">
        <f>Raw_endusebreakdownannual!D522</f>
        <v>Heat Recovery</v>
      </c>
      <c r="E523" s="65">
        <f>Raw_endusebreakdownannual!E522</f>
        <v>0</v>
      </c>
      <c r="F523" s="65">
        <f>Raw_endusebreakdownannual!F522</f>
        <v>0</v>
      </c>
      <c r="G523" s="26"/>
    </row>
    <row r="524" spans="1:7" x14ac:dyDescent="0.25">
      <c r="A524" s="26" t="str">
        <f>Raw_endusebreakdownannual!B523</f>
        <v>CZ03</v>
      </c>
      <c r="B524" s="26" t="str">
        <f>Raw_endusebreakdownannual!C523</f>
        <v>cDXGF</v>
      </c>
      <c r="C524" s="26" t="str">
        <f>Raw_endusebreakdownannual!A523</f>
        <v>Existing</v>
      </c>
      <c r="D524" s="26" t="str">
        <f>Raw_endusebreakdownannual!D523</f>
        <v>Water Systems</v>
      </c>
      <c r="E524" s="65">
        <f>Raw_endusebreakdownannual!E523</f>
        <v>0</v>
      </c>
      <c r="F524" s="65">
        <f>Raw_endusebreakdownannual!F523</f>
        <v>1656188.63</v>
      </c>
      <c r="G524" s="26"/>
    </row>
    <row r="525" spans="1:7" x14ac:dyDescent="0.25">
      <c r="A525" s="26" t="str">
        <f>Raw_endusebreakdownannual!B524</f>
        <v>CZ03</v>
      </c>
      <c r="B525" s="26" t="str">
        <f>Raw_endusebreakdownannual!C524</f>
        <v>cDXGF</v>
      </c>
      <c r="C525" s="26" t="str">
        <f>Raw_endusebreakdownannual!A524</f>
        <v>Existing</v>
      </c>
      <c r="D525" s="26" t="str">
        <f>Raw_endusebreakdownannual!D524</f>
        <v>Refrigeration</v>
      </c>
      <c r="E525" s="65">
        <f>Raw_endusebreakdownannual!E524</f>
        <v>0</v>
      </c>
      <c r="F525" s="65">
        <f>Raw_endusebreakdownannual!F524</f>
        <v>0</v>
      </c>
      <c r="G525" s="26"/>
    </row>
    <row r="526" spans="1:7" x14ac:dyDescent="0.25">
      <c r="A526" s="26" t="str">
        <f>Raw_endusebreakdownannual!B525</f>
        <v>CZ03</v>
      </c>
      <c r="B526" s="26" t="str">
        <f>Raw_endusebreakdownannual!C525</f>
        <v>cDXGF</v>
      </c>
      <c r="C526" s="26" t="str">
        <f>Raw_endusebreakdownannual!A525</f>
        <v>Existing</v>
      </c>
      <c r="D526" s="26" t="str">
        <f>Raw_endusebreakdownannual!D525</f>
        <v>Generators</v>
      </c>
      <c r="E526" s="65">
        <f>Raw_endusebreakdownannual!E525</f>
        <v>0</v>
      </c>
      <c r="F526" s="65">
        <f>Raw_endusebreakdownannual!F525</f>
        <v>0</v>
      </c>
      <c r="G526" s="26"/>
    </row>
    <row r="527" spans="1:7" x14ac:dyDescent="0.25">
      <c r="A527" s="26" t="str">
        <f>Raw_endusebreakdownannual!B526</f>
        <v>CZ03</v>
      </c>
      <c r="B527" s="26" t="str">
        <f>Raw_endusebreakdownannual!C526</f>
        <v>cDXGF</v>
      </c>
      <c r="C527" s="26" t="str">
        <f>Raw_endusebreakdownannual!A526</f>
        <v>Existing</v>
      </c>
      <c r="D527" s="26" t="str">
        <f>Raw_endusebreakdownannual!D526</f>
        <v>Total End Uses</v>
      </c>
      <c r="E527" s="65">
        <f>Raw_endusebreakdownannual!E526</f>
        <v>6460186.6600000001</v>
      </c>
      <c r="F527" s="65">
        <f>Raw_endusebreakdownannual!F526</f>
        <v>2070725.74</v>
      </c>
      <c r="G527" s="26"/>
    </row>
    <row r="528" spans="1:7" x14ac:dyDescent="0.25">
      <c r="A528" s="26" t="str">
        <f>Raw_endusebreakdownannual!B527</f>
        <v>CZ04</v>
      </c>
      <c r="B528" s="26" t="str">
        <f>Raw_endusebreakdownannual!C527</f>
        <v>cDXGF</v>
      </c>
      <c r="C528" s="26" t="str">
        <f>Raw_endusebreakdownannual!A527</f>
        <v>Existing</v>
      </c>
      <c r="D528" s="26" t="str">
        <f>Raw_endusebreakdownannual!D527</f>
        <v>Heating</v>
      </c>
      <c r="E528" s="65">
        <f>Raw_endusebreakdownannual!E527</f>
        <v>0</v>
      </c>
      <c r="F528" s="65">
        <f>Raw_endusebreakdownannual!F527</f>
        <v>162314.26</v>
      </c>
      <c r="G528" s="26"/>
    </row>
    <row r="529" spans="1:7" x14ac:dyDescent="0.25">
      <c r="A529" s="26" t="str">
        <f>Raw_endusebreakdownannual!B528</f>
        <v>CZ04</v>
      </c>
      <c r="B529" s="26" t="str">
        <f>Raw_endusebreakdownannual!C528</f>
        <v>cDXGF</v>
      </c>
      <c r="C529" s="26" t="str">
        <f>Raw_endusebreakdownannual!A528</f>
        <v>Existing</v>
      </c>
      <c r="D529" s="26" t="str">
        <f>Raw_endusebreakdownannual!D528</f>
        <v>Cooling</v>
      </c>
      <c r="E529" s="65">
        <f>Raw_endusebreakdownannual!E528</f>
        <v>796684.89</v>
      </c>
      <c r="F529" s="65">
        <f>Raw_endusebreakdownannual!F528</f>
        <v>0</v>
      </c>
      <c r="G529" s="26"/>
    </row>
    <row r="530" spans="1:7" x14ac:dyDescent="0.25">
      <c r="A530" s="26" t="str">
        <f>Raw_endusebreakdownannual!B529</f>
        <v>CZ04</v>
      </c>
      <c r="B530" s="26" t="str">
        <f>Raw_endusebreakdownannual!C529</f>
        <v>cDXGF</v>
      </c>
      <c r="C530" s="26" t="str">
        <f>Raw_endusebreakdownannual!A529</f>
        <v>Existing</v>
      </c>
      <c r="D530" s="26" t="str">
        <f>Raw_endusebreakdownannual!D529</f>
        <v>Interior Lighting</v>
      </c>
      <c r="E530" s="65">
        <f>Raw_endusebreakdownannual!E529</f>
        <v>1197553.4099999999</v>
      </c>
      <c r="F530" s="65">
        <f>Raw_endusebreakdownannual!F529</f>
        <v>0</v>
      </c>
      <c r="G530" s="26"/>
    </row>
    <row r="531" spans="1:7" x14ac:dyDescent="0.25">
      <c r="A531" s="26" t="str">
        <f>Raw_endusebreakdownannual!B530</f>
        <v>CZ04</v>
      </c>
      <c r="B531" s="26" t="str">
        <f>Raw_endusebreakdownannual!C530</f>
        <v>cDXGF</v>
      </c>
      <c r="C531" s="26" t="str">
        <f>Raw_endusebreakdownannual!A530</f>
        <v>Existing</v>
      </c>
      <c r="D531" s="26" t="str">
        <f>Raw_endusebreakdownannual!D530</f>
        <v>Exterior Lighting</v>
      </c>
      <c r="E531" s="65">
        <f>Raw_endusebreakdownannual!E530</f>
        <v>0</v>
      </c>
      <c r="F531" s="65">
        <f>Raw_endusebreakdownannual!F530</f>
        <v>0</v>
      </c>
      <c r="G531" s="26"/>
    </row>
    <row r="532" spans="1:7" x14ac:dyDescent="0.25">
      <c r="A532" s="26" t="str">
        <f>Raw_endusebreakdownannual!B531</f>
        <v>CZ04</v>
      </c>
      <c r="B532" s="26" t="str">
        <f>Raw_endusebreakdownannual!C531</f>
        <v>cDXGF</v>
      </c>
      <c r="C532" s="26" t="str">
        <f>Raw_endusebreakdownannual!A531</f>
        <v>Existing</v>
      </c>
      <c r="D532" s="26" t="str">
        <f>Raw_endusebreakdownannual!D531</f>
        <v>Interior Equipment</v>
      </c>
      <c r="E532" s="65">
        <f>Raw_endusebreakdownannual!E531</f>
        <v>3196971.72</v>
      </c>
      <c r="F532" s="65">
        <f>Raw_endusebreakdownannual!F531</f>
        <v>234323.45</v>
      </c>
      <c r="G532" s="26"/>
    </row>
    <row r="533" spans="1:7" x14ac:dyDescent="0.25">
      <c r="A533" s="26" t="str">
        <f>Raw_endusebreakdownannual!B532</f>
        <v>CZ04</v>
      </c>
      <c r="B533" s="26" t="str">
        <f>Raw_endusebreakdownannual!C532</f>
        <v>cDXGF</v>
      </c>
      <c r="C533" s="26" t="str">
        <f>Raw_endusebreakdownannual!A532</f>
        <v>Existing</v>
      </c>
      <c r="D533" s="26" t="str">
        <f>Raw_endusebreakdownannual!D532</f>
        <v>Exterior Equipment</v>
      </c>
      <c r="E533" s="65">
        <f>Raw_endusebreakdownannual!E532</f>
        <v>0</v>
      </c>
      <c r="F533" s="65">
        <f>Raw_endusebreakdownannual!F532</f>
        <v>0</v>
      </c>
      <c r="G533" s="26"/>
    </row>
    <row r="534" spans="1:7" x14ac:dyDescent="0.25">
      <c r="A534" s="26" t="str">
        <f>Raw_endusebreakdownannual!B533</f>
        <v>CZ04</v>
      </c>
      <c r="B534" s="26" t="str">
        <f>Raw_endusebreakdownannual!C533</f>
        <v>cDXGF</v>
      </c>
      <c r="C534" s="26" t="str">
        <f>Raw_endusebreakdownannual!A533</f>
        <v>Existing</v>
      </c>
      <c r="D534" s="26" t="str">
        <f>Raw_endusebreakdownannual!D533</f>
        <v>Fans</v>
      </c>
      <c r="E534" s="65">
        <f>Raw_endusebreakdownannual!E533</f>
        <v>1757298.17</v>
      </c>
      <c r="F534" s="65">
        <f>Raw_endusebreakdownannual!F533</f>
        <v>0</v>
      </c>
      <c r="G534" s="26"/>
    </row>
    <row r="535" spans="1:7" x14ac:dyDescent="0.25">
      <c r="A535" s="26" t="str">
        <f>Raw_endusebreakdownannual!B534</f>
        <v>CZ04</v>
      </c>
      <c r="B535" s="26" t="str">
        <f>Raw_endusebreakdownannual!C534</f>
        <v>cDXGF</v>
      </c>
      <c r="C535" s="26" t="str">
        <f>Raw_endusebreakdownannual!A534</f>
        <v>Existing</v>
      </c>
      <c r="D535" s="26" t="str">
        <f>Raw_endusebreakdownannual!D534</f>
        <v>Pumps</v>
      </c>
      <c r="E535" s="65">
        <f>Raw_endusebreakdownannual!E534</f>
        <v>3172.37</v>
      </c>
      <c r="F535" s="65">
        <f>Raw_endusebreakdownannual!F534</f>
        <v>0</v>
      </c>
      <c r="G535" s="26"/>
    </row>
    <row r="536" spans="1:7" x14ac:dyDescent="0.25">
      <c r="A536" s="26" t="str">
        <f>Raw_endusebreakdownannual!B535</f>
        <v>CZ04</v>
      </c>
      <c r="B536" s="26" t="str">
        <f>Raw_endusebreakdownannual!C535</f>
        <v>cDXGF</v>
      </c>
      <c r="C536" s="26" t="str">
        <f>Raw_endusebreakdownannual!A535</f>
        <v>Existing</v>
      </c>
      <c r="D536" s="26" t="str">
        <f>Raw_endusebreakdownannual!D535</f>
        <v>Heat Rejection</v>
      </c>
      <c r="E536" s="65">
        <f>Raw_endusebreakdownannual!E535</f>
        <v>0</v>
      </c>
      <c r="F536" s="65">
        <f>Raw_endusebreakdownannual!F535</f>
        <v>0</v>
      </c>
      <c r="G536" s="26"/>
    </row>
    <row r="537" spans="1:7" x14ac:dyDescent="0.25">
      <c r="A537" s="26" t="str">
        <f>Raw_endusebreakdownannual!B536</f>
        <v>CZ04</v>
      </c>
      <c r="B537" s="26" t="str">
        <f>Raw_endusebreakdownannual!C536</f>
        <v>cDXGF</v>
      </c>
      <c r="C537" s="26" t="str">
        <f>Raw_endusebreakdownannual!A536</f>
        <v>Existing</v>
      </c>
      <c r="D537" s="26" t="str">
        <f>Raw_endusebreakdownannual!D536</f>
        <v>Humidification</v>
      </c>
      <c r="E537" s="65">
        <f>Raw_endusebreakdownannual!E536</f>
        <v>0</v>
      </c>
      <c r="F537" s="65">
        <f>Raw_endusebreakdownannual!F536</f>
        <v>0</v>
      </c>
      <c r="G537" s="26"/>
    </row>
    <row r="538" spans="1:7" x14ac:dyDescent="0.25">
      <c r="A538" s="26" t="str">
        <f>Raw_endusebreakdownannual!B537</f>
        <v>CZ04</v>
      </c>
      <c r="B538" s="26" t="str">
        <f>Raw_endusebreakdownannual!C537</f>
        <v>cDXGF</v>
      </c>
      <c r="C538" s="26" t="str">
        <f>Raw_endusebreakdownannual!A537</f>
        <v>Existing</v>
      </c>
      <c r="D538" s="26" t="str">
        <f>Raw_endusebreakdownannual!D537</f>
        <v>Heat Recovery</v>
      </c>
      <c r="E538" s="65">
        <f>Raw_endusebreakdownannual!E537</f>
        <v>0</v>
      </c>
      <c r="F538" s="65">
        <f>Raw_endusebreakdownannual!F537</f>
        <v>0</v>
      </c>
      <c r="G538" s="26"/>
    </row>
    <row r="539" spans="1:7" x14ac:dyDescent="0.25">
      <c r="A539" s="26" t="str">
        <f>Raw_endusebreakdownannual!B538</f>
        <v>CZ04</v>
      </c>
      <c r="B539" s="26" t="str">
        <f>Raw_endusebreakdownannual!C538</f>
        <v>cDXGF</v>
      </c>
      <c r="C539" s="26" t="str">
        <f>Raw_endusebreakdownannual!A538</f>
        <v>Existing</v>
      </c>
      <c r="D539" s="26" t="str">
        <f>Raw_endusebreakdownannual!D538</f>
        <v>Water Systems</v>
      </c>
      <c r="E539" s="65">
        <f>Raw_endusebreakdownannual!E538</f>
        <v>0</v>
      </c>
      <c r="F539" s="65">
        <f>Raw_endusebreakdownannual!F538</f>
        <v>1597040.76</v>
      </c>
      <c r="G539" s="26"/>
    </row>
    <row r="540" spans="1:7" x14ac:dyDescent="0.25">
      <c r="A540" s="26" t="str">
        <f>Raw_endusebreakdownannual!B539</f>
        <v>CZ04</v>
      </c>
      <c r="B540" s="26" t="str">
        <f>Raw_endusebreakdownannual!C539</f>
        <v>cDXGF</v>
      </c>
      <c r="C540" s="26" t="str">
        <f>Raw_endusebreakdownannual!A539</f>
        <v>Existing</v>
      </c>
      <c r="D540" s="26" t="str">
        <f>Raw_endusebreakdownannual!D539</f>
        <v>Refrigeration</v>
      </c>
      <c r="E540" s="65">
        <f>Raw_endusebreakdownannual!E539</f>
        <v>0</v>
      </c>
      <c r="F540" s="65">
        <f>Raw_endusebreakdownannual!F539</f>
        <v>0</v>
      </c>
      <c r="G540" s="26"/>
    </row>
    <row r="541" spans="1:7" x14ac:dyDescent="0.25">
      <c r="A541" s="26" t="str">
        <f>Raw_endusebreakdownannual!B540</f>
        <v>CZ04</v>
      </c>
      <c r="B541" s="26" t="str">
        <f>Raw_endusebreakdownannual!C540</f>
        <v>cDXGF</v>
      </c>
      <c r="C541" s="26" t="str">
        <f>Raw_endusebreakdownannual!A540</f>
        <v>Existing</v>
      </c>
      <c r="D541" s="26" t="str">
        <f>Raw_endusebreakdownannual!D540</f>
        <v>Generators</v>
      </c>
      <c r="E541" s="65">
        <f>Raw_endusebreakdownannual!E540</f>
        <v>0</v>
      </c>
      <c r="F541" s="65">
        <f>Raw_endusebreakdownannual!F540</f>
        <v>0</v>
      </c>
      <c r="G541" s="26"/>
    </row>
    <row r="542" spans="1:7" x14ac:dyDescent="0.25">
      <c r="A542" s="26" t="str">
        <f>Raw_endusebreakdownannual!B541</f>
        <v>CZ04</v>
      </c>
      <c r="B542" s="26" t="str">
        <f>Raw_endusebreakdownannual!C541</f>
        <v>cDXGF</v>
      </c>
      <c r="C542" s="26" t="str">
        <f>Raw_endusebreakdownannual!A541</f>
        <v>Existing</v>
      </c>
      <c r="D542" s="26" t="str">
        <f>Raw_endusebreakdownannual!D541</f>
        <v>Total End Uses</v>
      </c>
      <c r="E542" s="65">
        <f>Raw_endusebreakdownannual!E541</f>
        <v>6951680.5599999996</v>
      </c>
      <c r="F542" s="65">
        <f>Raw_endusebreakdownannual!F541</f>
        <v>1993678.47</v>
      </c>
      <c r="G542" s="26"/>
    </row>
    <row r="543" spans="1:7" x14ac:dyDescent="0.25">
      <c r="A543" s="26" t="str">
        <f>Raw_endusebreakdownannual!B542</f>
        <v>CZ05</v>
      </c>
      <c r="B543" s="26" t="str">
        <f>Raw_endusebreakdownannual!C542</f>
        <v>cDXGF</v>
      </c>
      <c r="C543" s="26" t="str">
        <f>Raw_endusebreakdownannual!A542</f>
        <v>Existing</v>
      </c>
      <c r="D543" s="26" t="str">
        <f>Raw_endusebreakdownannual!D542</f>
        <v>Heating</v>
      </c>
      <c r="E543" s="65">
        <f>Raw_endusebreakdownannual!E542</f>
        <v>0</v>
      </c>
      <c r="F543" s="65">
        <f>Raw_endusebreakdownannual!F542</f>
        <v>165699.18</v>
      </c>
      <c r="G543" s="26"/>
    </row>
    <row r="544" spans="1:7" x14ac:dyDescent="0.25">
      <c r="A544" s="26" t="str">
        <f>Raw_endusebreakdownannual!B543</f>
        <v>CZ05</v>
      </c>
      <c r="B544" s="26" t="str">
        <f>Raw_endusebreakdownannual!C543</f>
        <v>cDXGF</v>
      </c>
      <c r="C544" s="26" t="str">
        <f>Raw_endusebreakdownannual!A543</f>
        <v>Existing</v>
      </c>
      <c r="D544" s="26" t="str">
        <f>Raw_endusebreakdownannual!D543</f>
        <v>Cooling</v>
      </c>
      <c r="E544" s="65">
        <f>Raw_endusebreakdownannual!E543</f>
        <v>536597.66</v>
      </c>
      <c r="F544" s="65">
        <f>Raw_endusebreakdownannual!F543</f>
        <v>0</v>
      </c>
      <c r="G544" s="26"/>
    </row>
    <row r="545" spans="1:7" x14ac:dyDescent="0.25">
      <c r="A545" s="26" t="str">
        <f>Raw_endusebreakdownannual!B544</f>
        <v>CZ05</v>
      </c>
      <c r="B545" s="26" t="str">
        <f>Raw_endusebreakdownannual!C544</f>
        <v>cDXGF</v>
      </c>
      <c r="C545" s="26" t="str">
        <f>Raw_endusebreakdownannual!A544</f>
        <v>Existing</v>
      </c>
      <c r="D545" s="26" t="str">
        <f>Raw_endusebreakdownannual!D544</f>
        <v>Interior Lighting</v>
      </c>
      <c r="E545" s="65">
        <f>Raw_endusebreakdownannual!E544</f>
        <v>1197553.4099999999</v>
      </c>
      <c r="F545" s="65">
        <f>Raw_endusebreakdownannual!F544</f>
        <v>0</v>
      </c>
      <c r="G545" s="26"/>
    </row>
    <row r="546" spans="1:7" x14ac:dyDescent="0.25">
      <c r="A546" s="26" t="str">
        <f>Raw_endusebreakdownannual!B545</f>
        <v>CZ05</v>
      </c>
      <c r="B546" s="26" t="str">
        <f>Raw_endusebreakdownannual!C545</f>
        <v>cDXGF</v>
      </c>
      <c r="C546" s="26" t="str">
        <f>Raw_endusebreakdownannual!A545</f>
        <v>Existing</v>
      </c>
      <c r="D546" s="26" t="str">
        <f>Raw_endusebreakdownannual!D545</f>
        <v>Exterior Lighting</v>
      </c>
      <c r="E546" s="65">
        <f>Raw_endusebreakdownannual!E545</f>
        <v>0</v>
      </c>
      <c r="F546" s="65">
        <f>Raw_endusebreakdownannual!F545</f>
        <v>0</v>
      </c>
      <c r="G546" s="26"/>
    </row>
    <row r="547" spans="1:7" x14ac:dyDescent="0.25">
      <c r="A547" s="26" t="str">
        <f>Raw_endusebreakdownannual!B546</f>
        <v>CZ05</v>
      </c>
      <c r="B547" s="26" t="str">
        <f>Raw_endusebreakdownannual!C546</f>
        <v>cDXGF</v>
      </c>
      <c r="C547" s="26" t="str">
        <f>Raw_endusebreakdownannual!A546</f>
        <v>Existing</v>
      </c>
      <c r="D547" s="26" t="str">
        <f>Raw_endusebreakdownannual!D546</f>
        <v>Interior Equipment</v>
      </c>
      <c r="E547" s="65">
        <f>Raw_endusebreakdownannual!E546</f>
        <v>3196971.72</v>
      </c>
      <c r="F547" s="65">
        <f>Raw_endusebreakdownannual!F546</f>
        <v>234323.45</v>
      </c>
      <c r="G547" s="26"/>
    </row>
    <row r="548" spans="1:7" x14ac:dyDescent="0.25">
      <c r="A548" s="26" t="str">
        <f>Raw_endusebreakdownannual!B547</f>
        <v>CZ05</v>
      </c>
      <c r="B548" s="26" t="str">
        <f>Raw_endusebreakdownannual!C547</f>
        <v>cDXGF</v>
      </c>
      <c r="C548" s="26" t="str">
        <f>Raw_endusebreakdownannual!A547</f>
        <v>Existing</v>
      </c>
      <c r="D548" s="26" t="str">
        <f>Raw_endusebreakdownannual!D547</f>
        <v>Exterior Equipment</v>
      </c>
      <c r="E548" s="65">
        <f>Raw_endusebreakdownannual!E547</f>
        <v>0</v>
      </c>
      <c r="F548" s="65">
        <f>Raw_endusebreakdownannual!F547</f>
        <v>0</v>
      </c>
      <c r="G548" s="26"/>
    </row>
    <row r="549" spans="1:7" x14ac:dyDescent="0.25">
      <c r="A549" s="26" t="str">
        <f>Raw_endusebreakdownannual!B548</f>
        <v>CZ05</v>
      </c>
      <c r="B549" s="26" t="str">
        <f>Raw_endusebreakdownannual!C548</f>
        <v>cDXGF</v>
      </c>
      <c r="C549" s="26" t="str">
        <f>Raw_endusebreakdownannual!A548</f>
        <v>Existing</v>
      </c>
      <c r="D549" s="26" t="str">
        <f>Raw_endusebreakdownannual!D548</f>
        <v>Fans</v>
      </c>
      <c r="E549" s="65">
        <f>Raw_endusebreakdownannual!E548</f>
        <v>1667378.45</v>
      </c>
      <c r="F549" s="65">
        <f>Raw_endusebreakdownannual!F548</f>
        <v>0</v>
      </c>
      <c r="G549" s="26"/>
    </row>
    <row r="550" spans="1:7" x14ac:dyDescent="0.25">
      <c r="A550" s="26" t="str">
        <f>Raw_endusebreakdownannual!B549</f>
        <v>CZ05</v>
      </c>
      <c r="B550" s="26" t="str">
        <f>Raw_endusebreakdownannual!C549</f>
        <v>cDXGF</v>
      </c>
      <c r="C550" s="26" t="str">
        <f>Raw_endusebreakdownannual!A549</f>
        <v>Existing</v>
      </c>
      <c r="D550" s="26" t="str">
        <f>Raw_endusebreakdownannual!D549</f>
        <v>Pumps</v>
      </c>
      <c r="E550" s="65">
        <f>Raw_endusebreakdownannual!E549</f>
        <v>2833.67</v>
      </c>
      <c r="F550" s="65">
        <f>Raw_endusebreakdownannual!F549</f>
        <v>0</v>
      </c>
      <c r="G550" s="26"/>
    </row>
    <row r="551" spans="1:7" x14ac:dyDescent="0.25">
      <c r="A551" s="26" t="str">
        <f>Raw_endusebreakdownannual!B550</f>
        <v>CZ05</v>
      </c>
      <c r="B551" s="26" t="str">
        <f>Raw_endusebreakdownannual!C550</f>
        <v>cDXGF</v>
      </c>
      <c r="C551" s="26" t="str">
        <f>Raw_endusebreakdownannual!A550</f>
        <v>Existing</v>
      </c>
      <c r="D551" s="26" t="str">
        <f>Raw_endusebreakdownannual!D550</f>
        <v>Heat Rejection</v>
      </c>
      <c r="E551" s="65">
        <f>Raw_endusebreakdownannual!E550</f>
        <v>0</v>
      </c>
      <c r="F551" s="65">
        <f>Raw_endusebreakdownannual!F550</f>
        <v>0</v>
      </c>
      <c r="G551" s="26"/>
    </row>
    <row r="552" spans="1:7" x14ac:dyDescent="0.25">
      <c r="A552" s="26" t="str">
        <f>Raw_endusebreakdownannual!B551</f>
        <v>CZ05</v>
      </c>
      <c r="B552" s="26" t="str">
        <f>Raw_endusebreakdownannual!C551</f>
        <v>cDXGF</v>
      </c>
      <c r="C552" s="26" t="str">
        <f>Raw_endusebreakdownannual!A551</f>
        <v>Existing</v>
      </c>
      <c r="D552" s="26" t="str">
        <f>Raw_endusebreakdownannual!D551</f>
        <v>Humidification</v>
      </c>
      <c r="E552" s="65">
        <f>Raw_endusebreakdownannual!E551</f>
        <v>0</v>
      </c>
      <c r="F552" s="65">
        <f>Raw_endusebreakdownannual!F551</f>
        <v>0</v>
      </c>
      <c r="G552" s="26"/>
    </row>
    <row r="553" spans="1:7" x14ac:dyDescent="0.25">
      <c r="A553" s="26" t="str">
        <f>Raw_endusebreakdownannual!B552</f>
        <v>CZ05</v>
      </c>
      <c r="B553" s="26" t="str">
        <f>Raw_endusebreakdownannual!C552</f>
        <v>cDXGF</v>
      </c>
      <c r="C553" s="26" t="str">
        <f>Raw_endusebreakdownannual!A552</f>
        <v>Existing</v>
      </c>
      <c r="D553" s="26" t="str">
        <f>Raw_endusebreakdownannual!D552</f>
        <v>Heat Recovery</v>
      </c>
      <c r="E553" s="65">
        <f>Raw_endusebreakdownannual!E552</f>
        <v>0</v>
      </c>
      <c r="F553" s="65">
        <f>Raw_endusebreakdownannual!F552</f>
        <v>0</v>
      </c>
      <c r="G553" s="26"/>
    </row>
    <row r="554" spans="1:7" x14ac:dyDescent="0.25">
      <c r="A554" s="26" t="str">
        <f>Raw_endusebreakdownannual!B553</f>
        <v>CZ05</v>
      </c>
      <c r="B554" s="26" t="str">
        <f>Raw_endusebreakdownannual!C553</f>
        <v>cDXGF</v>
      </c>
      <c r="C554" s="26" t="str">
        <f>Raw_endusebreakdownannual!A553</f>
        <v>Existing</v>
      </c>
      <c r="D554" s="26" t="str">
        <f>Raw_endusebreakdownannual!D553</f>
        <v>Water Systems</v>
      </c>
      <c r="E554" s="65">
        <f>Raw_endusebreakdownannual!E553</f>
        <v>0</v>
      </c>
      <c r="F554" s="65">
        <f>Raw_endusebreakdownannual!F553</f>
        <v>1656279.88</v>
      </c>
      <c r="G554" s="26"/>
    </row>
    <row r="555" spans="1:7" x14ac:dyDescent="0.25">
      <c r="A555" s="26" t="str">
        <f>Raw_endusebreakdownannual!B554</f>
        <v>CZ05</v>
      </c>
      <c r="B555" s="26" t="str">
        <f>Raw_endusebreakdownannual!C554</f>
        <v>cDXGF</v>
      </c>
      <c r="C555" s="26" t="str">
        <f>Raw_endusebreakdownannual!A554</f>
        <v>Existing</v>
      </c>
      <c r="D555" s="26" t="str">
        <f>Raw_endusebreakdownannual!D554</f>
        <v>Refrigeration</v>
      </c>
      <c r="E555" s="65">
        <f>Raw_endusebreakdownannual!E554</f>
        <v>0</v>
      </c>
      <c r="F555" s="65">
        <f>Raw_endusebreakdownannual!F554</f>
        <v>0</v>
      </c>
      <c r="G555" s="26"/>
    </row>
    <row r="556" spans="1:7" x14ac:dyDescent="0.25">
      <c r="A556" s="26" t="str">
        <f>Raw_endusebreakdownannual!B555</f>
        <v>CZ05</v>
      </c>
      <c r="B556" s="26" t="str">
        <f>Raw_endusebreakdownannual!C555</f>
        <v>cDXGF</v>
      </c>
      <c r="C556" s="26" t="str">
        <f>Raw_endusebreakdownannual!A555</f>
        <v>Existing</v>
      </c>
      <c r="D556" s="26" t="str">
        <f>Raw_endusebreakdownannual!D555</f>
        <v>Generators</v>
      </c>
      <c r="E556" s="65">
        <f>Raw_endusebreakdownannual!E555</f>
        <v>0</v>
      </c>
      <c r="F556" s="65">
        <f>Raw_endusebreakdownannual!F555</f>
        <v>0</v>
      </c>
      <c r="G556" s="26"/>
    </row>
    <row r="557" spans="1:7" x14ac:dyDescent="0.25">
      <c r="A557" s="26" t="str">
        <f>Raw_endusebreakdownannual!B556</f>
        <v>CZ05</v>
      </c>
      <c r="B557" s="26" t="str">
        <f>Raw_endusebreakdownannual!C556</f>
        <v>cDXGF</v>
      </c>
      <c r="C557" s="26" t="str">
        <f>Raw_endusebreakdownannual!A556</f>
        <v>Existing</v>
      </c>
      <c r="D557" s="26" t="str">
        <f>Raw_endusebreakdownannual!D556</f>
        <v>Total End Uses</v>
      </c>
      <c r="E557" s="65">
        <f>Raw_endusebreakdownannual!E556</f>
        <v>6601334.9000000004</v>
      </c>
      <c r="F557" s="65">
        <f>Raw_endusebreakdownannual!F556</f>
        <v>2056302.51</v>
      </c>
      <c r="G557" s="26"/>
    </row>
    <row r="558" spans="1:7" x14ac:dyDescent="0.25">
      <c r="A558" s="26" t="str">
        <f>Raw_endusebreakdownannual!B557</f>
        <v>CZ06</v>
      </c>
      <c r="B558" s="26" t="str">
        <f>Raw_endusebreakdownannual!C557</f>
        <v>cDXGF</v>
      </c>
      <c r="C558" s="26" t="str">
        <f>Raw_endusebreakdownannual!A557</f>
        <v>Existing</v>
      </c>
      <c r="D558" s="26" t="str">
        <f>Raw_endusebreakdownannual!D557</f>
        <v>Heating</v>
      </c>
      <c r="E558" s="65">
        <f>Raw_endusebreakdownannual!E557</f>
        <v>0</v>
      </c>
      <c r="F558" s="65">
        <f>Raw_endusebreakdownannual!F557</f>
        <v>31724.080000000002</v>
      </c>
      <c r="G558" s="26"/>
    </row>
    <row r="559" spans="1:7" x14ac:dyDescent="0.25">
      <c r="A559" s="26" t="str">
        <f>Raw_endusebreakdownannual!B558</f>
        <v>CZ06</v>
      </c>
      <c r="B559" s="26" t="str">
        <f>Raw_endusebreakdownannual!C558</f>
        <v>cDXGF</v>
      </c>
      <c r="C559" s="26" t="str">
        <f>Raw_endusebreakdownannual!A558</f>
        <v>Existing</v>
      </c>
      <c r="D559" s="26" t="str">
        <f>Raw_endusebreakdownannual!D558</f>
        <v>Cooling</v>
      </c>
      <c r="E559" s="65">
        <f>Raw_endusebreakdownannual!E558</f>
        <v>886618.54</v>
      </c>
      <c r="F559" s="65">
        <f>Raw_endusebreakdownannual!F558</f>
        <v>0</v>
      </c>
      <c r="G559" s="26"/>
    </row>
    <row r="560" spans="1:7" x14ac:dyDescent="0.25">
      <c r="A560" s="26" t="str">
        <f>Raw_endusebreakdownannual!B559</f>
        <v>CZ06</v>
      </c>
      <c r="B560" s="26" t="str">
        <f>Raw_endusebreakdownannual!C559</f>
        <v>cDXGF</v>
      </c>
      <c r="C560" s="26" t="str">
        <f>Raw_endusebreakdownannual!A559</f>
        <v>Existing</v>
      </c>
      <c r="D560" s="26" t="str">
        <f>Raw_endusebreakdownannual!D559</f>
        <v>Interior Lighting</v>
      </c>
      <c r="E560" s="65">
        <f>Raw_endusebreakdownannual!E559</f>
        <v>1197553.4099999999</v>
      </c>
      <c r="F560" s="65">
        <f>Raw_endusebreakdownannual!F559</f>
        <v>0</v>
      </c>
      <c r="G560" s="26"/>
    </row>
    <row r="561" spans="1:7" x14ac:dyDescent="0.25">
      <c r="A561" s="26" t="str">
        <f>Raw_endusebreakdownannual!B560</f>
        <v>CZ06</v>
      </c>
      <c r="B561" s="26" t="str">
        <f>Raw_endusebreakdownannual!C560</f>
        <v>cDXGF</v>
      </c>
      <c r="C561" s="26" t="str">
        <f>Raw_endusebreakdownannual!A560</f>
        <v>Existing</v>
      </c>
      <c r="D561" s="26" t="str">
        <f>Raw_endusebreakdownannual!D560</f>
        <v>Exterior Lighting</v>
      </c>
      <c r="E561" s="65">
        <f>Raw_endusebreakdownannual!E560</f>
        <v>0</v>
      </c>
      <c r="F561" s="65">
        <f>Raw_endusebreakdownannual!F560</f>
        <v>0</v>
      </c>
      <c r="G561" s="26"/>
    </row>
    <row r="562" spans="1:7" x14ac:dyDescent="0.25">
      <c r="A562" s="26" t="str">
        <f>Raw_endusebreakdownannual!B561</f>
        <v>CZ06</v>
      </c>
      <c r="B562" s="26" t="str">
        <f>Raw_endusebreakdownannual!C561</f>
        <v>cDXGF</v>
      </c>
      <c r="C562" s="26" t="str">
        <f>Raw_endusebreakdownannual!A561</f>
        <v>Existing</v>
      </c>
      <c r="D562" s="26" t="str">
        <f>Raw_endusebreakdownannual!D561</f>
        <v>Interior Equipment</v>
      </c>
      <c r="E562" s="65">
        <f>Raw_endusebreakdownannual!E561</f>
        <v>3196971.72</v>
      </c>
      <c r="F562" s="65">
        <f>Raw_endusebreakdownannual!F561</f>
        <v>234323.45</v>
      </c>
      <c r="G562" s="26"/>
    </row>
    <row r="563" spans="1:7" x14ac:dyDescent="0.25">
      <c r="A563" s="26" t="str">
        <f>Raw_endusebreakdownannual!B562</f>
        <v>CZ06</v>
      </c>
      <c r="B563" s="26" t="str">
        <f>Raw_endusebreakdownannual!C562</f>
        <v>cDXGF</v>
      </c>
      <c r="C563" s="26" t="str">
        <f>Raw_endusebreakdownannual!A562</f>
        <v>Existing</v>
      </c>
      <c r="D563" s="26" t="str">
        <f>Raw_endusebreakdownannual!D562</f>
        <v>Exterior Equipment</v>
      </c>
      <c r="E563" s="65">
        <f>Raw_endusebreakdownannual!E562</f>
        <v>0</v>
      </c>
      <c r="F563" s="65">
        <f>Raw_endusebreakdownannual!F562</f>
        <v>0</v>
      </c>
      <c r="G563" s="26"/>
    </row>
    <row r="564" spans="1:7" x14ac:dyDescent="0.25">
      <c r="A564" s="26" t="str">
        <f>Raw_endusebreakdownannual!B563</f>
        <v>CZ06</v>
      </c>
      <c r="B564" s="26" t="str">
        <f>Raw_endusebreakdownannual!C563</f>
        <v>cDXGF</v>
      </c>
      <c r="C564" s="26" t="str">
        <f>Raw_endusebreakdownannual!A563</f>
        <v>Existing</v>
      </c>
      <c r="D564" s="26" t="str">
        <f>Raw_endusebreakdownannual!D563</f>
        <v>Fans</v>
      </c>
      <c r="E564" s="65">
        <f>Raw_endusebreakdownannual!E563</f>
        <v>1733042.9</v>
      </c>
      <c r="F564" s="65">
        <f>Raw_endusebreakdownannual!F563</f>
        <v>0</v>
      </c>
      <c r="G564" s="26"/>
    </row>
    <row r="565" spans="1:7" x14ac:dyDescent="0.25">
      <c r="A565" s="26" t="str">
        <f>Raw_endusebreakdownannual!B564</f>
        <v>CZ06</v>
      </c>
      <c r="B565" s="26" t="str">
        <f>Raw_endusebreakdownannual!C564</f>
        <v>cDXGF</v>
      </c>
      <c r="C565" s="26" t="str">
        <f>Raw_endusebreakdownannual!A564</f>
        <v>Existing</v>
      </c>
      <c r="D565" s="26" t="str">
        <f>Raw_endusebreakdownannual!D564</f>
        <v>Pumps</v>
      </c>
      <c r="E565" s="65">
        <f>Raw_endusebreakdownannual!E564</f>
        <v>3287.94</v>
      </c>
      <c r="F565" s="65">
        <f>Raw_endusebreakdownannual!F564</f>
        <v>0</v>
      </c>
      <c r="G565" s="26"/>
    </row>
    <row r="566" spans="1:7" x14ac:dyDescent="0.25">
      <c r="A566" s="26" t="str">
        <f>Raw_endusebreakdownannual!B565</f>
        <v>CZ06</v>
      </c>
      <c r="B566" s="26" t="str">
        <f>Raw_endusebreakdownannual!C565</f>
        <v>cDXGF</v>
      </c>
      <c r="C566" s="26" t="str">
        <f>Raw_endusebreakdownannual!A565</f>
        <v>Existing</v>
      </c>
      <c r="D566" s="26" t="str">
        <f>Raw_endusebreakdownannual!D565</f>
        <v>Heat Rejection</v>
      </c>
      <c r="E566" s="65">
        <f>Raw_endusebreakdownannual!E565</f>
        <v>0</v>
      </c>
      <c r="F566" s="65">
        <f>Raw_endusebreakdownannual!F565</f>
        <v>0</v>
      </c>
      <c r="G566" s="26"/>
    </row>
    <row r="567" spans="1:7" x14ac:dyDescent="0.25">
      <c r="A567" s="26" t="str">
        <f>Raw_endusebreakdownannual!B566</f>
        <v>CZ06</v>
      </c>
      <c r="B567" s="26" t="str">
        <f>Raw_endusebreakdownannual!C566</f>
        <v>cDXGF</v>
      </c>
      <c r="C567" s="26" t="str">
        <f>Raw_endusebreakdownannual!A566</f>
        <v>Existing</v>
      </c>
      <c r="D567" s="26" t="str">
        <f>Raw_endusebreakdownannual!D566</f>
        <v>Humidification</v>
      </c>
      <c r="E567" s="65">
        <f>Raw_endusebreakdownannual!E566</f>
        <v>0</v>
      </c>
      <c r="F567" s="65">
        <f>Raw_endusebreakdownannual!F566</f>
        <v>0</v>
      </c>
      <c r="G567" s="26"/>
    </row>
    <row r="568" spans="1:7" x14ac:dyDescent="0.25">
      <c r="A568" s="26" t="str">
        <f>Raw_endusebreakdownannual!B567</f>
        <v>CZ06</v>
      </c>
      <c r="B568" s="26" t="str">
        <f>Raw_endusebreakdownannual!C567</f>
        <v>cDXGF</v>
      </c>
      <c r="C568" s="26" t="str">
        <f>Raw_endusebreakdownannual!A567</f>
        <v>Existing</v>
      </c>
      <c r="D568" s="26" t="str">
        <f>Raw_endusebreakdownannual!D567</f>
        <v>Heat Recovery</v>
      </c>
      <c r="E568" s="65">
        <f>Raw_endusebreakdownannual!E567</f>
        <v>0</v>
      </c>
      <c r="F568" s="65">
        <f>Raw_endusebreakdownannual!F567</f>
        <v>0</v>
      </c>
      <c r="G568" s="26"/>
    </row>
    <row r="569" spans="1:7" x14ac:dyDescent="0.25">
      <c r="A569" s="26" t="str">
        <f>Raw_endusebreakdownannual!B568</f>
        <v>CZ06</v>
      </c>
      <c r="B569" s="26" t="str">
        <f>Raw_endusebreakdownannual!C568</f>
        <v>cDXGF</v>
      </c>
      <c r="C569" s="26" t="str">
        <f>Raw_endusebreakdownannual!A568</f>
        <v>Existing</v>
      </c>
      <c r="D569" s="26" t="str">
        <f>Raw_endusebreakdownannual!D568</f>
        <v>Water Systems</v>
      </c>
      <c r="E569" s="65">
        <f>Raw_endusebreakdownannual!E568</f>
        <v>0</v>
      </c>
      <c r="F569" s="65">
        <f>Raw_endusebreakdownannual!F568</f>
        <v>1525052.76</v>
      </c>
      <c r="G569" s="26"/>
    </row>
    <row r="570" spans="1:7" x14ac:dyDescent="0.25">
      <c r="A570" s="26" t="str">
        <f>Raw_endusebreakdownannual!B569</f>
        <v>CZ06</v>
      </c>
      <c r="B570" s="26" t="str">
        <f>Raw_endusebreakdownannual!C569</f>
        <v>cDXGF</v>
      </c>
      <c r="C570" s="26" t="str">
        <f>Raw_endusebreakdownannual!A569</f>
        <v>Existing</v>
      </c>
      <c r="D570" s="26" t="str">
        <f>Raw_endusebreakdownannual!D569</f>
        <v>Refrigeration</v>
      </c>
      <c r="E570" s="65">
        <f>Raw_endusebreakdownannual!E569</f>
        <v>0</v>
      </c>
      <c r="F570" s="65">
        <f>Raw_endusebreakdownannual!F569</f>
        <v>0</v>
      </c>
      <c r="G570" s="26"/>
    </row>
    <row r="571" spans="1:7" x14ac:dyDescent="0.25">
      <c r="A571" s="26" t="str">
        <f>Raw_endusebreakdownannual!B570</f>
        <v>CZ06</v>
      </c>
      <c r="B571" s="26" t="str">
        <f>Raw_endusebreakdownannual!C570</f>
        <v>cDXGF</v>
      </c>
      <c r="C571" s="26" t="str">
        <f>Raw_endusebreakdownannual!A570</f>
        <v>Existing</v>
      </c>
      <c r="D571" s="26" t="str">
        <f>Raw_endusebreakdownannual!D570</f>
        <v>Generators</v>
      </c>
      <c r="E571" s="65">
        <f>Raw_endusebreakdownannual!E570</f>
        <v>0</v>
      </c>
      <c r="F571" s="65">
        <f>Raw_endusebreakdownannual!F570</f>
        <v>0</v>
      </c>
      <c r="G571" s="26"/>
    </row>
    <row r="572" spans="1:7" x14ac:dyDescent="0.25">
      <c r="A572" s="26" t="str">
        <f>Raw_endusebreakdownannual!B571</f>
        <v>CZ06</v>
      </c>
      <c r="B572" s="26" t="str">
        <f>Raw_endusebreakdownannual!C571</f>
        <v>cDXGF</v>
      </c>
      <c r="C572" s="26" t="str">
        <f>Raw_endusebreakdownannual!A571</f>
        <v>Existing</v>
      </c>
      <c r="D572" s="26" t="str">
        <f>Raw_endusebreakdownannual!D571</f>
        <v>Total End Uses</v>
      </c>
      <c r="E572" s="65">
        <f>Raw_endusebreakdownannual!E571</f>
        <v>7017474.5099999998</v>
      </c>
      <c r="F572" s="65">
        <f>Raw_endusebreakdownannual!F571</f>
        <v>1791100.29</v>
      </c>
      <c r="G572" s="26"/>
    </row>
    <row r="573" spans="1:7" x14ac:dyDescent="0.25">
      <c r="A573" s="26" t="str">
        <f>Raw_endusebreakdownannual!B572</f>
        <v>CZ07</v>
      </c>
      <c r="B573" s="26" t="str">
        <f>Raw_endusebreakdownannual!C572</f>
        <v>cDXGF</v>
      </c>
      <c r="C573" s="26" t="str">
        <f>Raw_endusebreakdownannual!A572</f>
        <v>Existing</v>
      </c>
      <c r="D573" s="26" t="str">
        <f>Raw_endusebreakdownannual!D572</f>
        <v>Heating</v>
      </c>
      <c r="E573" s="65">
        <f>Raw_endusebreakdownannual!E572</f>
        <v>0</v>
      </c>
      <c r="F573" s="65">
        <f>Raw_endusebreakdownannual!F572</f>
        <v>33776.42</v>
      </c>
      <c r="G573" s="26"/>
    </row>
    <row r="574" spans="1:7" x14ac:dyDescent="0.25">
      <c r="A574" s="26" t="str">
        <f>Raw_endusebreakdownannual!B573</f>
        <v>CZ07</v>
      </c>
      <c r="B574" s="26" t="str">
        <f>Raw_endusebreakdownannual!C573</f>
        <v>cDXGF</v>
      </c>
      <c r="C574" s="26" t="str">
        <f>Raw_endusebreakdownannual!A573</f>
        <v>Existing</v>
      </c>
      <c r="D574" s="26" t="str">
        <f>Raw_endusebreakdownannual!D573</f>
        <v>Cooling</v>
      </c>
      <c r="E574" s="65">
        <f>Raw_endusebreakdownannual!E573</f>
        <v>995021.64</v>
      </c>
      <c r="F574" s="65">
        <f>Raw_endusebreakdownannual!F573</f>
        <v>0</v>
      </c>
      <c r="G574" s="26"/>
    </row>
    <row r="575" spans="1:7" x14ac:dyDescent="0.25">
      <c r="A575" s="26" t="str">
        <f>Raw_endusebreakdownannual!B574</f>
        <v>CZ07</v>
      </c>
      <c r="B575" s="26" t="str">
        <f>Raw_endusebreakdownannual!C574</f>
        <v>cDXGF</v>
      </c>
      <c r="C575" s="26" t="str">
        <f>Raw_endusebreakdownannual!A574</f>
        <v>Existing</v>
      </c>
      <c r="D575" s="26" t="str">
        <f>Raw_endusebreakdownannual!D574</f>
        <v>Interior Lighting</v>
      </c>
      <c r="E575" s="65">
        <f>Raw_endusebreakdownannual!E574</f>
        <v>1197553.4099999999</v>
      </c>
      <c r="F575" s="65">
        <f>Raw_endusebreakdownannual!F574</f>
        <v>0</v>
      </c>
      <c r="G575" s="26"/>
    </row>
    <row r="576" spans="1:7" x14ac:dyDescent="0.25">
      <c r="A576" s="26" t="str">
        <f>Raw_endusebreakdownannual!B575</f>
        <v>CZ07</v>
      </c>
      <c r="B576" s="26" t="str">
        <f>Raw_endusebreakdownannual!C575</f>
        <v>cDXGF</v>
      </c>
      <c r="C576" s="26" t="str">
        <f>Raw_endusebreakdownannual!A575</f>
        <v>Existing</v>
      </c>
      <c r="D576" s="26" t="str">
        <f>Raw_endusebreakdownannual!D575</f>
        <v>Exterior Lighting</v>
      </c>
      <c r="E576" s="65">
        <f>Raw_endusebreakdownannual!E575</f>
        <v>0</v>
      </c>
      <c r="F576" s="65">
        <f>Raw_endusebreakdownannual!F575</f>
        <v>0</v>
      </c>
      <c r="G576" s="26"/>
    </row>
    <row r="577" spans="1:7" x14ac:dyDescent="0.25">
      <c r="A577" s="26" t="str">
        <f>Raw_endusebreakdownannual!B576</f>
        <v>CZ07</v>
      </c>
      <c r="B577" s="26" t="str">
        <f>Raw_endusebreakdownannual!C576</f>
        <v>cDXGF</v>
      </c>
      <c r="C577" s="26" t="str">
        <f>Raw_endusebreakdownannual!A576</f>
        <v>Existing</v>
      </c>
      <c r="D577" s="26" t="str">
        <f>Raw_endusebreakdownannual!D576</f>
        <v>Interior Equipment</v>
      </c>
      <c r="E577" s="65">
        <f>Raw_endusebreakdownannual!E576</f>
        <v>3196971.72</v>
      </c>
      <c r="F577" s="65">
        <f>Raw_endusebreakdownannual!F576</f>
        <v>234323.45</v>
      </c>
      <c r="G577" s="26"/>
    </row>
    <row r="578" spans="1:7" x14ac:dyDescent="0.25">
      <c r="A578" s="26" t="str">
        <f>Raw_endusebreakdownannual!B577</f>
        <v>CZ07</v>
      </c>
      <c r="B578" s="26" t="str">
        <f>Raw_endusebreakdownannual!C577</f>
        <v>cDXGF</v>
      </c>
      <c r="C578" s="26" t="str">
        <f>Raw_endusebreakdownannual!A577</f>
        <v>Existing</v>
      </c>
      <c r="D578" s="26" t="str">
        <f>Raw_endusebreakdownannual!D577</f>
        <v>Exterior Equipment</v>
      </c>
      <c r="E578" s="65">
        <f>Raw_endusebreakdownannual!E577</f>
        <v>0</v>
      </c>
      <c r="F578" s="65">
        <f>Raw_endusebreakdownannual!F577</f>
        <v>0</v>
      </c>
      <c r="G578" s="26"/>
    </row>
    <row r="579" spans="1:7" x14ac:dyDescent="0.25">
      <c r="A579" s="26" t="str">
        <f>Raw_endusebreakdownannual!B578</f>
        <v>CZ07</v>
      </c>
      <c r="B579" s="26" t="str">
        <f>Raw_endusebreakdownannual!C578</f>
        <v>cDXGF</v>
      </c>
      <c r="C579" s="26" t="str">
        <f>Raw_endusebreakdownannual!A578</f>
        <v>Existing</v>
      </c>
      <c r="D579" s="26" t="str">
        <f>Raw_endusebreakdownannual!D578</f>
        <v>Fans</v>
      </c>
      <c r="E579" s="65">
        <f>Raw_endusebreakdownannual!E578</f>
        <v>1692209.29</v>
      </c>
      <c r="F579" s="65">
        <f>Raw_endusebreakdownannual!F578</f>
        <v>0</v>
      </c>
      <c r="G579" s="26"/>
    </row>
    <row r="580" spans="1:7" x14ac:dyDescent="0.25">
      <c r="A580" s="26" t="str">
        <f>Raw_endusebreakdownannual!B579</f>
        <v>CZ07</v>
      </c>
      <c r="B580" s="26" t="str">
        <f>Raw_endusebreakdownannual!C579</f>
        <v>cDXGF</v>
      </c>
      <c r="C580" s="26" t="str">
        <f>Raw_endusebreakdownannual!A579</f>
        <v>Existing</v>
      </c>
      <c r="D580" s="26" t="str">
        <f>Raw_endusebreakdownannual!D579</f>
        <v>Pumps</v>
      </c>
      <c r="E580" s="65">
        <f>Raw_endusebreakdownannual!E579</f>
        <v>3439.19</v>
      </c>
      <c r="F580" s="65">
        <f>Raw_endusebreakdownannual!F579</f>
        <v>0</v>
      </c>
      <c r="G580" s="26"/>
    </row>
    <row r="581" spans="1:7" x14ac:dyDescent="0.25">
      <c r="A581" s="26" t="str">
        <f>Raw_endusebreakdownannual!B580</f>
        <v>CZ07</v>
      </c>
      <c r="B581" s="26" t="str">
        <f>Raw_endusebreakdownannual!C580</f>
        <v>cDXGF</v>
      </c>
      <c r="C581" s="26" t="str">
        <f>Raw_endusebreakdownannual!A580</f>
        <v>Existing</v>
      </c>
      <c r="D581" s="26" t="str">
        <f>Raw_endusebreakdownannual!D580</f>
        <v>Heat Rejection</v>
      </c>
      <c r="E581" s="65">
        <f>Raw_endusebreakdownannual!E580</f>
        <v>0</v>
      </c>
      <c r="F581" s="65">
        <f>Raw_endusebreakdownannual!F580</f>
        <v>0</v>
      </c>
      <c r="G581" s="26"/>
    </row>
    <row r="582" spans="1:7" x14ac:dyDescent="0.25">
      <c r="A582" s="26" t="str">
        <f>Raw_endusebreakdownannual!B581</f>
        <v>CZ07</v>
      </c>
      <c r="B582" s="26" t="str">
        <f>Raw_endusebreakdownannual!C581</f>
        <v>cDXGF</v>
      </c>
      <c r="C582" s="26" t="str">
        <f>Raw_endusebreakdownannual!A581</f>
        <v>Existing</v>
      </c>
      <c r="D582" s="26" t="str">
        <f>Raw_endusebreakdownannual!D581</f>
        <v>Humidification</v>
      </c>
      <c r="E582" s="65">
        <f>Raw_endusebreakdownannual!E581</f>
        <v>0</v>
      </c>
      <c r="F582" s="65">
        <f>Raw_endusebreakdownannual!F581</f>
        <v>0</v>
      </c>
      <c r="G582" s="26"/>
    </row>
    <row r="583" spans="1:7" x14ac:dyDescent="0.25">
      <c r="A583" s="26" t="str">
        <f>Raw_endusebreakdownannual!B582</f>
        <v>CZ07</v>
      </c>
      <c r="B583" s="26" t="str">
        <f>Raw_endusebreakdownannual!C582</f>
        <v>cDXGF</v>
      </c>
      <c r="C583" s="26" t="str">
        <f>Raw_endusebreakdownannual!A582</f>
        <v>Existing</v>
      </c>
      <c r="D583" s="26" t="str">
        <f>Raw_endusebreakdownannual!D582</f>
        <v>Heat Recovery</v>
      </c>
      <c r="E583" s="65">
        <f>Raw_endusebreakdownannual!E582</f>
        <v>0</v>
      </c>
      <c r="F583" s="65">
        <f>Raw_endusebreakdownannual!F582</f>
        <v>0</v>
      </c>
      <c r="G583" s="26"/>
    </row>
    <row r="584" spans="1:7" x14ac:dyDescent="0.25">
      <c r="A584" s="26" t="str">
        <f>Raw_endusebreakdownannual!B583</f>
        <v>CZ07</v>
      </c>
      <c r="B584" s="26" t="str">
        <f>Raw_endusebreakdownannual!C583</f>
        <v>cDXGF</v>
      </c>
      <c r="C584" s="26" t="str">
        <f>Raw_endusebreakdownannual!A583</f>
        <v>Existing</v>
      </c>
      <c r="D584" s="26" t="str">
        <f>Raw_endusebreakdownannual!D583</f>
        <v>Water Systems</v>
      </c>
      <c r="E584" s="65">
        <f>Raw_endusebreakdownannual!E583</f>
        <v>0</v>
      </c>
      <c r="F584" s="65">
        <f>Raw_endusebreakdownannual!F583</f>
        <v>1504328.75</v>
      </c>
      <c r="G584" s="26"/>
    </row>
    <row r="585" spans="1:7" x14ac:dyDescent="0.25">
      <c r="A585" s="26" t="str">
        <f>Raw_endusebreakdownannual!B584</f>
        <v>CZ07</v>
      </c>
      <c r="B585" s="26" t="str">
        <f>Raw_endusebreakdownannual!C584</f>
        <v>cDXGF</v>
      </c>
      <c r="C585" s="26" t="str">
        <f>Raw_endusebreakdownannual!A584</f>
        <v>Existing</v>
      </c>
      <c r="D585" s="26" t="str">
        <f>Raw_endusebreakdownannual!D584</f>
        <v>Refrigeration</v>
      </c>
      <c r="E585" s="65">
        <f>Raw_endusebreakdownannual!E584</f>
        <v>0</v>
      </c>
      <c r="F585" s="65">
        <f>Raw_endusebreakdownannual!F584</f>
        <v>0</v>
      </c>
      <c r="G585" s="26"/>
    </row>
    <row r="586" spans="1:7" x14ac:dyDescent="0.25">
      <c r="A586" s="26" t="str">
        <f>Raw_endusebreakdownannual!B585</f>
        <v>CZ07</v>
      </c>
      <c r="B586" s="26" t="str">
        <f>Raw_endusebreakdownannual!C585</f>
        <v>cDXGF</v>
      </c>
      <c r="C586" s="26" t="str">
        <f>Raw_endusebreakdownannual!A585</f>
        <v>Existing</v>
      </c>
      <c r="D586" s="26" t="str">
        <f>Raw_endusebreakdownannual!D585</f>
        <v>Generators</v>
      </c>
      <c r="E586" s="65">
        <f>Raw_endusebreakdownannual!E585</f>
        <v>0</v>
      </c>
      <c r="F586" s="65">
        <f>Raw_endusebreakdownannual!F585</f>
        <v>0</v>
      </c>
      <c r="G586" s="26"/>
    </row>
    <row r="587" spans="1:7" x14ac:dyDescent="0.25">
      <c r="A587" s="26" t="str">
        <f>Raw_endusebreakdownannual!B586</f>
        <v>CZ07</v>
      </c>
      <c r="B587" s="26" t="str">
        <f>Raw_endusebreakdownannual!C586</f>
        <v>cDXGF</v>
      </c>
      <c r="C587" s="26" t="str">
        <f>Raw_endusebreakdownannual!A586</f>
        <v>Existing</v>
      </c>
      <c r="D587" s="26" t="str">
        <f>Raw_endusebreakdownannual!D586</f>
        <v>Total End Uses</v>
      </c>
      <c r="E587" s="65">
        <f>Raw_endusebreakdownannual!E586</f>
        <v>7085195.25</v>
      </c>
      <c r="F587" s="65">
        <f>Raw_endusebreakdownannual!F586</f>
        <v>1772428.63</v>
      </c>
      <c r="G587" s="26"/>
    </row>
    <row r="588" spans="1:7" x14ac:dyDescent="0.25">
      <c r="A588" s="26" t="str">
        <f>Raw_endusebreakdownannual!B587</f>
        <v>CZ08</v>
      </c>
      <c r="B588" s="26" t="str">
        <f>Raw_endusebreakdownannual!C587</f>
        <v>cDXGF</v>
      </c>
      <c r="C588" s="26" t="str">
        <f>Raw_endusebreakdownannual!A587</f>
        <v>Existing</v>
      </c>
      <c r="D588" s="26" t="str">
        <f>Raw_endusebreakdownannual!D587</f>
        <v>Heating</v>
      </c>
      <c r="E588" s="65">
        <f>Raw_endusebreakdownannual!E587</f>
        <v>0</v>
      </c>
      <c r="F588" s="65">
        <f>Raw_endusebreakdownannual!F587</f>
        <v>45846.05</v>
      </c>
      <c r="G588" s="26"/>
    </row>
    <row r="589" spans="1:7" x14ac:dyDescent="0.25">
      <c r="A589" s="26" t="str">
        <f>Raw_endusebreakdownannual!B588</f>
        <v>CZ08</v>
      </c>
      <c r="B589" s="26" t="str">
        <f>Raw_endusebreakdownannual!C588</f>
        <v>cDXGF</v>
      </c>
      <c r="C589" s="26" t="str">
        <f>Raw_endusebreakdownannual!A588</f>
        <v>Existing</v>
      </c>
      <c r="D589" s="26" t="str">
        <f>Raw_endusebreakdownannual!D588</f>
        <v>Cooling</v>
      </c>
      <c r="E589" s="65">
        <f>Raw_endusebreakdownannual!E588</f>
        <v>1124868.26</v>
      </c>
      <c r="F589" s="65">
        <f>Raw_endusebreakdownannual!F588</f>
        <v>0</v>
      </c>
      <c r="G589" s="26"/>
    </row>
    <row r="590" spans="1:7" x14ac:dyDescent="0.25">
      <c r="A590" s="26" t="str">
        <f>Raw_endusebreakdownannual!B589</f>
        <v>CZ08</v>
      </c>
      <c r="B590" s="26" t="str">
        <f>Raw_endusebreakdownannual!C589</f>
        <v>cDXGF</v>
      </c>
      <c r="C590" s="26" t="str">
        <f>Raw_endusebreakdownannual!A589</f>
        <v>Existing</v>
      </c>
      <c r="D590" s="26" t="str">
        <f>Raw_endusebreakdownannual!D589</f>
        <v>Interior Lighting</v>
      </c>
      <c r="E590" s="65">
        <f>Raw_endusebreakdownannual!E589</f>
        <v>1197553.4099999999</v>
      </c>
      <c r="F590" s="65">
        <f>Raw_endusebreakdownannual!F589</f>
        <v>0</v>
      </c>
      <c r="G590" s="26"/>
    </row>
    <row r="591" spans="1:7" x14ac:dyDescent="0.25">
      <c r="A591" s="26" t="str">
        <f>Raw_endusebreakdownannual!B590</f>
        <v>CZ08</v>
      </c>
      <c r="B591" s="26" t="str">
        <f>Raw_endusebreakdownannual!C590</f>
        <v>cDXGF</v>
      </c>
      <c r="C591" s="26" t="str">
        <f>Raw_endusebreakdownannual!A590</f>
        <v>Existing</v>
      </c>
      <c r="D591" s="26" t="str">
        <f>Raw_endusebreakdownannual!D590</f>
        <v>Exterior Lighting</v>
      </c>
      <c r="E591" s="65">
        <f>Raw_endusebreakdownannual!E590</f>
        <v>0</v>
      </c>
      <c r="F591" s="65">
        <f>Raw_endusebreakdownannual!F590</f>
        <v>0</v>
      </c>
      <c r="G591" s="26"/>
    </row>
    <row r="592" spans="1:7" x14ac:dyDescent="0.25">
      <c r="A592" s="26" t="str">
        <f>Raw_endusebreakdownannual!B591</f>
        <v>CZ08</v>
      </c>
      <c r="B592" s="26" t="str">
        <f>Raw_endusebreakdownannual!C591</f>
        <v>cDXGF</v>
      </c>
      <c r="C592" s="26" t="str">
        <f>Raw_endusebreakdownannual!A591</f>
        <v>Existing</v>
      </c>
      <c r="D592" s="26" t="str">
        <f>Raw_endusebreakdownannual!D591</f>
        <v>Interior Equipment</v>
      </c>
      <c r="E592" s="65">
        <f>Raw_endusebreakdownannual!E591</f>
        <v>3196971.72</v>
      </c>
      <c r="F592" s="65">
        <f>Raw_endusebreakdownannual!F591</f>
        <v>234323.45</v>
      </c>
      <c r="G592" s="26"/>
    </row>
    <row r="593" spans="1:7" x14ac:dyDescent="0.25">
      <c r="A593" s="26" t="str">
        <f>Raw_endusebreakdownannual!B592</f>
        <v>CZ08</v>
      </c>
      <c r="B593" s="26" t="str">
        <f>Raw_endusebreakdownannual!C592</f>
        <v>cDXGF</v>
      </c>
      <c r="C593" s="26" t="str">
        <f>Raw_endusebreakdownannual!A592</f>
        <v>Existing</v>
      </c>
      <c r="D593" s="26" t="str">
        <f>Raw_endusebreakdownannual!D592</f>
        <v>Exterior Equipment</v>
      </c>
      <c r="E593" s="65">
        <f>Raw_endusebreakdownannual!E592</f>
        <v>0</v>
      </c>
      <c r="F593" s="65">
        <f>Raw_endusebreakdownannual!F592</f>
        <v>0</v>
      </c>
      <c r="G593" s="26"/>
    </row>
    <row r="594" spans="1:7" x14ac:dyDescent="0.25">
      <c r="A594" s="26" t="str">
        <f>Raw_endusebreakdownannual!B593</f>
        <v>CZ08</v>
      </c>
      <c r="B594" s="26" t="str">
        <f>Raw_endusebreakdownannual!C593</f>
        <v>cDXGF</v>
      </c>
      <c r="C594" s="26" t="str">
        <f>Raw_endusebreakdownannual!A593</f>
        <v>Existing</v>
      </c>
      <c r="D594" s="26" t="str">
        <f>Raw_endusebreakdownannual!D593</f>
        <v>Fans</v>
      </c>
      <c r="E594" s="65">
        <f>Raw_endusebreakdownannual!E593</f>
        <v>1775057.61</v>
      </c>
      <c r="F594" s="65">
        <f>Raw_endusebreakdownannual!F593</f>
        <v>0</v>
      </c>
      <c r="G594" s="26"/>
    </row>
    <row r="595" spans="1:7" x14ac:dyDescent="0.25">
      <c r="A595" s="26" t="str">
        <f>Raw_endusebreakdownannual!B594</f>
        <v>CZ08</v>
      </c>
      <c r="B595" s="26" t="str">
        <f>Raw_endusebreakdownannual!C594</f>
        <v>cDXGF</v>
      </c>
      <c r="C595" s="26" t="str">
        <f>Raw_endusebreakdownannual!A594</f>
        <v>Existing</v>
      </c>
      <c r="D595" s="26" t="str">
        <f>Raw_endusebreakdownannual!D594</f>
        <v>Pumps</v>
      </c>
      <c r="E595" s="65">
        <f>Raw_endusebreakdownannual!E594</f>
        <v>3514.1</v>
      </c>
      <c r="F595" s="65">
        <f>Raw_endusebreakdownannual!F594</f>
        <v>0</v>
      </c>
      <c r="G595" s="26"/>
    </row>
    <row r="596" spans="1:7" x14ac:dyDescent="0.25">
      <c r="A596" s="26" t="str">
        <f>Raw_endusebreakdownannual!B595</f>
        <v>CZ08</v>
      </c>
      <c r="B596" s="26" t="str">
        <f>Raw_endusebreakdownannual!C595</f>
        <v>cDXGF</v>
      </c>
      <c r="C596" s="26" t="str">
        <f>Raw_endusebreakdownannual!A595</f>
        <v>Existing</v>
      </c>
      <c r="D596" s="26" t="str">
        <f>Raw_endusebreakdownannual!D595</f>
        <v>Heat Rejection</v>
      </c>
      <c r="E596" s="65">
        <f>Raw_endusebreakdownannual!E595</f>
        <v>0</v>
      </c>
      <c r="F596" s="65">
        <f>Raw_endusebreakdownannual!F595</f>
        <v>0</v>
      </c>
      <c r="G596" s="26"/>
    </row>
    <row r="597" spans="1:7" x14ac:dyDescent="0.25">
      <c r="A597" s="26" t="str">
        <f>Raw_endusebreakdownannual!B596</f>
        <v>CZ08</v>
      </c>
      <c r="B597" s="26" t="str">
        <f>Raw_endusebreakdownannual!C596</f>
        <v>cDXGF</v>
      </c>
      <c r="C597" s="26" t="str">
        <f>Raw_endusebreakdownannual!A596</f>
        <v>Existing</v>
      </c>
      <c r="D597" s="26" t="str">
        <f>Raw_endusebreakdownannual!D596</f>
        <v>Humidification</v>
      </c>
      <c r="E597" s="65">
        <f>Raw_endusebreakdownannual!E596</f>
        <v>0</v>
      </c>
      <c r="F597" s="65">
        <f>Raw_endusebreakdownannual!F596</f>
        <v>0</v>
      </c>
      <c r="G597" s="26"/>
    </row>
    <row r="598" spans="1:7" x14ac:dyDescent="0.25">
      <c r="A598" s="26" t="str">
        <f>Raw_endusebreakdownannual!B597</f>
        <v>CZ08</v>
      </c>
      <c r="B598" s="26" t="str">
        <f>Raw_endusebreakdownannual!C597</f>
        <v>cDXGF</v>
      </c>
      <c r="C598" s="26" t="str">
        <f>Raw_endusebreakdownannual!A597</f>
        <v>Existing</v>
      </c>
      <c r="D598" s="26" t="str">
        <f>Raw_endusebreakdownannual!D597</f>
        <v>Heat Recovery</v>
      </c>
      <c r="E598" s="65">
        <f>Raw_endusebreakdownannual!E597</f>
        <v>0</v>
      </c>
      <c r="F598" s="65">
        <f>Raw_endusebreakdownannual!F597</f>
        <v>0</v>
      </c>
      <c r="G598" s="26"/>
    </row>
    <row r="599" spans="1:7" x14ac:dyDescent="0.25">
      <c r="A599" s="26" t="str">
        <f>Raw_endusebreakdownannual!B598</f>
        <v>CZ08</v>
      </c>
      <c r="B599" s="26" t="str">
        <f>Raw_endusebreakdownannual!C598</f>
        <v>cDXGF</v>
      </c>
      <c r="C599" s="26" t="str">
        <f>Raw_endusebreakdownannual!A598</f>
        <v>Existing</v>
      </c>
      <c r="D599" s="26" t="str">
        <f>Raw_endusebreakdownannual!D598</f>
        <v>Water Systems</v>
      </c>
      <c r="E599" s="65">
        <f>Raw_endusebreakdownannual!E598</f>
        <v>0</v>
      </c>
      <c r="F599" s="65">
        <f>Raw_endusebreakdownannual!F598</f>
        <v>1501812.58</v>
      </c>
      <c r="G599" s="26"/>
    </row>
    <row r="600" spans="1:7" x14ac:dyDescent="0.25">
      <c r="A600" s="26" t="str">
        <f>Raw_endusebreakdownannual!B599</f>
        <v>CZ08</v>
      </c>
      <c r="B600" s="26" t="str">
        <f>Raw_endusebreakdownannual!C599</f>
        <v>cDXGF</v>
      </c>
      <c r="C600" s="26" t="str">
        <f>Raw_endusebreakdownannual!A599</f>
        <v>Existing</v>
      </c>
      <c r="D600" s="26" t="str">
        <f>Raw_endusebreakdownannual!D599</f>
        <v>Refrigeration</v>
      </c>
      <c r="E600" s="65">
        <f>Raw_endusebreakdownannual!E599</f>
        <v>0</v>
      </c>
      <c r="F600" s="65">
        <f>Raw_endusebreakdownannual!F599</f>
        <v>0</v>
      </c>
      <c r="G600" s="26"/>
    </row>
    <row r="601" spans="1:7" x14ac:dyDescent="0.25">
      <c r="A601" s="26" t="str">
        <f>Raw_endusebreakdownannual!B600</f>
        <v>CZ08</v>
      </c>
      <c r="B601" s="26" t="str">
        <f>Raw_endusebreakdownannual!C600</f>
        <v>cDXGF</v>
      </c>
      <c r="C601" s="26" t="str">
        <f>Raw_endusebreakdownannual!A600</f>
        <v>Existing</v>
      </c>
      <c r="D601" s="26" t="str">
        <f>Raw_endusebreakdownannual!D600</f>
        <v>Generators</v>
      </c>
      <c r="E601" s="65">
        <f>Raw_endusebreakdownannual!E600</f>
        <v>0</v>
      </c>
      <c r="F601" s="65">
        <f>Raw_endusebreakdownannual!F600</f>
        <v>0</v>
      </c>
      <c r="G601" s="26"/>
    </row>
    <row r="602" spans="1:7" x14ac:dyDescent="0.25">
      <c r="A602" s="26" t="str">
        <f>Raw_endusebreakdownannual!B601</f>
        <v>CZ08</v>
      </c>
      <c r="B602" s="26" t="str">
        <f>Raw_endusebreakdownannual!C601</f>
        <v>cDXGF</v>
      </c>
      <c r="C602" s="26" t="str">
        <f>Raw_endusebreakdownannual!A601</f>
        <v>Existing</v>
      </c>
      <c r="D602" s="26" t="str">
        <f>Raw_endusebreakdownannual!D601</f>
        <v>Total End Uses</v>
      </c>
      <c r="E602" s="65">
        <f>Raw_endusebreakdownannual!E601</f>
        <v>7297965.1100000003</v>
      </c>
      <c r="F602" s="65">
        <f>Raw_endusebreakdownannual!F601</f>
        <v>1781982.08</v>
      </c>
      <c r="G602" s="26"/>
    </row>
    <row r="603" spans="1:7" x14ac:dyDescent="0.25">
      <c r="A603" s="26" t="str">
        <f>Raw_endusebreakdownannual!B602</f>
        <v>CZ09</v>
      </c>
      <c r="B603" s="26" t="str">
        <f>Raw_endusebreakdownannual!C602</f>
        <v>cDXGF</v>
      </c>
      <c r="C603" s="26" t="str">
        <f>Raw_endusebreakdownannual!A602</f>
        <v>Existing</v>
      </c>
      <c r="D603" s="26" t="str">
        <f>Raw_endusebreakdownannual!D602</f>
        <v>Heating</v>
      </c>
      <c r="E603" s="65">
        <f>Raw_endusebreakdownannual!E602</f>
        <v>0</v>
      </c>
      <c r="F603" s="65">
        <f>Raw_endusebreakdownannual!F602</f>
        <v>31946.560000000001</v>
      </c>
      <c r="G603" s="26"/>
    </row>
    <row r="604" spans="1:7" x14ac:dyDescent="0.25">
      <c r="A604" s="26" t="str">
        <f>Raw_endusebreakdownannual!B603</f>
        <v>CZ09</v>
      </c>
      <c r="B604" s="26" t="str">
        <f>Raw_endusebreakdownannual!C603</f>
        <v>cDXGF</v>
      </c>
      <c r="C604" s="26" t="str">
        <f>Raw_endusebreakdownannual!A603</f>
        <v>Existing</v>
      </c>
      <c r="D604" s="26" t="str">
        <f>Raw_endusebreakdownannual!D603</f>
        <v>Cooling</v>
      </c>
      <c r="E604" s="65">
        <f>Raw_endusebreakdownannual!E603</f>
        <v>1296317.8700000001</v>
      </c>
      <c r="F604" s="65">
        <f>Raw_endusebreakdownannual!F603</f>
        <v>0</v>
      </c>
      <c r="G604" s="26"/>
    </row>
    <row r="605" spans="1:7" x14ac:dyDescent="0.25">
      <c r="A605" s="26" t="str">
        <f>Raw_endusebreakdownannual!B604</f>
        <v>CZ09</v>
      </c>
      <c r="B605" s="26" t="str">
        <f>Raw_endusebreakdownannual!C604</f>
        <v>cDXGF</v>
      </c>
      <c r="C605" s="26" t="str">
        <f>Raw_endusebreakdownannual!A604</f>
        <v>Existing</v>
      </c>
      <c r="D605" s="26" t="str">
        <f>Raw_endusebreakdownannual!D604</f>
        <v>Interior Lighting</v>
      </c>
      <c r="E605" s="65">
        <f>Raw_endusebreakdownannual!E604</f>
        <v>1197553.4099999999</v>
      </c>
      <c r="F605" s="65">
        <f>Raw_endusebreakdownannual!F604</f>
        <v>0</v>
      </c>
      <c r="G605" s="26"/>
    </row>
    <row r="606" spans="1:7" x14ac:dyDescent="0.25">
      <c r="A606" s="26" t="str">
        <f>Raw_endusebreakdownannual!B605</f>
        <v>CZ09</v>
      </c>
      <c r="B606" s="26" t="str">
        <f>Raw_endusebreakdownannual!C605</f>
        <v>cDXGF</v>
      </c>
      <c r="C606" s="26" t="str">
        <f>Raw_endusebreakdownannual!A605</f>
        <v>Existing</v>
      </c>
      <c r="D606" s="26" t="str">
        <f>Raw_endusebreakdownannual!D605</f>
        <v>Exterior Lighting</v>
      </c>
      <c r="E606" s="65">
        <f>Raw_endusebreakdownannual!E605</f>
        <v>0</v>
      </c>
      <c r="F606" s="65">
        <f>Raw_endusebreakdownannual!F605</f>
        <v>0</v>
      </c>
      <c r="G606" s="26"/>
    </row>
    <row r="607" spans="1:7" x14ac:dyDescent="0.25">
      <c r="A607" s="26" t="str">
        <f>Raw_endusebreakdownannual!B606</f>
        <v>CZ09</v>
      </c>
      <c r="B607" s="26" t="str">
        <f>Raw_endusebreakdownannual!C606</f>
        <v>cDXGF</v>
      </c>
      <c r="C607" s="26" t="str">
        <f>Raw_endusebreakdownannual!A606</f>
        <v>Existing</v>
      </c>
      <c r="D607" s="26" t="str">
        <f>Raw_endusebreakdownannual!D606</f>
        <v>Interior Equipment</v>
      </c>
      <c r="E607" s="65">
        <f>Raw_endusebreakdownannual!E606</f>
        <v>3196971.72</v>
      </c>
      <c r="F607" s="65">
        <f>Raw_endusebreakdownannual!F606</f>
        <v>234323.45</v>
      </c>
      <c r="G607" s="26"/>
    </row>
    <row r="608" spans="1:7" x14ac:dyDescent="0.25">
      <c r="A608" s="26" t="str">
        <f>Raw_endusebreakdownannual!B607</f>
        <v>CZ09</v>
      </c>
      <c r="B608" s="26" t="str">
        <f>Raw_endusebreakdownannual!C607</f>
        <v>cDXGF</v>
      </c>
      <c r="C608" s="26" t="str">
        <f>Raw_endusebreakdownannual!A607</f>
        <v>Existing</v>
      </c>
      <c r="D608" s="26" t="str">
        <f>Raw_endusebreakdownannual!D607</f>
        <v>Exterior Equipment</v>
      </c>
      <c r="E608" s="65">
        <f>Raw_endusebreakdownannual!E607</f>
        <v>0</v>
      </c>
      <c r="F608" s="65">
        <f>Raw_endusebreakdownannual!F607</f>
        <v>0</v>
      </c>
      <c r="G608" s="26"/>
    </row>
    <row r="609" spans="1:7" x14ac:dyDescent="0.25">
      <c r="A609" s="26" t="str">
        <f>Raw_endusebreakdownannual!B608</f>
        <v>CZ09</v>
      </c>
      <c r="B609" s="26" t="str">
        <f>Raw_endusebreakdownannual!C608</f>
        <v>cDXGF</v>
      </c>
      <c r="C609" s="26" t="str">
        <f>Raw_endusebreakdownannual!A608</f>
        <v>Existing</v>
      </c>
      <c r="D609" s="26" t="str">
        <f>Raw_endusebreakdownannual!D608</f>
        <v>Fans</v>
      </c>
      <c r="E609" s="65">
        <f>Raw_endusebreakdownannual!E608</f>
        <v>1877571.05</v>
      </c>
      <c r="F609" s="65">
        <f>Raw_endusebreakdownannual!F608</f>
        <v>0</v>
      </c>
      <c r="G609" s="26"/>
    </row>
    <row r="610" spans="1:7" x14ac:dyDescent="0.25">
      <c r="A610" s="26" t="str">
        <f>Raw_endusebreakdownannual!B609</f>
        <v>CZ09</v>
      </c>
      <c r="B610" s="26" t="str">
        <f>Raw_endusebreakdownannual!C609</f>
        <v>cDXGF</v>
      </c>
      <c r="C610" s="26" t="str">
        <f>Raw_endusebreakdownannual!A609</f>
        <v>Existing</v>
      </c>
      <c r="D610" s="26" t="str">
        <f>Raw_endusebreakdownannual!D609</f>
        <v>Pumps</v>
      </c>
      <c r="E610" s="65">
        <f>Raw_endusebreakdownannual!E609</f>
        <v>3660.74</v>
      </c>
      <c r="F610" s="65">
        <f>Raw_endusebreakdownannual!F609</f>
        <v>0</v>
      </c>
      <c r="G610" s="26"/>
    </row>
    <row r="611" spans="1:7" x14ac:dyDescent="0.25">
      <c r="A611" s="26" t="str">
        <f>Raw_endusebreakdownannual!B610</f>
        <v>CZ09</v>
      </c>
      <c r="B611" s="26" t="str">
        <f>Raw_endusebreakdownannual!C610</f>
        <v>cDXGF</v>
      </c>
      <c r="C611" s="26" t="str">
        <f>Raw_endusebreakdownannual!A610</f>
        <v>Existing</v>
      </c>
      <c r="D611" s="26" t="str">
        <f>Raw_endusebreakdownannual!D610</f>
        <v>Heat Rejection</v>
      </c>
      <c r="E611" s="65">
        <f>Raw_endusebreakdownannual!E610</f>
        <v>0</v>
      </c>
      <c r="F611" s="65">
        <f>Raw_endusebreakdownannual!F610</f>
        <v>0</v>
      </c>
      <c r="G611" s="26"/>
    </row>
    <row r="612" spans="1:7" x14ac:dyDescent="0.25">
      <c r="A612" s="26" t="str">
        <f>Raw_endusebreakdownannual!B611</f>
        <v>CZ09</v>
      </c>
      <c r="B612" s="26" t="str">
        <f>Raw_endusebreakdownannual!C611</f>
        <v>cDXGF</v>
      </c>
      <c r="C612" s="26" t="str">
        <f>Raw_endusebreakdownannual!A611</f>
        <v>Existing</v>
      </c>
      <c r="D612" s="26" t="str">
        <f>Raw_endusebreakdownannual!D611</f>
        <v>Humidification</v>
      </c>
      <c r="E612" s="65">
        <f>Raw_endusebreakdownannual!E611</f>
        <v>0</v>
      </c>
      <c r="F612" s="65">
        <f>Raw_endusebreakdownannual!F611</f>
        <v>0</v>
      </c>
      <c r="G612" s="26"/>
    </row>
    <row r="613" spans="1:7" x14ac:dyDescent="0.25">
      <c r="A613" s="26" t="str">
        <f>Raw_endusebreakdownannual!B612</f>
        <v>CZ09</v>
      </c>
      <c r="B613" s="26" t="str">
        <f>Raw_endusebreakdownannual!C612</f>
        <v>cDXGF</v>
      </c>
      <c r="C613" s="26" t="str">
        <f>Raw_endusebreakdownannual!A612</f>
        <v>Existing</v>
      </c>
      <c r="D613" s="26" t="str">
        <f>Raw_endusebreakdownannual!D612</f>
        <v>Heat Recovery</v>
      </c>
      <c r="E613" s="65">
        <f>Raw_endusebreakdownannual!E612</f>
        <v>0</v>
      </c>
      <c r="F613" s="65">
        <f>Raw_endusebreakdownannual!F612</f>
        <v>0</v>
      </c>
      <c r="G613" s="26"/>
    </row>
    <row r="614" spans="1:7" x14ac:dyDescent="0.25">
      <c r="A614" s="26" t="str">
        <f>Raw_endusebreakdownannual!B613</f>
        <v>CZ09</v>
      </c>
      <c r="B614" s="26" t="str">
        <f>Raw_endusebreakdownannual!C613</f>
        <v>cDXGF</v>
      </c>
      <c r="C614" s="26" t="str">
        <f>Raw_endusebreakdownannual!A613</f>
        <v>Existing</v>
      </c>
      <c r="D614" s="26" t="str">
        <f>Raw_endusebreakdownannual!D613</f>
        <v>Water Systems</v>
      </c>
      <c r="E614" s="65">
        <f>Raw_endusebreakdownannual!E613</f>
        <v>0</v>
      </c>
      <c r="F614" s="65">
        <f>Raw_endusebreakdownannual!F613</f>
        <v>1480772.23</v>
      </c>
      <c r="G614" s="26"/>
    </row>
    <row r="615" spans="1:7" x14ac:dyDescent="0.25">
      <c r="A615" s="26" t="str">
        <f>Raw_endusebreakdownannual!B614</f>
        <v>CZ09</v>
      </c>
      <c r="B615" s="26" t="str">
        <f>Raw_endusebreakdownannual!C614</f>
        <v>cDXGF</v>
      </c>
      <c r="C615" s="26" t="str">
        <f>Raw_endusebreakdownannual!A614</f>
        <v>Existing</v>
      </c>
      <c r="D615" s="26" t="str">
        <f>Raw_endusebreakdownannual!D614</f>
        <v>Refrigeration</v>
      </c>
      <c r="E615" s="65">
        <f>Raw_endusebreakdownannual!E614</f>
        <v>0</v>
      </c>
      <c r="F615" s="65">
        <f>Raw_endusebreakdownannual!F614</f>
        <v>0</v>
      </c>
      <c r="G615" s="26"/>
    </row>
    <row r="616" spans="1:7" x14ac:dyDescent="0.25">
      <c r="A616" s="26" t="str">
        <f>Raw_endusebreakdownannual!B615</f>
        <v>CZ09</v>
      </c>
      <c r="B616" s="26" t="str">
        <f>Raw_endusebreakdownannual!C615</f>
        <v>cDXGF</v>
      </c>
      <c r="C616" s="26" t="str">
        <f>Raw_endusebreakdownannual!A615</f>
        <v>Existing</v>
      </c>
      <c r="D616" s="26" t="str">
        <f>Raw_endusebreakdownannual!D615</f>
        <v>Generators</v>
      </c>
      <c r="E616" s="65">
        <f>Raw_endusebreakdownannual!E615</f>
        <v>0</v>
      </c>
      <c r="F616" s="65">
        <f>Raw_endusebreakdownannual!F615</f>
        <v>0</v>
      </c>
      <c r="G616" s="26"/>
    </row>
    <row r="617" spans="1:7" x14ac:dyDescent="0.25">
      <c r="A617" s="26" t="str">
        <f>Raw_endusebreakdownannual!B616</f>
        <v>CZ09</v>
      </c>
      <c r="B617" s="26" t="str">
        <f>Raw_endusebreakdownannual!C616</f>
        <v>cDXGF</v>
      </c>
      <c r="C617" s="26" t="str">
        <f>Raw_endusebreakdownannual!A616</f>
        <v>Existing</v>
      </c>
      <c r="D617" s="26" t="str">
        <f>Raw_endusebreakdownannual!D616</f>
        <v>Total End Uses</v>
      </c>
      <c r="E617" s="65">
        <f>Raw_endusebreakdownannual!E616</f>
        <v>7572074.79</v>
      </c>
      <c r="F617" s="65">
        <f>Raw_endusebreakdownannual!F616</f>
        <v>1747042.24</v>
      </c>
      <c r="G617" s="26"/>
    </row>
    <row r="618" spans="1:7" x14ac:dyDescent="0.25">
      <c r="A618" s="26" t="str">
        <f>Raw_endusebreakdownannual!B617</f>
        <v>CZ10</v>
      </c>
      <c r="B618" s="26" t="str">
        <f>Raw_endusebreakdownannual!C617</f>
        <v>cDXGF</v>
      </c>
      <c r="C618" s="26" t="str">
        <f>Raw_endusebreakdownannual!A617</f>
        <v>Existing</v>
      </c>
      <c r="D618" s="26" t="str">
        <f>Raw_endusebreakdownannual!D617</f>
        <v>Heating</v>
      </c>
      <c r="E618" s="65">
        <f>Raw_endusebreakdownannual!E617</f>
        <v>0</v>
      </c>
      <c r="F618" s="65">
        <f>Raw_endusebreakdownannual!F617</f>
        <v>142648.44</v>
      </c>
      <c r="G618" s="26"/>
    </row>
    <row r="619" spans="1:7" x14ac:dyDescent="0.25">
      <c r="A619" s="26" t="str">
        <f>Raw_endusebreakdownannual!B618</f>
        <v>CZ10</v>
      </c>
      <c r="B619" s="26" t="str">
        <f>Raw_endusebreakdownannual!C618</f>
        <v>cDXGF</v>
      </c>
      <c r="C619" s="26" t="str">
        <f>Raw_endusebreakdownannual!A618</f>
        <v>Existing</v>
      </c>
      <c r="D619" s="26" t="str">
        <f>Raw_endusebreakdownannual!D618</f>
        <v>Cooling</v>
      </c>
      <c r="E619" s="65">
        <f>Raw_endusebreakdownannual!E618</f>
        <v>1532927.89</v>
      </c>
      <c r="F619" s="65">
        <f>Raw_endusebreakdownannual!F618</f>
        <v>0</v>
      </c>
      <c r="G619" s="26"/>
    </row>
    <row r="620" spans="1:7" x14ac:dyDescent="0.25">
      <c r="A620" s="26" t="str">
        <f>Raw_endusebreakdownannual!B619</f>
        <v>CZ10</v>
      </c>
      <c r="B620" s="26" t="str">
        <f>Raw_endusebreakdownannual!C619</f>
        <v>cDXGF</v>
      </c>
      <c r="C620" s="26" t="str">
        <f>Raw_endusebreakdownannual!A619</f>
        <v>Existing</v>
      </c>
      <c r="D620" s="26" t="str">
        <f>Raw_endusebreakdownannual!D619</f>
        <v>Interior Lighting</v>
      </c>
      <c r="E620" s="65">
        <f>Raw_endusebreakdownannual!E619</f>
        <v>1197553.4099999999</v>
      </c>
      <c r="F620" s="65">
        <f>Raw_endusebreakdownannual!F619</f>
        <v>0</v>
      </c>
      <c r="G620" s="26"/>
    </row>
    <row r="621" spans="1:7" x14ac:dyDescent="0.25">
      <c r="A621" s="26" t="str">
        <f>Raw_endusebreakdownannual!B620</f>
        <v>CZ10</v>
      </c>
      <c r="B621" s="26" t="str">
        <f>Raw_endusebreakdownannual!C620</f>
        <v>cDXGF</v>
      </c>
      <c r="C621" s="26" t="str">
        <f>Raw_endusebreakdownannual!A620</f>
        <v>Existing</v>
      </c>
      <c r="D621" s="26" t="str">
        <f>Raw_endusebreakdownannual!D620</f>
        <v>Exterior Lighting</v>
      </c>
      <c r="E621" s="65">
        <f>Raw_endusebreakdownannual!E620</f>
        <v>0</v>
      </c>
      <c r="F621" s="65">
        <f>Raw_endusebreakdownannual!F620</f>
        <v>0</v>
      </c>
      <c r="G621" s="26"/>
    </row>
    <row r="622" spans="1:7" x14ac:dyDescent="0.25">
      <c r="A622" s="26" t="str">
        <f>Raw_endusebreakdownannual!B621</f>
        <v>CZ10</v>
      </c>
      <c r="B622" s="26" t="str">
        <f>Raw_endusebreakdownannual!C621</f>
        <v>cDXGF</v>
      </c>
      <c r="C622" s="26" t="str">
        <f>Raw_endusebreakdownannual!A621</f>
        <v>Existing</v>
      </c>
      <c r="D622" s="26" t="str">
        <f>Raw_endusebreakdownannual!D621</f>
        <v>Interior Equipment</v>
      </c>
      <c r="E622" s="65">
        <f>Raw_endusebreakdownannual!E621</f>
        <v>3196971.72</v>
      </c>
      <c r="F622" s="65">
        <f>Raw_endusebreakdownannual!F621</f>
        <v>234323.45</v>
      </c>
      <c r="G622" s="26"/>
    </row>
    <row r="623" spans="1:7" x14ac:dyDescent="0.25">
      <c r="A623" s="26" t="str">
        <f>Raw_endusebreakdownannual!B622</f>
        <v>CZ10</v>
      </c>
      <c r="B623" s="26" t="str">
        <f>Raw_endusebreakdownannual!C622</f>
        <v>cDXGF</v>
      </c>
      <c r="C623" s="26" t="str">
        <f>Raw_endusebreakdownannual!A622</f>
        <v>Existing</v>
      </c>
      <c r="D623" s="26" t="str">
        <f>Raw_endusebreakdownannual!D622</f>
        <v>Exterior Equipment</v>
      </c>
      <c r="E623" s="65">
        <f>Raw_endusebreakdownannual!E622</f>
        <v>0</v>
      </c>
      <c r="F623" s="65">
        <f>Raw_endusebreakdownannual!F622</f>
        <v>0</v>
      </c>
      <c r="G623" s="26"/>
    </row>
    <row r="624" spans="1:7" x14ac:dyDescent="0.25">
      <c r="A624" s="26" t="str">
        <f>Raw_endusebreakdownannual!B623</f>
        <v>CZ10</v>
      </c>
      <c r="B624" s="26" t="str">
        <f>Raw_endusebreakdownannual!C623</f>
        <v>cDXGF</v>
      </c>
      <c r="C624" s="26" t="str">
        <f>Raw_endusebreakdownannual!A623</f>
        <v>Existing</v>
      </c>
      <c r="D624" s="26" t="str">
        <f>Raw_endusebreakdownannual!D623</f>
        <v>Fans</v>
      </c>
      <c r="E624" s="65">
        <f>Raw_endusebreakdownannual!E623</f>
        <v>1932056.74</v>
      </c>
      <c r="F624" s="65">
        <f>Raw_endusebreakdownannual!F623</f>
        <v>0</v>
      </c>
      <c r="G624" s="26"/>
    </row>
    <row r="625" spans="1:7" x14ac:dyDescent="0.25">
      <c r="A625" s="26" t="str">
        <f>Raw_endusebreakdownannual!B624</f>
        <v>CZ10</v>
      </c>
      <c r="B625" s="26" t="str">
        <f>Raw_endusebreakdownannual!C624</f>
        <v>cDXGF</v>
      </c>
      <c r="C625" s="26" t="str">
        <f>Raw_endusebreakdownannual!A624</f>
        <v>Existing</v>
      </c>
      <c r="D625" s="26" t="str">
        <f>Raw_endusebreakdownannual!D624</f>
        <v>Pumps</v>
      </c>
      <c r="E625" s="65">
        <f>Raw_endusebreakdownannual!E624</f>
        <v>3532.11</v>
      </c>
      <c r="F625" s="65">
        <f>Raw_endusebreakdownannual!F624</f>
        <v>0</v>
      </c>
      <c r="G625" s="26"/>
    </row>
    <row r="626" spans="1:7" x14ac:dyDescent="0.25">
      <c r="A626" s="26" t="str">
        <f>Raw_endusebreakdownannual!B625</f>
        <v>CZ10</v>
      </c>
      <c r="B626" s="26" t="str">
        <f>Raw_endusebreakdownannual!C625</f>
        <v>cDXGF</v>
      </c>
      <c r="C626" s="26" t="str">
        <f>Raw_endusebreakdownannual!A625</f>
        <v>Existing</v>
      </c>
      <c r="D626" s="26" t="str">
        <f>Raw_endusebreakdownannual!D625</f>
        <v>Heat Rejection</v>
      </c>
      <c r="E626" s="65">
        <f>Raw_endusebreakdownannual!E625</f>
        <v>0</v>
      </c>
      <c r="F626" s="65">
        <f>Raw_endusebreakdownannual!F625</f>
        <v>0</v>
      </c>
      <c r="G626" s="26"/>
    </row>
    <row r="627" spans="1:7" x14ac:dyDescent="0.25">
      <c r="A627" s="26" t="str">
        <f>Raw_endusebreakdownannual!B626</f>
        <v>CZ10</v>
      </c>
      <c r="B627" s="26" t="str">
        <f>Raw_endusebreakdownannual!C626</f>
        <v>cDXGF</v>
      </c>
      <c r="C627" s="26" t="str">
        <f>Raw_endusebreakdownannual!A626</f>
        <v>Existing</v>
      </c>
      <c r="D627" s="26" t="str">
        <f>Raw_endusebreakdownannual!D626</f>
        <v>Humidification</v>
      </c>
      <c r="E627" s="65">
        <f>Raw_endusebreakdownannual!E626</f>
        <v>0</v>
      </c>
      <c r="F627" s="65">
        <f>Raw_endusebreakdownannual!F626</f>
        <v>0</v>
      </c>
      <c r="G627" s="26"/>
    </row>
    <row r="628" spans="1:7" x14ac:dyDescent="0.25">
      <c r="A628" s="26" t="str">
        <f>Raw_endusebreakdownannual!B627</f>
        <v>CZ10</v>
      </c>
      <c r="B628" s="26" t="str">
        <f>Raw_endusebreakdownannual!C627</f>
        <v>cDXGF</v>
      </c>
      <c r="C628" s="26" t="str">
        <f>Raw_endusebreakdownannual!A627</f>
        <v>Existing</v>
      </c>
      <c r="D628" s="26" t="str">
        <f>Raw_endusebreakdownannual!D627</f>
        <v>Heat Recovery</v>
      </c>
      <c r="E628" s="65">
        <f>Raw_endusebreakdownannual!E627</f>
        <v>0</v>
      </c>
      <c r="F628" s="65">
        <f>Raw_endusebreakdownannual!F627</f>
        <v>0</v>
      </c>
      <c r="G628" s="26"/>
    </row>
    <row r="629" spans="1:7" x14ac:dyDescent="0.25">
      <c r="A629" s="26" t="str">
        <f>Raw_endusebreakdownannual!B628</f>
        <v>CZ10</v>
      </c>
      <c r="B629" s="26" t="str">
        <f>Raw_endusebreakdownannual!C628</f>
        <v>cDXGF</v>
      </c>
      <c r="C629" s="26" t="str">
        <f>Raw_endusebreakdownannual!A628</f>
        <v>Existing</v>
      </c>
      <c r="D629" s="26" t="str">
        <f>Raw_endusebreakdownannual!D628</f>
        <v>Water Systems</v>
      </c>
      <c r="E629" s="65">
        <f>Raw_endusebreakdownannual!E628</f>
        <v>0</v>
      </c>
      <c r="F629" s="65">
        <f>Raw_endusebreakdownannual!F628</f>
        <v>1463840.38</v>
      </c>
      <c r="G629" s="26"/>
    </row>
    <row r="630" spans="1:7" x14ac:dyDescent="0.25">
      <c r="A630" s="26" t="str">
        <f>Raw_endusebreakdownannual!B629</f>
        <v>CZ10</v>
      </c>
      <c r="B630" s="26" t="str">
        <f>Raw_endusebreakdownannual!C629</f>
        <v>cDXGF</v>
      </c>
      <c r="C630" s="26" t="str">
        <f>Raw_endusebreakdownannual!A629</f>
        <v>Existing</v>
      </c>
      <c r="D630" s="26" t="str">
        <f>Raw_endusebreakdownannual!D629</f>
        <v>Refrigeration</v>
      </c>
      <c r="E630" s="65">
        <f>Raw_endusebreakdownannual!E629</f>
        <v>0</v>
      </c>
      <c r="F630" s="65">
        <f>Raw_endusebreakdownannual!F629</f>
        <v>0</v>
      </c>
      <c r="G630" s="26"/>
    </row>
    <row r="631" spans="1:7" x14ac:dyDescent="0.25">
      <c r="A631" s="26" t="str">
        <f>Raw_endusebreakdownannual!B630</f>
        <v>CZ10</v>
      </c>
      <c r="B631" s="26" t="str">
        <f>Raw_endusebreakdownannual!C630</f>
        <v>cDXGF</v>
      </c>
      <c r="C631" s="26" t="str">
        <f>Raw_endusebreakdownannual!A630</f>
        <v>Existing</v>
      </c>
      <c r="D631" s="26" t="str">
        <f>Raw_endusebreakdownannual!D630</f>
        <v>Generators</v>
      </c>
      <c r="E631" s="65">
        <f>Raw_endusebreakdownannual!E630</f>
        <v>0</v>
      </c>
      <c r="F631" s="65">
        <f>Raw_endusebreakdownannual!F630</f>
        <v>0</v>
      </c>
      <c r="G631" s="26"/>
    </row>
    <row r="632" spans="1:7" x14ac:dyDescent="0.25">
      <c r="A632" s="26" t="str">
        <f>Raw_endusebreakdownannual!B631</f>
        <v>CZ10</v>
      </c>
      <c r="B632" s="26" t="str">
        <f>Raw_endusebreakdownannual!C631</f>
        <v>cDXGF</v>
      </c>
      <c r="C632" s="26" t="str">
        <f>Raw_endusebreakdownannual!A631</f>
        <v>Existing</v>
      </c>
      <c r="D632" s="26" t="str">
        <f>Raw_endusebreakdownannual!D631</f>
        <v>Total End Uses</v>
      </c>
      <c r="E632" s="65">
        <f>Raw_endusebreakdownannual!E631</f>
        <v>7863041.8700000001</v>
      </c>
      <c r="F632" s="65">
        <f>Raw_endusebreakdownannual!F631</f>
        <v>1840812.26</v>
      </c>
      <c r="G632" s="26"/>
    </row>
    <row r="633" spans="1:7" x14ac:dyDescent="0.25">
      <c r="A633" s="26" t="str">
        <f>Raw_endusebreakdownannual!B632</f>
        <v>CZ11</v>
      </c>
      <c r="B633" s="26" t="str">
        <f>Raw_endusebreakdownannual!C632</f>
        <v>cDXGF</v>
      </c>
      <c r="C633" s="26" t="str">
        <f>Raw_endusebreakdownannual!A632</f>
        <v>Existing</v>
      </c>
      <c r="D633" s="26" t="str">
        <f>Raw_endusebreakdownannual!D632</f>
        <v>Heating</v>
      </c>
      <c r="E633" s="65">
        <f>Raw_endusebreakdownannual!E632</f>
        <v>0</v>
      </c>
      <c r="F633" s="65">
        <f>Raw_endusebreakdownannual!F632</f>
        <v>331670.39</v>
      </c>
      <c r="G633" s="26"/>
    </row>
    <row r="634" spans="1:7" x14ac:dyDescent="0.25">
      <c r="A634" s="26" t="str">
        <f>Raw_endusebreakdownannual!B633</f>
        <v>CZ11</v>
      </c>
      <c r="B634" s="26" t="str">
        <f>Raw_endusebreakdownannual!C633</f>
        <v>cDXGF</v>
      </c>
      <c r="C634" s="26" t="str">
        <f>Raw_endusebreakdownannual!A633</f>
        <v>Existing</v>
      </c>
      <c r="D634" s="26" t="str">
        <f>Raw_endusebreakdownannual!D633</f>
        <v>Cooling</v>
      </c>
      <c r="E634" s="65">
        <f>Raw_endusebreakdownannual!E633</f>
        <v>1591027.68</v>
      </c>
      <c r="F634" s="65">
        <f>Raw_endusebreakdownannual!F633</f>
        <v>0</v>
      </c>
      <c r="G634" s="26"/>
    </row>
    <row r="635" spans="1:7" x14ac:dyDescent="0.25">
      <c r="A635" s="26" t="str">
        <f>Raw_endusebreakdownannual!B634</f>
        <v>CZ11</v>
      </c>
      <c r="B635" s="26" t="str">
        <f>Raw_endusebreakdownannual!C634</f>
        <v>cDXGF</v>
      </c>
      <c r="C635" s="26" t="str">
        <f>Raw_endusebreakdownannual!A634</f>
        <v>Existing</v>
      </c>
      <c r="D635" s="26" t="str">
        <f>Raw_endusebreakdownannual!D634</f>
        <v>Interior Lighting</v>
      </c>
      <c r="E635" s="65">
        <f>Raw_endusebreakdownannual!E634</f>
        <v>1197553.4099999999</v>
      </c>
      <c r="F635" s="65">
        <f>Raw_endusebreakdownannual!F634</f>
        <v>0</v>
      </c>
      <c r="G635" s="26"/>
    </row>
    <row r="636" spans="1:7" x14ac:dyDescent="0.25">
      <c r="A636" s="26" t="str">
        <f>Raw_endusebreakdownannual!B635</f>
        <v>CZ11</v>
      </c>
      <c r="B636" s="26" t="str">
        <f>Raw_endusebreakdownannual!C635</f>
        <v>cDXGF</v>
      </c>
      <c r="C636" s="26" t="str">
        <f>Raw_endusebreakdownannual!A635</f>
        <v>Existing</v>
      </c>
      <c r="D636" s="26" t="str">
        <f>Raw_endusebreakdownannual!D635</f>
        <v>Exterior Lighting</v>
      </c>
      <c r="E636" s="65">
        <f>Raw_endusebreakdownannual!E635</f>
        <v>0</v>
      </c>
      <c r="F636" s="65">
        <f>Raw_endusebreakdownannual!F635</f>
        <v>0</v>
      </c>
      <c r="G636" s="26"/>
    </row>
    <row r="637" spans="1:7" x14ac:dyDescent="0.25">
      <c r="A637" s="26" t="str">
        <f>Raw_endusebreakdownannual!B636</f>
        <v>CZ11</v>
      </c>
      <c r="B637" s="26" t="str">
        <f>Raw_endusebreakdownannual!C636</f>
        <v>cDXGF</v>
      </c>
      <c r="C637" s="26" t="str">
        <f>Raw_endusebreakdownannual!A636</f>
        <v>Existing</v>
      </c>
      <c r="D637" s="26" t="str">
        <f>Raw_endusebreakdownannual!D636</f>
        <v>Interior Equipment</v>
      </c>
      <c r="E637" s="65">
        <f>Raw_endusebreakdownannual!E636</f>
        <v>3196971.72</v>
      </c>
      <c r="F637" s="65">
        <f>Raw_endusebreakdownannual!F636</f>
        <v>234323.45</v>
      </c>
      <c r="G637" s="26"/>
    </row>
    <row r="638" spans="1:7" x14ac:dyDescent="0.25">
      <c r="A638" s="26" t="str">
        <f>Raw_endusebreakdownannual!B637</f>
        <v>CZ11</v>
      </c>
      <c r="B638" s="26" t="str">
        <f>Raw_endusebreakdownannual!C637</f>
        <v>cDXGF</v>
      </c>
      <c r="C638" s="26" t="str">
        <f>Raw_endusebreakdownannual!A637</f>
        <v>Existing</v>
      </c>
      <c r="D638" s="26" t="str">
        <f>Raw_endusebreakdownannual!D637</f>
        <v>Exterior Equipment</v>
      </c>
      <c r="E638" s="65">
        <f>Raw_endusebreakdownannual!E637</f>
        <v>0</v>
      </c>
      <c r="F638" s="65">
        <f>Raw_endusebreakdownannual!F637</f>
        <v>0</v>
      </c>
      <c r="G638" s="26"/>
    </row>
    <row r="639" spans="1:7" x14ac:dyDescent="0.25">
      <c r="A639" s="26" t="str">
        <f>Raw_endusebreakdownannual!B638</f>
        <v>CZ11</v>
      </c>
      <c r="B639" s="26" t="str">
        <f>Raw_endusebreakdownannual!C638</f>
        <v>cDXGF</v>
      </c>
      <c r="C639" s="26" t="str">
        <f>Raw_endusebreakdownannual!A638</f>
        <v>Existing</v>
      </c>
      <c r="D639" s="26" t="str">
        <f>Raw_endusebreakdownannual!D638</f>
        <v>Fans</v>
      </c>
      <c r="E639" s="65">
        <f>Raw_endusebreakdownannual!E638</f>
        <v>2008899.87</v>
      </c>
      <c r="F639" s="65">
        <f>Raw_endusebreakdownannual!F638</f>
        <v>0</v>
      </c>
      <c r="G639" s="26"/>
    </row>
    <row r="640" spans="1:7" x14ac:dyDescent="0.25">
      <c r="A640" s="26" t="str">
        <f>Raw_endusebreakdownannual!B639</f>
        <v>CZ11</v>
      </c>
      <c r="B640" s="26" t="str">
        <f>Raw_endusebreakdownannual!C639</f>
        <v>cDXGF</v>
      </c>
      <c r="C640" s="26" t="str">
        <f>Raw_endusebreakdownannual!A639</f>
        <v>Existing</v>
      </c>
      <c r="D640" s="26" t="str">
        <f>Raw_endusebreakdownannual!D639</f>
        <v>Pumps</v>
      </c>
      <c r="E640" s="65">
        <f>Raw_endusebreakdownannual!E639</f>
        <v>3404.39</v>
      </c>
      <c r="F640" s="65">
        <f>Raw_endusebreakdownannual!F639</f>
        <v>0</v>
      </c>
      <c r="G640" s="26"/>
    </row>
    <row r="641" spans="1:7" x14ac:dyDescent="0.25">
      <c r="A641" s="26" t="str">
        <f>Raw_endusebreakdownannual!B640</f>
        <v>CZ11</v>
      </c>
      <c r="B641" s="26" t="str">
        <f>Raw_endusebreakdownannual!C640</f>
        <v>cDXGF</v>
      </c>
      <c r="C641" s="26" t="str">
        <f>Raw_endusebreakdownannual!A640</f>
        <v>Existing</v>
      </c>
      <c r="D641" s="26" t="str">
        <f>Raw_endusebreakdownannual!D640</f>
        <v>Heat Rejection</v>
      </c>
      <c r="E641" s="65">
        <f>Raw_endusebreakdownannual!E640</f>
        <v>0</v>
      </c>
      <c r="F641" s="65">
        <f>Raw_endusebreakdownannual!F640</f>
        <v>0</v>
      </c>
      <c r="G641" s="26"/>
    </row>
    <row r="642" spans="1:7" x14ac:dyDescent="0.25">
      <c r="A642" s="26" t="str">
        <f>Raw_endusebreakdownannual!B641</f>
        <v>CZ11</v>
      </c>
      <c r="B642" s="26" t="str">
        <f>Raw_endusebreakdownannual!C641</f>
        <v>cDXGF</v>
      </c>
      <c r="C642" s="26" t="str">
        <f>Raw_endusebreakdownannual!A641</f>
        <v>Existing</v>
      </c>
      <c r="D642" s="26" t="str">
        <f>Raw_endusebreakdownannual!D641</f>
        <v>Humidification</v>
      </c>
      <c r="E642" s="65">
        <f>Raw_endusebreakdownannual!E641</f>
        <v>0</v>
      </c>
      <c r="F642" s="65">
        <f>Raw_endusebreakdownannual!F641</f>
        <v>0</v>
      </c>
      <c r="G642" s="26"/>
    </row>
    <row r="643" spans="1:7" x14ac:dyDescent="0.25">
      <c r="A643" s="26" t="str">
        <f>Raw_endusebreakdownannual!B642</f>
        <v>CZ11</v>
      </c>
      <c r="B643" s="26" t="str">
        <f>Raw_endusebreakdownannual!C642</f>
        <v>cDXGF</v>
      </c>
      <c r="C643" s="26" t="str">
        <f>Raw_endusebreakdownannual!A642</f>
        <v>Existing</v>
      </c>
      <c r="D643" s="26" t="str">
        <f>Raw_endusebreakdownannual!D642</f>
        <v>Heat Recovery</v>
      </c>
      <c r="E643" s="65">
        <f>Raw_endusebreakdownannual!E642</f>
        <v>0</v>
      </c>
      <c r="F643" s="65">
        <f>Raw_endusebreakdownannual!F642</f>
        <v>0</v>
      </c>
      <c r="G643" s="26"/>
    </row>
    <row r="644" spans="1:7" x14ac:dyDescent="0.25">
      <c r="A644" s="26" t="str">
        <f>Raw_endusebreakdownannual!B643</f>
        <v>CZ11</v>
      </c>
      <c r="B644" s="26" t="str">
        <f>Raw_endusebreakdownannual!C643</f>
        <v>cDXGF</v>
      </c>
      <c r="C644" s="26" t="str">
        <f>Raw_endusebreakdownannual!A643</f>
        <v>Existing</v>
      </c>
      <c r="D644" s="26" t="str">
        <f>Raw_endusebreakdownannual!D643</f>
        <v>Water Systems</v>
      </c>
      <c r="E644" s="65">
        <f>Raw_endusebreakdownannual!E643</f>
        <v>0</v>
      </c>
      <c r="F644" s="65">
        <f>Raw_endusebreakdownannual!F643</f>
        <v>1493466.26</v>
      </c>
      <c r="G644" s="26"/>
    </row>
    <row r="645" spans="1:7" x14ac:dyDescent="0.25">
      <c r="A645" s="26" t="str">
        <f>Raw_endusebreakdownannual!B644</f>
        <v>CZ11</v>
      </c>
      <c r="B645" s="26" t="str">
        <f>Raw_endusebreakdownannual!C644</f>
        <v>cDXGF</v>
      </c>
      <c r="C645" s="26" t="str">
        <f>Raw_endusebreakdownannual!A644</f>
        <v>Existing</v>
      </c>
      <c r="D645" s="26" t="str">
        <f>Raw_endusebreakdownannual!D644</f>
        <v>Refrigeration</v>
      </c>
      <c r="E645" s="65">
        <f>Raw_endusebreakdownannual!E644</f>
        <v>0</v>
      </c>
      <c r="F645" s="65">
        <f>Raw_endusebreakdownannual!F644</f>
        <v>0</v>
      </c>
      <c r="G645" s="26"/>
    </row>
    <row r="646" spans="1:7" x14ac:dyDescent="0.25">
      <c r="A646" s="26" t="str">
        <f>Raw_endusebreakdownannual!B645</f>
        <v>CZ11</v>
      </c>
      <c r="B646" s="26" t="str">
        <f>Raw_endusebreakdownannual!C645</f>
        <v>cDXGF</v>
      </c>
      <c r="C646" s="26" t="str">
        <f>Raw_endusebreakdownannual!A645</f>
        <v>Existing</v>
      </c>
      <c r="D646" s="26" t="str">
        <f>Raw_endusebreakdownannual!D645</f>
        <v>Generators</v>
      </c>
      <c r="E646" s="65">
        <f>Raw_endusebreakdownannual!E645</f>
        <v>0</v>
      </c>
      <c r="F646" s="65">
        <f>Raw_endusebreakdownannual!F645</f>
        <v>0</v>
      </c>
      <c r="G646" s="26"/>
    </row>
    <row r="647" spans="1:7" x14ac:dyDescent="0.25">
      <c r="A647" s="26" t="str">
        <f>Raw_endusebreakdownannual!B646</f>
        <v>CZ11</v>
      </c>
      <c r="B647" s="26" t="str">
        <f>Raw_endusebreakdownannual!C646</f>
        <v>cDXGF</v>
      </c>
      <c r="C647" s="26" t="str">
        <f>Raw_endusebreakdownannual!A646</f>
        <v>Existing</v>
      </c>
      <c r="D647" s="26" t="str">
        <f>Raw_endusebreakdownannual!D646</f>
        <v>Total End Uses</v>
      </c>
      <c r="E647" s="65">
        <f>Raw_endusebreakdownannual!E646</f>
        <v>7997857.0700000003</v>
      </c>
      <c r="F647" s="65">
        <f>Raw_endusebreakdownannual!F646</f>
        <v>2059460.11</v>
      </c>
      <c r="G647" s="26"/>
    </row>
    <row r="648" spans="1:7" x14ac:dyDescent="0.25">
      <c r="A648" s="26" t="str">
        <f>Raw_endusebreakdownannual!B647</f>
        <v>CZ12</v>
      </c>
      <c r="B648" s="26" t="str">
        <f>Raw_endusebreakdownannual!C647</f>
        <v>cDXGF</v>
      </c>
      <c r="C648" s="26" t="str">
        <f>Raw_endusebreakdownannual!A647</f>
        <v>Existing</v>
      </c>
      <c r="D648" s="26" t="str">
        <f>Raw_endusebreakdownannual!D647</f>
        <v>Heating</v>
      </c>
      <c r="E648" s="65">
        <f>Raw_endusebreakdownannual!E647</f>
        <v>0</v>
      </c>
      <c r="F648" s="65">
        <f>Raw_endusebreakdownannual!F647</f>
        <v>295628.5</v>
      </c>
      <c r="G648" s="26"/>
    </row>
    <row r="649" spans="1:7" x14ac:dyDescent="0.25">
      <c r="A649" s="26" t="str">
        <f>Raw_endusebreakdownannual!B648</f>
        <v>CZ12</v>
      </c>
      <c r="B649" s="26" t="str">
        <f>Raw_endusebreakdownannual!C648</f>
        <v>cDXGF</v>
      </c>
      <c r="C649" s="26" t="str">
        <f>Raw_endusebreakdownannual!A648</f>
        <v>Existing</v>
      </c>
      <c r="D649" s="26" t="str">
        <f>Raw_endusebreakdownannual!D648</f>
        <v>Cooling</v>
      </c>
      <c r="E649" s="65">
        <f>Raw_endusebreakdownannual!E648</f>
        <v>1321957.8</v>
      </c>
      <c r="F649" s="65">
        <f>Raw_endusebreakdownannual!F648</f>
        <v>0</v>
      </c>
      <c r="G649" s="26"/>
    </row>
    <row r="650" spans="1:7" x14ac:dyDescent="0.25">
      <c r="A650" s="26" t="str">
        <f>Raw_endusebreakdownannual!B649</f>
        <v>CZ12</v>
      </c>
      <c r="B650" s="26" t="str">
        <f>Raw_endusebreakdownannual!C649</f>
        <v>cDXGF</v>
      </c>
      <c r="C650" s="26" t="str">
        <f>Raw_endusebreakdownannual!A649</f>
        <v>Existing</v>
      </c>
      <c r="D650" s="26" t="str">
        <f>Raw_endusebreakdownannual!D649</f>
        <v>Interior Lighting</v>
      </c>
      <c r="E650" s="65">
        <f>Raw_endusebreakdownannual!E649</f>
        <v>1197553.4099999999</v>
      </c>
      <c r="F650" s="65">
        <f>Raw_endusebreakdownannual!F649</f>
        <v>0</v>
      </c>
      <c r="G650" s="26"/>
    </row>
    <row r="651" spans="1:7" x14ac:dyDescent="0.25">
      <c r="A651" s="26" t="str">
        <f>Raw_endusebreakdownannual!B650</f>
        <v>CZ12</v>
      </c>
      <c r="B651" s="26" t="str">
        <f>Raw_endusebreakdownannual!C650</f>
        <v>cDXGF</v>
      </c>
      <c r="C651" s="26" t="str">
        <f>Raw_endusebreakdownannual!A650</f>
        <v>Existing</v>
      </c>
      <c r="D651" s="26" t="str">
        <f>Raw_endusebreakdownannual!D650</f>
        <v>Exterior Lighting</v>
      </c>
      <c r="E651" s="65">
        <f>Raw_endusebreakdownannual!E650</f>
        <v>0</v>
      </c>
      <c r="F651" s="65">
        <f>Raw_endusebreakdownannual!F650</f>
        <v>0</v>
      </c>
      <c r="G651" s="26"/>
    </row>
    <row r="652" spans="1:7" x14ac:dyDescent="0.25">
      <c r="A652" s="26" t="str">
        <f>Raw_endusebreakdownannual!B651</f>
        <v>CZ12</v>
      </c>
      <c r="B652" s="26" t="str">
        <f>Raw_endusebreakdownannual!C651</f>
        <v>cDXGF</v>
      </c>
      <c r="C652" s="26" t="str">
        <f>Raw_endusebreakdownannual!A651</f>
        <v>Existing</v>
      </c>
      <c r="D652" s="26" t="str">
        <f>Raw_endusebreakdownannual!D651</f>
        <v>Interior Equipment</v>
      </c>
      <c r="E652" s="65">
        <f>Raw_endusebreakdownannual!E651</f>
        <v>3196971.72</v>
      </c>
      <c r="F652" s="65">
        <f>Raw_endusebreakdownannual!F651</f>
        <v>234323.45</v>
      </c>
      <c r="G652" s="26"/>
    </row>
    <row r="653" spans="1:7" x14ac:dyDescent="0.25">
      <c r="A653" s="26" t="str">
        <f>Raw_endusebreakdownannual!B652</f>
        <v>CZ12</v>
      </c>
      <c r="B653" s="26" t="str">
        <f>Raw_endusebreakdownannual!C652</f>
        <v>cDXGF</v>
      </c>
      <c r="C653" s="26" t="str">
        <f>Raw_endusebreakdownannual!A652</f>
        <v>Existing</v>
      </c>
      <c r="D653" s="26" t="str">
        <f>Raw_endusebreakdownannual!D652</f>
        <v>Exterior Equipment</v>
      </c>
      <c r="E653" s="65">
        <f>Raw_endusebreakdownannual!E652</f>
        <v>0</v>
      </c>
      <c r="F653" s="65">
        <f>Raw_endusebreakdownannual!F652</f>
        <v>0</v>
      </c>
      <c r="G653" s="26"/>
    </row>
    <row r="654" spans="1:7" x14ac:dyDescent="0.25">
      <c r="A654" s="26" t="str">
        <f>Raw_endusebreakdownannual!B653</f>
        <v>CZ12</v>
      </c>
      <c r="B654" s="26" t="str">
        <f>Raw_endusebreakdownannual!C653</f>
        <v>cDXGF</v>
      </c>
      <c r="C654" s="26" t="str">
        <f>Raw_endusebreakdownannual!A653</f>
        <v>Existing</v>
      </c>
      <c r="D654" s="26" t="str">
        <f>Raw_endusebreakdownannual!D653</f>
        <v>Fans</v>
      </c>
      <c r="E654" s="65">
        <f>Raw_endusebreakdownannual!E653</f>
        <v>1832996.51</v>
      </c>
      <c r="F654" s="65">
        <f>Raw_endusebreakdownannual!F653</f>
        <v>0</v>
      </c>
      <c r="G654" s="26"/>
    </row>
    <row r="655" spans="1:7" x14ac:dyDescent="0.25">
      <c r="A655" s="26" t="str">
        <f>Raw_endusebreakdownannual!B654</f>
        <v>CZ12</v>
      </c>
      <c r="B655" s="26" t="str">
        <f>Raw_endusebreakdownannual!C654</f>
        <v>cDXGF</v>
      </c>
      <c r="C655" s="26" t="str">
        <f>Raw_endusebreakdownannual!A654</f>
        <v>Existing</v>
      </c>
      <c r="D655" s="26" t="str">
        <f>Raw_endusebreakdownannual!D654</f>
        <v>Pumps</v>
      </c>
      <c r="E655" s="65">
        <f>Raw_endusebreakdownannual!E654</f>
        <v>3229.04</v>
      </c>
      <c r="F655" s="65">
        <f>Raw_endusebreakdownannual!F654</f>
        <v>0</v>
      </c>
      <c r="G655" s="26"/>
    </row>
    <row r="656" spans="1:7" x14ac:dyDescent="0.25">
      <c r="A656" s="26" t="str">
        <f>Raw_endusebreakdownannual!B655</f>
        <v>CZ12</v>
      </c>
      <c r="B656" s="26" t="str">
        <f>Raw_endusebreakdownannual!C655</f>
        <v>cDXGF</v>
      </c>
      <c r="C656" s="26" t="str">
        <f>Raw_endusebreakdownannual!A655</f>
        <v>Existing</v>
      </c>
      <c r="D656" s="26" t="str">
        <f>Raw_endusebreakdownannual!D655</f>
        <v>Heat Rejection</v>
      </c>
      <c r="E656" s="65">
        <f>Raw_endusebreakdownannual!E655</f>
        <v>0</v>
      </c>
      <c r="F656" s="65">
        <f>Raw_endusebreakdownannual!F655</f>
        <v>0</v>
      </c>
      <c r="G656" s="26"/>
    </row>
    <row r="657" spans="1:7" x14ac:dyDescent="0.25">
      <c r="A657" s="26" t="str">
        <f>Raw_endusebreakdownannual!B656</f>
        <v>CZ12</v>
      </c>
      <c r="B657" s="26" t="str">
        <f>Raw_endusebreakdownannual!C656</f>
        <v>cDXGF</v>
      </c>
      <c r="C657" s="26" t="str">
        <f>Raw_endusebreakdownannual!A656</f>
        <v>Existing</v>
      </c>
      <c r="D657" s="26" t="str">
        <f>Raw_endusebreakdownannual!D656</f>
        <v>Humidification</v>
      </c>
      <c r="E657" s="65">
        <f>Raw_endusebreakdownannual!E656</f>
        <v>0</v>
      </c>
      <c r="F657" s="65">
        <f>Raw_endusebreakdownannual!F656</f>
        <v>0</v>
      </c>
      <c r="G657" s="26"/>
    </row>
    <row r="658" spans="1:7" x14ac:dyDescent="0.25">
      <c r="A658" s="26" t="str">
        <f>Raw_endusebreakdownannual!B657</f>
        <v>CZ12</v>
      </c>
      <c r="B658" s="26" t="str">
        <f>Raw_endusebreakdownannual!C657</f>
        <v>cDXGF</v>
      </c>
      <c r="C658" s="26" t="str">
        <f>Raw_endusebreakdownannual!A657</f>
        <v>Existing</v>
      </c>
      <c r="D658" s="26" t="str">
        <f>Raw_endusebreakdownannual!D657</f>
        <v>Heat Recovery</v>
      </c>
      <c r="E658" s="65">
        <f>Raw_endusebreakdownannual!E657</f>
        <v>0</v>
      </c>
      <c r="F658" s="65">
        <f>Raw_endusebreakdownannual!F657</f>
        <v>0</v>
      </c>
      <c r="G658" s="26"/>
    </row>
    <row r="659" spans="1:7" x14ac:dyDescent="0.25">
      <c r="A659" s="26" t="str">
        <f>Raw_endusebreakdownannual!B658</f>
        <v>CZ12</v>
      </c>
      <c r="B659" s="26" t="str">
        <f>Raw_endusebreakdownannual!C658</f>
        <v>cDXGF</v>
      </c>
      <c r="C659" s="26" t="str">
        <f>Raw_endusebreakdownannual!A658</f>
        <v>Existing</v>
      </c>
      <c r="D659" s="26" t="str">
        <f>Raw_endusebreakdownannual!D658</f>
        <v>Water Systems</v>
      </c>
      <c r="E659" s="65">
        <f>Raw_endusebreakdownannual!E658</f>
        <v>0</v>
      </c>
      <c r="F659" s="65">
        <f>Raw_endusebreakdownannual!F658</f>
        <v>1539244.99</v>
      </c>
      <c r="G659" s="26"/>
    </row>
    <row r="660" spans="1:7" x14ac:dyDescent="0.25">
      <c r="A660" s="26" t="str">
        <f>Raw_endusebreakdownannual!B659</f>
        <v>CZ12</v>
      </c>
      <c r="B660" s="26" t="str">
        <f>Raw_endusebreakdownannual!C659</f>
        <v>cDXGF</v>
      </c>
      <c r="C660" s="26" t="str">
        <f>Raw_endusebreakdownannual!A659</f>
        <v>Existing</v>
      </c>
      <c r="D660" s="26" t="str">
        <f>Raw_endusebreakdownannual!D659</f>
        <v>Refrigeration</v>
      </c>
      <c r="E660" s="65">
        <f>Raw_endusebreakdownannual!E659</f>
        <v>0</v>
      </c>
      <c r="F660" s="65">
        <f>Raw_endusebreakdownannual!F659</f>
        <v>0</v>
      </c>
      <c r="G660" s="26"/>
    </row>
    <row r="661" spans="1:7" x14ac:dyDescent="0.25">
      <c r="A661" s="26" t="str">
        <f>Raw_endusebreakdownannual!B660</f>
        <v>CZ12</v>
      </c>
      <c r="B661" s="26" t="str">
        <f>Raw_endusebreakdownannual!C660</f>
        <v>cDXGF</v>
      </c>
      <c r="C661" s="26" t="str">
        <f>Raw_endusebreakdownannual!A660</f>
        <v>Existing</v>
      </c>
      <c r="D661" s="26" t="str">
        <f>Raw_endusebreakdownannual!D660</f>
        <v>Generators</v>
      </c>
      <c r="E661" s="65">
        <f>Raw_endusebreakdownannual!E660</f>
        <v>0</v>
      </c>
      <c r="F661" s="65">
        <f>Raw_endusebreakdownannual!F660</f>
        <v>0</v>
      </c>
      <c r="G661" s="26"/>
    </row>
    <row r="662" spans="1:7" x14ac:dyDescent="0.25">
      <c r="A662" s="26" t="str">
        <f>Raw_endusebreakdownannual!B661</f>
        <v>CZ12</v>
      </c>
      <c r="B662" s="26" t="str">
        <f>Raw_endusebreakdownannual!C661</f>
        <v>cDXGF</v>
      </c>
      <c r="C662" s="26" t="str">
        <f>Raw_endusebreakdownannual!A661</f>
        <v>Existing</v>
      </c>
      <c r="D662" s="26" t="str">
        <f>Raw_endusebreakdownannual!D661</f>
        <v>Total End Uses</v>
      </c>
      <c r="E662" s="65">
        <f>Raw_endusebreakdownannual!E661</f>
        <v>7552708.4800000004</v>
      </c>
      <c r="F662" s="65">
        <f>Raw_endusebreakdownannual!F661</f>
        <v>2069196.95</v>
      </c>
      <c r="G662" s="26"/>
    </row>
    <row r="663" spans="1:7" x14ac:dyDescent="0.25">
      <c r="A663" s="26" t="str">
        <f>Raw_endusebreakdownannual!B662</f>
        <v>CZ13</v>
      </c>
      <c r="B663" s="26" t="str">
        <f>Raw_endusebreakdownannual!C662</f>
        <v>cDXGF</v>
      </c>
      <c r="C663" s="26" t="str">
        <f>Raw_endusebreakdownannual!A662</f>
        <v>Existing</v>
      </c>
      <c r="D663" s="26" t="str">
        <f>Raw_endusebreakdownannual!D662</f>
        <v>Heating</v>
      </c>
      <c r="E663" s="65">
        <f>Raw_endusebreakdownannual!E662</f>
        <v>0</v>
      </c>
      <c r="F663" s="65">
        <f>Raw_endusebreakdownannual!F662</f>
        <v>208119.87</v>
      </c>
      <c r="G663" s="26"/>
    </row>
    <row r="664" spans="1:7" x14ac:dyDescent="0.25">
      <c r="A664" s="26" t="str">
        <f>Raw_endusebreakdownannual!B663</f>
        <v>CZ13</v>
      </c>
      <c r="B664" s="26" t="str">
        <f>Raw_endusebreakdownannual!C663</f>
        <v>cDXGF</v>
      </c>
      <c r="C664" s="26" t="str">
        <f>Raw_endusebreakdownannual!A663</f>
        <v>Existing</v>
      </c>
      <c r="D664" s="26" t="str">
        <f>Raw_endusebreakdownannual!D663</f>
        <v>Cooling</v>
      </c>
      <c r="E664" s="65">
        <f>Raw_endusebreakdownannual!E663</f>
        <v>1776794.44</v>
      </c>
      <c r="F664" s="65">
        <f>Raw_endusebreakdownannual!F663</f>
        <v>0</v>
      </c>
      <c r="G664" s="26"/>
    </row>
    <row r="665" spans="1:7" x14ac:dyDescent="0.25">
      <c r="A665" s="26" t="str">
        <f>Raw_endusebreakdownannual!B664</f>
        <v>CZ13</v>
      </c>
      <c r="B665" s="26" t="str">
        <f>Raw_endusebreakdownannual!C664</f>
        <v>cDXGF</v>
      </c>
      <c r="C665" s="26" t="str">
        <f>Raw_endusebreakdownannual!A664</f>
        <v>Existing</v>
      </c>
      <c r="D665" s="26" t="str">
        <f>Raw_endusebreakdownannual!D664</f>
        <v>Interior Lighting</v>
      </c>
      <c r="E665" s="65">
        <f>Raw_endusebreakdownannual!E664</f>
        <v>1197553.4099999999</v>
      </c>
      <c r="F665" s="65">
        <f>Raw_endusebreakdownannual!F664</f>
        <v>0</v>
      </c>
      <c r="G665" s="26"/>
    </row>
    <row r="666" spans="1:7" x14ac:dyDescent="0.25">
      <c r="A666" s="26" t="str">
        <f>Raw_endusebreakdownannual!B665</f>
        <v>CZ13</v>
      </c>
      <c r="B666" s="26" t="str">
        <f>Raw_endusebreakdownannual!C665</f>
        <v>cDXGF</v>
      </c>
      <c r="C666" s="26" t="str">
        <f>Raw_endusebreakdownannual!A665</f>
        <v>Existing</v>
      </c>
      <c r="D666" s="26" t="str">
        <f>Raw_endusebreakdownannual!D665</f>
        <v>Exterior Lighting</v>
      </c>
      <c r="E666" s="65">
        <f>Raw_endusebreakdownannual!E665</f>
        <v>0</v>
      </c>
      <c r="F666" s="65">
        <f>Raw_endusebreakdownannual!F665</f>
        <v>0</v>
      </c>
      <c r="G666" s="26"/>
    </row>
    <row r="667" spans="1:7" x14ac:dyDescent="0.25">
      <c r="A667" s="26" t="str">
        <f>Raw_endusebreakdownannual!B666</f>
        <v>CZ13</v>
      </c>
      <c r="B667" s="26" t="str">
        <f>Raw_endusebreakdownannual!C666</f>
        <v>cDXGF</v>
      </c>
      <c r="C667" s="26" t="str">
        <f>Raw_endusebreakdownannual!A666</f>
        <v>Existing</v>
      </c>
      <c r="D667" s="26" t="str">
        <f>Raw_endusebreakdownannual!D666</f>
        <v>Interior Equipment</v>
      </c>
      <c r="E667" s="65">
        <f>Raw_endusebreakdownannual!E666</f>
        <v>3196971.72</v>
      </c>
      <c r="F667" s="65">
        <f>Raw_endusebreakdownannual!F666</f>
        <v>234323.45</v>
      </c>
      <c r="G667" s="26"/>
    </row>
    <row r="668" spans="1:7" x14ac:dyDescent="0.25">
      <c r="A668" s="26" t="str">
        <f>Raw_endusebreakdownannual!B667</f>
        <v>CZ13</v>
      </c>
      <c r="B668" s="26" t="str">
        <f>Raw_endusebreakdownannual!C667</f>
        <v>cDXGF</v>
      </c>
      <c r="C668" s="26" t="str">
        <f>Raw_endusebreakdownannual!A667</f>
        <v>Existing</v>
      </c>
      <c r="D668" s="26" t="str">
        <f>Raw_endusebreakdownannual!D667</f>
        <v>Exterior Equipment</v>
      </c>
      <c r="E668" s="65">
        <f>Raw_endusebreakdownannual!E667</f>
        <v>0</v>
      </c>
      <c r="F668" s="65">
        <f>Raw_endusebreakdownannual!F667</f>
        <v>0</v>
      </c>
      <c r="G668" s="26"/>
    </row>
    <row r="669" spans="1:7" x14ac:dyDescent="0.25">
      <c r="A669" s="26" t="str">
        <f>Raw_endusebreakdownannual!B668</f>
        <v>CZ13</v>
      </c>
      <c r="B669" s="26" t="str">
        <f>Raw_endusebreakdownannual!C668</f>
        <v>cDXGF</v>
      </c>
      <c r="C669" s="26" t="str">
        <f>Raw_endusebreakdownannual!A668</f>
        <v>Existing</v>
      </c>
      <c r="D669" s="26" t="str">
        <f>Raw_endusebreakdownannual!D668</f>
        <v>Fans</v>
      </c>
      <c r="E669" s="65">
        <f>Raw_endusebreakdownannual!E668</f>
        <v>1994638.93</v>
      </c>
      <c r="F669" s="65">
        <f>Raw_endusebreakdownannual!F668</f>
        <v>0</v>
      </c>
      <c r="G669" s="26"/>
    </row>
    <row r="670" spans="1:7" x14ac:dyDescent="0.25">
      <c r="A670" s="26" t="str">
        <f>Raw_endusebreakdownannual!B669</f>
        <v>CZ13</v>
      </c>
      <c r="B670" s="26" t="str">
        <f>Raw_endusebreakdownannual!C669</f>
        <v>cDXGF</v>
      </c>
      <c r="C670" s="26" t="str">
        <f>Raw_endusebreakdownannual!A669</f>
        <v>Existing</v>
      </c>
      <c r="D670" s="26" t="str">
        <f>Raw_endusebreakdownannual!D669</f>
        <v>Pumps</v>
      </c>
      <c r="E670" s="65">
        <f>Raw_endusebreakdownannual!E669</f>
        <v>3572.8</v>
      </c>
      <c r="F670" s="65">
        <f>Raw_endusebreakdownannual!F669</f>
        <v>0</v>
      </c>
      <c r="G670" s="26"/>
    </row>
    <row r="671" spans="1:7" x14ac:dyDescent="0.25">
      <c r="A671" s="26" t="str">
        <f>Raw_endusebreakdownannual!B670</f>
        <v>CZ13</v>
      </c>
      <c r="B671" s="26" t="str">
        <f>Raw_endusebreakdownannual!C670</f>
        <v>cDXGF</v>
      </c>
      <c r="C671" s="26" t="str">
        <f>Raw_endusebreakdownannual!A670</f>
        <v>Existing</v>
      </c>
      <c r="D671" s="26" t="str">
        <f>Raw_endusebreakdownannual!D670</f>
        <v>Heat Rejection</v>
      </c>
      <c r="E671" s="65">
        <f>Raw_endusebreakdownannual!E670</f>
        <v>0</v>
      </c>
      <c r="F671" s="65">
        <f>Raw_endusebreakdownannual!F670</f>
        <v>0</v>
      </c>
      <c r="G671" s="26"/>
    </row>
    <row r="672" spans="1:7" x14ac:dyDescent="0.25">
      <c r="A672" s="26" t="str">
        <f>Raw_endusebreakdownannual!B671</f>
        <v>CZ13</v>
      </c>
      <c r="B672" s="26" t="str">
        <f>Raw_endusebreakdownannual!C671</f>
        <v>cDXGF</v>
      </c>
      <c r="C672" s="26" t="str">
        <f>Raw_endusebreakdownannual!A671</f>
        <v>Existing</v>
      </c>
      <c r="D672" s="26" t="str">
        <f>Raw_endusebreakdownannual!D671</f>
        <v>Humidification</v>
      </c>
      <c r="E672" s="65">
        <f>Raw_endusebreakdownannual!E671</f>
        <v>0</v>
      </c>
      <c r="F672" s="65">
        <f>Raw_endusebreakdownannual!F671</f>
        <v>0</v>
      </c>
      <c r="G672" s="26"/>
    </row>
    <row r="673" spans="1:7" x14ac:dyDescent="0.25">
      <c r="A673" s="26" t="str">
        <f>Raw_endusebreakdownannual!B672</f>
        <v>CZ13</v>
      </c>
      <c r="B673" s="26" t="str">
        <f>Raw_endusebreakdownannual!C672</f>
        <v>cDXGF</v>
      </c>
      <c r="C673" s="26" t="str">
        <f>Raw_endusebreakdownannual!A672</f>
        <v>Existing</v>
      </c>
      <c r="D673" s="26" t="str">
        <f>Raw_endusebreakdownannual!D672</f>
        <v>Heat Recovery</v>
      </c>
      <c r="E673" s="65">
        <f>Raw_endusebreakdownannual!E672</f>
        <v>0</v>
      </c>
      <c r="F673" s="65">
        <f>Raw_endusebreakdownannual!F672</f>
        <v>0</v>
      </c>
      <c r="G673" s="26"/>
    </row>
    <row r="674" spans="1:7" x14ac:dyDescent="0.25">
      <c r="A674" s="26" t="str">
        <f>Raw_endusebreakdownannual!B673</f>
        <v>CZ13</v>
      </c>
      <c r="B674" s="26" t="str">
        <f>Raw_endusebreakdownannual!C673</f>
        <v>cDXGF</v>
      </c>
      <c r="C674" s="26" t="str">
        <f>Raw_endusebreakdownannual!A673</f>
        <v>Existing</v>
      </c>
      <c r="D674" s="26" t="str">
        <f>Raw_endusebreakdownannual!D673</f>
        <v>Water Systems</v>
      </c>
      <c r="E674" s="65">
        <f>Raw_endusebreakdownannual!E673</f>
        <v>0</v>
      </c>
      <c r="F674" s="65">
        <f>Raw_endusebreakdownannual!F673</f>
        <v>1449220.52</v>
      </c>
      <c r="G674" s="26"/>
    </row>
    <row r="675" spans="1:7" x14ac:dyDescent="0.25">
      <c r="A675" s="26" t="str">
        <f>Raw_endusebreakdownannual!B674</f>
        <v>CZ13</v>
      </c>
      <c r="B675" s="26" t="str">
        <f>Raw_endusebreakdownannual!C674</f>
        <v>cDXGF</v>
      </c>
      <c r="C675" s="26" t="str">
        <f>Raw_endusebreakdownannual!A674</f>
        <v>Existing</v>
      </c>
      <c r="D675" s="26" t="str">
        <f>Raw_endusebreakdownannual!D674</f>
        <v>Refrigeration</v>
      </c>
      <c r="E675" s="65">
        <f>Raw_endusebreakdownannual!E674</f>
        <v>0</v>
      </c>
      <c r="F675" s="65">
        <f>Raw_endusebreakdownannual!F674</f>
        <v>0</v>
      </c>
      <c r="G675" s="26"/>
    </row>
    <row r="676" spans="1:7" x14ac:dyDescent="0.25">
      <c r="A676" s="26" t="str">
        <f>Raw_endusebreakdownannual!B675</f>
        <v>CZ13</v>
      </c>
      <c r="B676" s="26" t="str">
        <f>Raw_endusebreakdownannual!C675</f>
        <v>cDXGF</v>
      </c>
      <c r="C676" s="26" t="str">
        <f>Raw_endusebreakdownannual!A675</f>
        <v>Existing</v>
      </c>
      <c r="D676" s="26" t="str">
        <f>Raw_endusebreakdownannual!D675</f>
        <v>Generators</v>
      </c>
      <c r="E676" s="65">
        <f>Raw_endusebreakdownannual!E675</f>
        <v>0</v>
      </c>
      <c r="F676" s="65">
        <f>Raw_endusebreakdownannual!F675</f>
        <v>0</v>
      </c>
      <c r="G676" s="26"/>
    </row>
    <row r="677" spans="1:7" x14ac:dyDescent="0.25">
      <c r="A677" s="26" t="str">
        <f>Raw_endusebreakdownannual!B676</f>
        <v>CZ13</v>
      </c>
      <c r="B677" s="26" t="str">
        <f>Raw_endusebreakdownannual!C676</f>
        <v>cDXGF</v>
      </c>
      <c r="C677" s="26" t="str">
        <f>Raw_endusebreakdownannual!A676</f>
        <v>Existing</v>
      </c>
      <c r="D677" s="26" t="str">
        <f>Raw_endusebreakdownannual!D676</f>
        <v>Total End Uses</v>
      </c>
      <c r="E677" s="65">
        <f>Raw_endusebreakdownannual!E676</f>
        <v>8169531.2999999998</v>
      </c>
      <c r="F677" s="65">
        <f>Raw_endusebreakdownannual!F676</f>
        <v>1891663.84</v>
      </c>
      <c r="G677" s="26"/>
    </row>
    <row r="678" spans="1:7" x14ac:dyDescent="0.25">
      <c r="A678" s="26" t="str">
        <f>Raw_endusebreakdownannual!B677</f>
        <v>CZ14</v>
      </c>
      <c r="B678" s="26" t="str">
        <f>Raw_endusebreakdownannual!C677</f>
        <v>cDXGF</v>
      </c>
      <c r="C678" s="26" t="str">
        <f>Raw_endusebreakdownannual!A677</f>
        <v>Existing</v>
      </c>
      <c r="D678" s="26" t="str">
        <f>Raw_endusebreakdownannual!D677</f>
        <v>Heating</v>
      </c>
      <c r="E678" s="65">
        <f>Raw_endusebreakdownannual!E677</f>
        <v>0</v>
      </c>
      <c r="F678" s="65">
        <f>Raw_endusebreakdownannual!F677</f>
        <v>109770.59</v>
      </c>
      <c r="G678" s="26"/>
    </row>
    <row r="679" spans="1:7" x14ac:dyDescent="0.25">
      <c r="A679" s="26" t="str">
        <f>Raw_endusebreakdownannual!B678</f>
        <v>CZ14</v>
      </c>
      <c r="B679" s="26" t="str">
        <f>Raw_endusebreakdownannual!C678</f>
        <v>cDXGF</v>
      </c>
      <c r="C679" s="26" t="str">
        <f>Raw_endusebreakdownannual!A678</f>
        <v>Existing</v>
      </c>
      <c r="D679" s="26" t="str">
        <f>Raw_endusebreakdownannual!D678</f>
        <v>Cooling</v>
      </c>
      <c r="E679" s="65">
        <f>Raw_endusebreakdownannual!E678</f>
        <v>2203586.9300000002</v>
      </c>
      <c r="F679" s="65">
        <f>Raw_endusebreakdownannual!F678</f>
        <v>0</v>
      </c>
      <c r="G679" s="26"/>
    </row>
    <row r="680" spans="1:7" x14ac:dyDescent="0.25">
      <c r="A680" s="26" t="str">
        <f>Raw_endusebreakdownannual!B679</f>
        <v>CZ14</v>
      </c>
      <c r="B680" s="26" t="str">
        <f>Raw_endusebreakdownannual!C679</f>
        <v>cDXGF</v>
      </c>
      <c r="C680" s="26" t="str">
        <f>Raw_endusebreakdownannual!A679</f>
        <v>Existing</v>
      </c>
      <c r="D680" s="26" t="str">
        <f>Raw_endusebreakdownannual!D679</f>
        <v>Interior Lighting</v>
      </c>
      <c r="E680" s="65">
        <f>Raw_endusebreakdownannual!E679</f>
        <v>1197553.4099999999</v>
      </c>
      <c r="F680" s="65">
        <f>Raw_endusebreakdownannual!F679</f>
        <v>0</v>
      </c>
      <c r="G680" s="26"/>
    </row>
    <row r="681" spans="1:7" x14ac:dyDescent="0.25">
      <c r="A681" s="26" t="str">
        <f>Raw_endusebreakdownannual!B680</f>
        <v>CZ14</v>
      </c>
      <c r="B681" s="26" t="str">
        <f>Raw_endusebreakdownannual!C680</f>
        <v>cDXGF</v>
      </c>
      <c r="C681" s="26" t="str">
        <f>Raw_endusebreakdownannual!A680</f>
        <v>Existing</v>
      </c>
      <c r="D681" s="26" t="str">
        <f>Raw_endusebreakdownannual!D680</f>
        <v>Exterior Lighting</v>
      </c>
      <c r="E681" s="65">
        <f>Raw_endusebreakdownannual!E680</f>
        <v>0</v>
      </c>
      <c r="F681" s="65">
        <f>Raw_endusebreakdownannual!F680</f>
        <v>0</v>
      </c>
      <c r="G681" s="26"/>
    </row>
    <row r="682" spans="1:7" x14ac:dyDescent="0.25">
      <c r="A682" s="26" t="str">
        <f>Raw_endusebreakdownannual!B681</f>
        <v>CZ14</v>
      </c>
      <c r="B682" s="26" t="str">
        <f>Raw_endusebreakdownannual!C681</f>
        <v>cDXGF</v>
      </c>
      <c r="C682" s="26" t="str">
        <f>Raw_endusebreakdownannual!A681</f>
        <v>Existing</v>
      </c>
      <c r="D682" s="26" t="str">
        <f>Raw_endusebreakdownannual!D681</f>
        <v>Interior Equipment</v>
      </c>
      <c r="E682" s="65">
        <f>Raw_endusebreakdownannual!E681</f>
        <v>3196971.72</v>
      </c>
      <c r="F682" s="65">
        <f>Raw_endusebreakdownannual!F681</f>
        <v>234323.45</v>
      </c>
      <c r="G682" s="26"/>
    </row>
    <row r="683" spans="1:7" x14ac:dyDescent="0.25">
      <c r="A683" s="26" t="str">
        <f>Raw_endusebreakdownannual!B682</f>
        <v>CZ14</v>
      </c>
      <c r="B683" s="26" t="str">
        <f>Raw_endusebreakdownannual!C682</f>
        <v>cDXGF</v>
      </c>
      <c r="C683" s="26" t="str">
        <f>Raw_endusebreakdownannual!A682</f>
        <v>Existing</v>
      </c>
      <c r="D683" s="26" t="str">
        <f>Raw_endusebreakdownannual!D682</f>
        <v>Exterior Equipment</v>
      </c>
      <c r="E683" s="65">
        <f>Raw_endusebreakdownannual!E682</f>
        <v>0</v>
      </c>
      <c r="F683" s="65">
        <f>Raw_endusebreakdownannual!F682</f>
        <v>0</v>
      </c>
      <c r="G683" s="26"/>
    </row>
    <row r="684" spans="1:7" x14ac:dyDescent="0.25">
      <c r="A684" s="26" t="str">
        <f>Raw_endusebreakdownannual!B683</f>
        <v>CZ14</v>
      </c>
      <c r="B684" s="26" t="str">
        <f>Raw_endusebreakdownannual!C683</f>
        <v>cDXGF</v>
      </c>
      <c r="C684" s="26" t="str">
        <f>Raw_endusebreakdownannual!A683</f>
        <v>Existing</v>
      </c>
      <c r="D684" s="26" t="str">
        <f>Raw_endusebreakdownannual!D683</f>
        <v>Fans</v>
      </c>
      <c r="E684" s="65">
        <f>Raw_endusebreakdownannual!E683</f>
        <v>2199298.36</v>
      </c>
      <c r="F684" s="65">
        <f>Raw_endusebreakdownannual!F683</f>
        <v>0</v>
      </c>
      <c r="G684" s="26"/>
    </row>
    <row r="685" spans="1:7" x14ac:dyDescent="0.25">
      <c r="A685" s="26" t="str">
        <f>Raw_endusebreakdownannual!B684</f>
        <v>CZ14</v>
      </c>
      <c r="B685" s="26" t="str">
        <f>Raw_endusebreakdownannual!C684</f>
        <v>cDXGF</v>
      </c>
      <c r="C685" s="26" t="str">
        <f>Raw_endusebreakdownannual!A684</f>
        <v>Existing</v>
      </c>
      <c r="D685" s="26" t="str">
        <f>Raw_endusebreakdownannual!D684</f>
        <v>Pumps</v>
      </c>
      <c r="E685" s="65">
        <f>Raw_endusebreakdownannual!E684</f>
        <v>3782.24</v>
      </c>
      <c r="F685" s="65">
        <f>Raw_endusebreakdownannual!F684</f>
        <v>0</v>
      </c>
      <c r="G685" s="26"/>
    </row>
    <row r="686" spans="1:7" x14ac:dyDescent="0.25">
      <c r="A686" s="26" t="str">
        <f>Raw_endusebreakdownannual!B685</f>
        <v>CZ14</v>
      </c>
      <c r="B686" s="26" t="str">
        <f>Raw_endusebreakdownannual!C685</f>
        <v>cDXGF</v>
      </c>
      <c r="C686" s="26" t="str">
        <f>Raw_endusebreakdownannual!A685</f>
        <v>Existing</v>
      </c>
      <c r="D686" s="26" t="str">
        <f>Raw_endusebreakdownannual!D685</f>
        <v>Heat Rejection</v>
      </c>
      <c r="E686" s="65">
        <f>Raw_endusebreakdownannual!E685</f>
        <v>0</v>
      </c>
      <c r="F686" s="65">
        <f>Raw_endusebreakdownannual!F685</f>
        <v>0</v>
      </c>
      <c r="G686" s="26"/>
    </row>
    <row r="687" spans="1:7" x14ac:dyDescent="0.25">
      <c r="A687" s="26" t="str">
        <f>Raw_endusebreakdownannual!B686</f>
        <v>CZ14</v>
      </c>
      <c r="B687" s="26" t="str">
        <f>Raw_endusebreakdownannual!C686</f>
        <v>cDXGF</v>
      </c>
      <c r="C687" s="26" t="str">
        <f>Raw_endusebreakdownannual!A686</f>
        <v>Existing</v>
      </c>
      <c r="D687" s="26" t="str">
        <f>Raw_endusebreakdownannual!D686</f>
        <v>Humidification</v>
      </c>
      <c r="E687" s="65">
        <f>Raw_endusebreakdownannual!E686</f>
        <v>0</v>
      </c>
      <c r="F687" s="65">
        <f>Raw_endusebreakdownannual!F686</f>
        <v>0</v>
      </c>
      <c r="G687" s="26"/>
    </row>
    <row r="688" spans="1:7" x14ac:dyDescent="0.25">
      <c r="A688" s="26" t="str">
        <f>Raw_endusebreakdownannual!B687</f>
        <v>CZ14</v>
      </c>
      <c r="B688" s="26" t="str">
        <f>Raw_endusebreakdownannual!C687</f>
        <v>cDXGF</v>
      </c>
      <c r="C688" s="26" t="str">
        <f>Raw_endusebreakdownannual!A687</f>
        <v>Existing</v>
      </c>
      <c r="D688" s="26" t="str">
        <f>Raw_endusebreakdownannual!D687</f>
        <v>Heat Recovery</v>
      </c>
      <c r="E688" s="65">
        <f>Raw_endusebreakdownannual!E687</f>
        <v>0</v>
      </c>
      <c r="F688" s="65">
        <f>Raw_endusebreakdownannual!F687</f>
        <v>0</v>
      </c>
      <c r="G688" s="26"/>
    </row>
    <row r="689" spans="1:7" x14ac:dyDescent="0.25">
      <c r="A689" s="26" t="str">
        <f>Raw_endusebreakdownannual!B688</f>
        <v>CZ14</v>
      </c>
      <c r="B689" s="26" t="str">
        <f>Raw_endusebreakdownannual!C688</f>
        <v>cDXGF</v>
      </c>
      <c r="C689" s="26" t="str">
        <f>Raw_endusebreakdownannual!A688</f>
        <v>Existing</v>
      </c>
      <c r="D689" s="26" t="str">
        <f>Raw_endusebreakdownannual!D688</f>
        <v>Water Systems</v>
      </c>
      <c r="E689" s="65">
        <f>Raw_endusebreakdownannual!E688</f>
        <v>0</v>
      </c>
      <c r="F689" s="65">
        <f>Raw_endusebreakdownannual!F688</f>
        <v>1372264.31</v>
      </c>
      <c r="G689" s="26"/>
    </row>
    <row r="690" spans="1:7" x14ac:dyDescent="0.25">
      <c r="A690" s="26" t="str">
        <f>Raw_endusebreakdownannual!B689</f>
        <v>CZ14</v>
      </c>
      <c r="B690" s="26" t="str">
        <f>Raw_endusebreakdownannual!C689</f>
        <v>cDXGF</v>
      </c>
      <c r="C690" s="26" t="str">
        <f>Raw_endusebreakdownannual!A689</f>
        <v>Existing</v>
      </c>
      <c r="D690" s="26" t="str">
        <f>Raw_endusebreakdownannual!D689</f>
        <v>Refrigeration</v>
      </c>
      <c r="E690" s="65">
        <f>Raw_endusebreakdownannual!E689</f>
        <v>0</v>
      </c>
      <c r="F690" s="65">
        <f>Raw_endusebreakdownannual!F689</f>
        <v>0</v>
      </c>
      <c r="G690" s="26"/>
    </row>
    <row r="691" spans="1:7" x14ac:dyDescent="0.25">
      <c r="A691" s="26" t="str">
        <f>Raw_endusebreakdownannual!B690</f>
        <v>CZ14</v>
      </c>
      <c r="B691" s="26" t="str">
        <f>Raw_endusebreakdownannual!C690</f>
        <v>cDXGF</v>
      </c>
      <c r="C691" s="26" t="str">
        <f>Raw_endusebreakdownannual!A690</f>
        <v>Existing</v>
      </c>
      <c r="D691" s="26" t="str">
        <f>Raw_endusebreakdownannual!D690</f>
        <v>Generators</v>
      </c>
      <c r="E691" s="65">
        <f>Raw_endusebreakdownannual!E690</f>
        <v>0</v>
      </c>
      <c r="F691" s="65">
        <f>Raw_endusebreakdownannual!F690</f>
        <v>0</v>
      </c>
      <c r="G691" s="26"/>
    </row>
    <row r="692" spans="1:7" x14ac:dyDescent="0.25">
      <c r="A692" s="26" t="str">
        <f>Raw_endusebreakdownannual!B691</f>
        <v>CZ14</v>
      </c>
      <c r="B692" s="26" t="str">
        <f>Raw_endusebreakdownannual!C691</f>
        <v>cDXGF</v>
      </c>
      <c r="C692" s="26" t="str">
        <f>Raw_endusebreakdownannual!A691</f>
        <v>Existing</v>
      </c>
      <c r="D692" s="26" t="str">
        <f>Raw_endusebreakdownannual!D691</f>
        <v>Total End Uses</v>
      </c>
      <c r="E692" s="65">
        <f>Raw_endusebreakdownannual!E691</f>
        <v>8801192.6600000001</v>
      </c>
      <c r="F692" s="65">
        <f>Raw_endusebreakdownannual!F691</f>
        <v>1716358.36</v>
      </c>
      <c r="G692" s="26"/>
    </row>
    <row r="693" spans="1:7" x14ac:dyDescent="0.25">
      <c r="A693" s="26" t="str">
        <f>Raw_endusebreakdownannual!B692</f>
        <v>CZ15</v>
      </c>
      <c r="B693" s="26" t="str">
        <f>Raw_endusebreakdownannual!C692</f>
        <v>cDXGF</v>
      </c>
      <c r="C693" s="26" t="str">
        <f>Raw_endusebreakdownannual!A692</f>
        <v>Existing</v>
      </c>
      <c r="D693" s="26" t="str">
        <f>Raw_endusebreakdownannual!D692</f>
        <v>Heating</v>
      </c>
      <c r="E693" s="65">
        <f>Raw_endusebreakdownannual!E692</f>
        <v>0</v>
      </c>
      <c r="F693" s="65">
        <f>Raw_endusebreakdownannual!F692</f>
        <v>35227.089999999997</v>
      </c>
      <c r="G693" s="26"/>
    </row>
    <row r="694" spans="1:7" x14ac:dyDescent="0.25">
      <c r="A694" s="26" t="str">
        <f>Raw_endusebreakdownannual!B693</f>
        <v>CZ15</v>
      </c>
      <c r="B694" s="26" t="str">
        <f>Raw_endusebreakdownannual!C693</f>
        <v>cDXGF</v>
      </c>
      <c r="C694" s="26" t="str">
        <f>Raw_endusebreakdownannual!A693</f>
        <v>Existing</v>
      </c>
      <c r="D694" s="26" t="str">
        <f>Raw_endusebreakdownannual!D693</f>
        <v>Cooling</v>
      </c>
      <c r="E694" s="65">
        <f>Raw_endusebreakdownannual!E693</f>
        <v>2963743.3</v>
      </c>
      <c r="F694" s="65">
        <f>Raw_endusebreakdownannual!F693</f>
        <v>0</v>
      </c>
      <c r="G694" s="26"/>
    </row>
    <row r="695" spans="1:7" x14ac:dyDescent="0.25">
      <c r="A695" s="26" t="str">
        <f>Raw_endusebreakdownannual!B694</f>
        <v>CZ15</v>
      </c>
      <c r="B695" s="26" t="str">
        <f>Raw_endusebreakdownannual!C694</f>
        <v>cDXGF</v>
      </c>
      <c r="C695" s="26" t="str">
        <f>Raw_endusebreakdownannual!A694</f>
        <v>Existing</v>
      </c>
      <c r="D695" s="26" t="str">
        <f>Raw_endusebreakdownannual!D694</f>
        <v>Interior Lighting</v>
      </c>
      <c r="E695" s="65">
        <f>Raw_endusebreakdownannual!E694</f>
        <v>1197553.4099999999</v>
      </c>
      <c r="F695" s="65">
        <f>Raw_endusebreakdownannual!F694</f>
        <v>0</v>
      </c>
      <c r="G695" s="26"/>
    </row>
    <row r="696" spans="1:7" x14ac:dyDescent="0.25">
      <c r="A696" s="26" t="str">
        <f>Raw_endusebreakdownannual!B695</f>
        <v>CZ15</v>
      </c>
      <c r="B696" s="26" t="str">
        <f>Raw_endusebreakdownannual!C695</f>
        <v>cDXGF</v>
      </c>
      <c r="C696" s="26" t="str">
        <f>Raw_endusebreakdownannual!A695</f>
        <v>Existing</v>
      </c>
      <c r="D696" s="26" t="str">
        <f>Raw_endusebreakdownannual!D695</f>
        <v>Exterior Lighting</v>
      </c>
      <c r="E696" s="65">
        <f>Raw_endusebreakdownannual!E695</f>
        <v>0</v>
      </c>
      <c r="F696" s="65">
        <f>Raw_endusebreakdownannual!F695</f>
        <v>0</v>
      </c>
      <c r="G696" s="26"/>
    </row>
    <row r="697" spans="1:7" x14ac:dyDescent="0.25">
      <c r="A697" s="26" t="str">
        <f>Raw_endusebreakdownannual!B696</f>
        <v>CZ15</v>
      </c>
      <c r="B697" s="26" t="str">
        <f>Raw_endusebreakdownannual!C696</f>
        <v>cDXGF</v>
      </c>
      <c r="C697" s="26" t="str">
        <f>Raw_endusebreakdownannual!A696</f>
        <v>Existing</v>
      </c>
      <c r="D697" s="26" t="str">
        <f>Raw_endusebreakdownannual!D696</f>
        <v>Interior Equipment</v>
      </c>
      <c r="E697" s="65">
        <f>Raw_endusebreakdownannual!E696</f>
        <v>3196971.72</v>
      </c>
      <c r="F697" s="65">
        <f>Raw_endusebreakdownannual!F696</f>
        <v>234323.45</v>
      </c>
      <c r="G697" s="26"/>
    </row>
    <row r="698" spans="1:7" x14ac:dyDescent="0.25">
      <c r="A698" s="26" t="str">
        <f>Raw_endusebreakdownannual!B697</f>
        <v>CZ15</v>
      </c>
      <c r="B698" s="26" t="str">
        <f>Raw_endusebreakdownannual!C697</f>
        <v>cDXGF</v>
      </c>
      <c r="C698" s="26" t="str">
        <f>Raw_endusebreakdownannual!A697</f>
        <v>Existing</v>
      </c>
      <c r="D698" s="26" t="str">
        <f>Raw_endusebreakdownannual!D697</f>
        <v>Exterior Equipment</v>
      </c>
      <c r="E698" s="65">
        <f>Raw_endusebreakdownannual!E697</f>
        <v>0</v>
      </c>
      <c r="F698" s="65">
        <f>Raw_endusebreakdownannual!F697</f>
        <v>0</v>
      </c>
      <c r="G698" s="26"/>
    </row>
    <row r="699" spans="1:7" x14ac:dyDescent="0.25">
      <c r="A699" s="26" t="str">
        <f>Raw_endusebreakdownannual!B698</f>
        <v>CZ15</v>
      </c>
      <c r="B699" s="26" t="str">
        <f>Raw_endusebreakdownannual!C698</f>
        <v>cDXGF</v>
      </c>
      <c r="C699" s="26" t="str">
        <f>Raw_endusebreakdownannual!A698</f>
        <v>Existing</v>
      </c>
      <c r="D699" s="26" t="str">
        <f>Raw_endusebreakdownannual!D698</f>
        <v>Fans</v>
      </c>
      <c r="E699" s="65">
        <f>Raw_endusebreakdownannual!E698</f>
        <v>2147536.2200000002</v>
      </c>
      <c r="F699" s="65">
        <f>Raw_endusebreakdownannual!F698</f>
        <v>0</v>
      </c>
      <c r="G699" s="26"/>
    </row>
    <row r="700" spans="1:7" x14ac:dyDescent="0.25">
      <c r="A700" s="26" t="str">
        <f>Raw_endusebreakdownannual!B699</f>
        <v>CZ15</v>
      </c>
      <c r="B700" s="26" t="str">
        <f>Raw_endusebreakdownannual!C699</f>
        <v>cDXGF</v>
      </c>
      <c r="C700" s="26" t="str">
        <f>Raw_endusebreakdownannual!A699</f>
        <v>Existing</v>
      </c>
      <c r="D700" s="26" t="str">
        <f>Raw_endusebreakdownannual!D699</f>
        <v>Pumps</v>
      </c>
      <c r="E700" s="65">
        <f>Raw_endusebreakdownannual!E699</f>
        <v>4214.63</v>
      </c>
      <c r="F700" s="65">
        <f>Raw_endusebreakdownannual!F699</f>
        <v>0</v>
      </c>
      <c r="G700" s="26"/>
    </row>
    <row r="701" spans="1:7" x14ac:dyDescent="0.25">
      <c r="A701" s="26" t="str">
        <f>Raw_endusebreakdownannual!B700</f>
        <v>CZ15</v>
      </c>
      <c r="B701" s="26" t="str">
        <f>Raw_endusebreakdownannual!C700</f>
        <v>cDXGF</v>
      </c>
      <c r="C701" s="26" t="str">
        <f>Raw_endusebreakdownannual!A700</f>
        <v>Existing</v>
      </c>
      <c r="D701" s="26" t="str">
        <f>Raw_endusebreakdownannual!D700</f>
        <v>Heat Rejection</v>
      </c>
      <c r="E701" s="65">
        <f>Raw_endusebreakdownannual!E700</f>
        <v>0</v>
      </c>
      <c r="F701" s="65">
        <f>Raw_endusebreakdownannual!F700</f>
        <v>0</v>
      </c>
      <c r="G701" s="26"/>
    </row>
    <row r="702" spans="1:7" x14ac:dyDescent="0.25">
      <c r="A702" s="26" t="str">
        <f>Raw_endusebreakdownannual!B701</f>
        <v>CZ15</v>
      </c>
      <c r="B702" s="26" t="str">
        <f>Raw_endusebreakdownannual!C701</f>
        <v>cDXGF</v>
      </c>
      <c r="C702" s="26" t="str">
        <f>Raw_endusebreakdownannual!A701</f>
        <v>Existing</v>
      </c>
      <c r="D702" s="26" t="str">
        <f>Raw_endusebreakdownannual!D701</f>
        <v>Humidification</v>
      </c>
      <c r="E702" s="65">
        <f>Raw_endusebreakdownannual!E701</f>
        <v>0</v>
      </c>
      <c r="F702" s="65">
        <f>Raw_endusebreakdownannual!F701</f>
        <v>0</v>
      </c>
      <c r="G702" s="26"/>
    </row>
    <row r="703" spans="1:7" x14ac:dyDescent="0.25">
      <c r="A703" s="26" t="str">
        <f>Raw_endusebreakdownannual!B702</f>
        <v>CZ15</v>
      </c>
      <c r="B703" s="26" t="str">
        <f>Raw_endusebreakdownannual!C702</f>
        <v>cDXGF</v>
      </c>
      <c r="C703" s="26" t="str">
        <f>Raw_endusebreakdownannual!A702</f>
        <v>Existing</v>
      </c>
      <c r="D703" s="26" t="str">
        <f>Raw_endusebreakdownannual!D702</f>
        <v>Heat Recovery</v>
      </c>
      <c r="E703" s="65">
        <f>Raw_endusebreakdownannual!E702</f>
        <v>0</v>
      </c>
      <c r="F703" s="65">
        <f>Raw_endusebreakdownannual!F702</f>
        <v>0</v>
      </c>
      <c r="G703" s="26"/>
    </row>
    <row r="704" spans="1:7" x14ac:dyDescent="0.25">
      <c r="A704" s="26" t="str">
        <f>Raw_endusebreakdownannual!B703</f>
        <v>CZ15</v>
      </c>
      <c r="B704" s="26" t="str">
        <f>Raw_endusebreakdownannual!C703</f>
        <v>cDXGF</v>
      </c>
      <c r="C704" s="26" t="str">
        <f>Raw_endusebreakdownannual!A703</f>
        <v>Existing</v>
      </c>
      <c r="D704" s="26" t="str">
        <f>Raw_endusebreakdownannual!D703</f>
        <v>Water Systems</v>
      </c>
      <c r="E704" s="65">
        <f>Raw_endusebreakdownannual!E703</f>
        <v>0</v>
      </c>
      <c r="F704" s="65">
        <f>Raw_endusebreakdownannual!F703</f>
        <v>1216875.23</v>
      </c>
      <c r="G704" s="26"/>
    </row>
    <row r="705" spans="1:7" x14ac:dyDescent="0.25">
      <c r="A705" s="26" t="str">
        <f>Raw_endusebreakdownannual!B704</f>
        <v>CZ15</v>
      </c>
      <c r="B705" s="26" t="str">
        <f>Raw_endusebreakdownannual!C704</f>
        <v>cDXGF</v>
      </c>
      <c r="C705" s="26" t="str">
        <f>Raw_endusebreakdownannual!A704</f>
        <v>Existing</v>
      </c>
      <c r="D705" s="26" t="str">
        <f>Raw_endusebreakdownannual!D704</f>
        <v>Refrigeration</v>
      </c>
      <c r="E705" s="65">
        <f>Raw_endusebreakdownannual!E704</f>
        <v>0</v>
      </c>
      <c r="F705" s="65">
        <f>Raw_endusebreakdownannual!F704</f>
        <v>0</v>
      </c>
      <c r="G705" s="26"/>
    </row>
    <row r="706" spans="1:7" x14ac:dyDescent="0.25">
      <c r="A706" s="26" t="str">
        <f>Raw_endusebreakdownannual!B705</f>
        <v>CZ15</v>
      </c>
      <c r="B706" s="26" t="str">
        <f>Raw_endusebreakdownannual!C705</f>
        <v>cDXGF</v>
      </c>
      <c r="C706" s="26" t="str">
        <f>Raw_endusebreakdownannual!A705</f>
        <v>Existing</v>
      </c>
      <c r="D706" s="26" t="str">
        <f>Raw_endusebreakdownannual!D705</f>
        <v>Generators</v>
      </c>
      <c r="E706" s="65">
        <f>Raw_endusebreakdownannual!E705</f>
        <v>0</v>
      </c>
      <c r="F706" s="65">
        <f>Raw_endusebreakdownannual!F705</f>
        <v>0</v>
      </c>
      <c r="G706" s="26"/>
    </row>
    <row r="707" spans="1:7" x14ac:dyDescent="0.25">
      <c r="A707" s="26" t="str">
        <f>Raw_endusebreakdownannual!B706</f>
        <v>CZ15</v>
      </c>
      <c r="B707" s="26" t="str">
        <f>Raw_endusebreakdownannual!C706</f>
        <v>cDXGF</v>
      </c>
      <c r="C707" s="26" t="str">
        <f>Raw_endusebreakdownannual!A706</f>
        <v>Existing</v>
      </c>
      <c r="D707" s="26" t="str">
        <f>Raw_endusebreakdownannual!D706</f>
        <v>Total End Uses</v>
      </c>
      <c r="E707" s="65">
        <f>Raw_endusebreakdownannual!E706</f>
        <v>9510019.2799999993</v>
      </c>
      <c r="F707" s="65">
        <f>Raw_endusebreakdownannual!F706</f>
        <v>1486425.77</v>
      </c>
      <c r="G707" s="26"/>
    </row>
    <row r="708" spans="1:7" x14ac:dyDescent="0.25">
      <c r="A708" s="26" t="str">
        <f>Raw_endusebreakdownannual!B707</f>
        <v>CZ16</v>
      </c>
      <c r="B708" s="26" t="str">
        <f>Raw_endusebreakdownannual!C707</f>
        <v>cDXGF</v>
      </c>
      <c r="C708" s="26" t="str">
        <f>Raw_endusebreakdownannual!A707</f>
        <v>Existing</v>
      </c>
      <c r="D708" s="26" t="str">
        <f>Raw_endusebreakdownannual!D707</f>
        <v>Heating</v>
      </c>
      <c r="E708" s="65">
        <f>Raw_endusebreakdownannual!E707</f>
        <v>0</v>
      </c>
      <c r="F708" s="65">
        <f>Raw_endusebreakdownannual!F707</f>
        <v>443575.72</v>
      </c>
      <c r="G708" s="26"/>
    </row>
    <row r="709" spans="1:7" x14ac:dyDescent="0.25">
      <c r="A709" s="26" t="str">
        <f>Raw_endusebreakdownannual!B708</f>
        <v>CZ16</v>
      </c>
      <c r="B709" s="26" t="str">
        <f>Raw_endusebreakdownannual!C708</f>
        <v>cDXGF</v>
      </c>
      <c r="C709" s="26" t="str">
        <f>Raw_endusebreakdownannual!A708</f>
        <v>Existing</v>
      </c>
      <c r="D709" s="26" t="str">
        <f>Raw_endusebreakdownannual!D708</f>
        <v>Cooling</v>
      </c>
      <c r="E709" s="65">
        <f>Raw_endusebreakdownannual!E708</f>
        <v>1455662.13</v>
      </c>
      <c r="F709" s="65">
        <f>Raw_endusebreakdownannual!F708</f>
        <v>0</v>
      </c>
      <c r="G709" s="26"/>
    </row>
    <row r="710" spans="1:7" x14ac:dyDescent="0.25">
      <c r="A710" s="26" t="str">
        <f>Raw_endusebreakdownannual!B709</f>
        <v>CZ16</v>
      </c>
      <c r="B710" s="26" t="str">
        <f>Raw_endusebreakdownannual!C709</f>
        <v>cDXGF</v>
      </c>
      <c r="C710" s="26" t="str">
        <f>Raw_endusebreakdownannual!A709</f>
        <v>Existing</v>
      </c>
      <c r="D710" s="26" t="str">
        <f>Raw_endusebreakdownannual!D709</f>
        <v>Interior Lighting</v>
      </c>
      <c r="E710" s="65">
        <f>Raw_endusebreakdownannual!E709</f>
        <v>1197553.4099999999</v>
      </c>
      <c r="F710" s="65">
        <f>Raw_endusebreakdownannual!F709</f>
        <v>0</v>
      </c>
      <c r="G710" s="26"/>
    </row>
    <row r="711" spans="1:7" x14ac:dyDescent="0.25">
      <c r="A711" s="26" t="str">
        <f>Raw_endusebreakdownannual!B710</f>
        <v>CZ16</v>
      </c>
      <c r="B711" s="26" t="str">
        <f>Raw_endusebreakdownannual!C710</f>
        <v>cDXGF</v>
      </c>
      <c r="C711" s="26" t="str">
        <f>Raw_endusebreakdownannual!A710</f>
        <v>Existing</v>
      </c>
      <c r="D711" s="26" t="str">
        <f>Raw_endusebreakdownannual!D710</f>
        <v>Exterior Lighting</v>
      </c>
      <c r="E711" s="65">
        <f>Raw_endusebreakdownannual!E710</f>
        <v>0</v>
      </c>
      <c r="F711" s="65">
        <f>Raw_endusebreakdownannual!F710</f>
        <v>0</v>
      </c>
      <c r="G711" s="26"/>
    </row>
    <row r="712" spans="1:7" x14ac:dyDescent="0.25">
      <c r="A712" s="26" t="str">
        <f>Raw_endusebreakdownannual!B711</f>
        <v>CZ16</v>
      </c>
      <c r="B712" s="26" t="str">
        <f>Raw_endusebreakdownannual!C711</f>
        <v>cDXGF</v>
      </c>
      <c r="C712" s="26" t="str">
        <f>Raw_endusebreakdownannual!A711</f>
        <v>Existing</v>
      </c>
      <c r="D712" s="26" t="str">
        <f>Raw_endusebreakdownannual!D711</f>
        <v>Interior Equipment</v>
      </c>
      <c r="E712" s="65">
        <f>Raw_endusebreakdownannual!E711</f>
        <v>3196971.72</v>
      </c>
      <c r="F712" s="65">
        <f>Raw_endusebreakdownannual!F711</f>
        <v>234323.45</v>
      </c>
      <c r="G712" s="26"/>
    </row>
    <row r="713" spans="1:7" x14ac:dyDescent="0.25">
      <c r="A713" s="26" t="str">
        <f>Raw_endusebreakdownannual!B712</f>
        <v>CZ16</v>
      </c>
      <c r="B713" s="26" t="str">
        <f>Raw_endusebreakdownannual!C712</f>
        <v>cDXGF</v>
      </c>
      <c r="C713" s="26" t="str">
        <f>Raw_endusebreakdownannual!A712</f>
        <v>Existing</v>
      </c>
      <c r="D713" s="26" t="str">
        <f>Raw_endusebreakdownannual!D712</f>
        <v>Exterior Equipment</v>
      </c>
      <c r="E713" s="65">
        <f>Raw_endusebreakdownannual!E712</f>
        <v>0</v>
      </c>
      <c r="F713" s="65">
        <f>Raw_endusebreakdownannual!F712</f>
        <v>0</v>
      </c>
      <c r="G713" s="26"/>
    </row>
    <row r="714" spans="1:7" x14ac:dyDescent="0.25">
      <c r="A714" s="26" t="str">
        <f>Raw_endusebreakdownannual!B713</f>
        <v>CZ16</v>
      </c>
      <c r="B714" s="26" t="str">
        <f>Raw_endusebreakdownannual!C713</f>
        <v>cDXGF</v>
      </c>
      <c r="C714" s="26" t="str">
        <f>Raw_endusebreakdownannual!A713</f>
        <v>Existing</v>
      </c>
      <c r="D714" s="26" t="str">
        <f>Raw_endusebreakdownannual!D713</f>
        <v>Fans</v>
      </c>
      <c r="E714" s="65">
        <f>Raw_endusebreakdownannual!E713</f>
        <v>2151568.9</v>
      </c>
      <c r="F714" s="65">
        <f>Raw_endusebreakdownannual!F713</f>
        <v>0</v>
      </c>
      <c r="G714" s="26"/>
    </row>
    <row r="715" spans="1:7" x14ac:dyDescent="0.25">
      <c r="A715" s="26" t="str">
        <f>Raw_endusebreakdownannual!B714</f>
        <v>CZ16</v>
      </c>
      <c r="B715" s="26" t="str">
        <f>Raw_endusebreakdownannual!C714</f>
        <v>cDXGF</v>
      </c>
      <c r="C715" s="26" t="str">
        <f>Raw_endusebreakdownannual!A714</f>
        <v>Existing</v>
      </c>
      <c r="D715" s="26" t="str">
        <f>Raw_endusebreakdownannual!D714</f>
        <v>Pumps</v>
      </c>
      <c r="E715" s="65">
        <f>Raw_endusebreakdownannual!E714</f>
        <v>2879.69</v>
      </c>
      <c r="F715" s="65">
        <f>Raw_endusebreakdownannual!F714</f>
        <v>0</v>
      </c>
      <c r="G715" s="26"/>
    </row>
    <row r="716" spans="1:7" x14ac:dyDescent="0.25">
      <c r="A716" s="26" t="str">
        <f>Raw_endusebreakdownannual!B715</f>
        <v>CZ16</v>
      </c>
      <c r="B716" s="26" t="str">
        <f>Raw_endusebreakdownannual!C715</f>
        <v>cDXGF</v>
      </c>
      <c r="C716" s="26" t="str">
        <f>Raw_endusebreakdownannual!A715</f>
        <v>Existing</v>
      </c>
      <c r="D716" s="26" t="str">
        <f>Raw_endusebreakdownannual!D715</f>
        <v>Heat Rejection</v>
      </c>
      <c r="E716" s="65">
        <f>Raw_endusebreakdownannual!E715</f>
        <v>0</v>
      </c>
      <c r="F716" s="65">
        <f>Raw_endusebreakdownannual!F715</f>
        <v>0</v>
      </c>
      <c r="G716" s="26"/>
    </row>
    <row r="717" spans="1:7" x14ac:dyDescent="0.25">
      <c r="A717" s="26" t="str">
        <f>Raw_endusebreakdownannual!B716</f>
        <v>CZ16</v>
      </c>
      <c r="B717" s="26" t="str">
        <f>Raw_endusebreakdownannual!C716</f>
        <v>cDXGF</v>
      </c>
      <c r="C717" s="26" t="str">
        <f>Raw_endusebreakdownannual!A716</f>
        <v>Existing</v>
      </c>
      <c r="D717" s="26" t="str">
        <f>Raw_endusebreakdownannual!D716</f>
        <v>Humidification</v>
      </c>
      <c r="E717" s="65">
        <f>Raw_endusebreakdownannual!E716</f>
        <v>0</v>
      </c>
      <c r="F717" s="65">
        <f>Raw_endusebreakdownannual!F716</f>
        <v>0</v>
      </c>
      <c r="G717" s="26"/>
    </row>
    <row r="718" spans="1:7" x14ac:dyDescent="0.25">
      <c r="A718" s="26" t="str">
        <f>Raw_endusebreakdownannual!B717</f>
        <v>CZ16</v>
      </c>
      <c r="B718" s="26" t="str">
        <f>Raw_endusebreakdownannual!C717</f>
        <v>cDXGF</v>
      </c>
      <c r="C718" s="26" t="str">
        <f>Raw_endusebreakdownannual!A717</f>
        <v>Existing</v>
      </c>
      <c r="D718" s="26" t="str">
        <f>Raw_endusebreakdownannual!D717</f>
        <v>Heat Recovery</v>
      </c>
      <c r="E718" s="65">
        <f>Raw_endusebreakdownannual!E717</f>
        <v>0</v>
      </c>
      <c r="F718" s="65">
        <f>Raw_endusebreakdownannual!F717</f>
        <v>0</v>
      </c>
      <c r="G718" s="26"/>
    </row>
    <row r="719" spans="1:7" x14ac:dyDescent="0.25">
      <c r="A719" s="26" t="str">
        <f>Raw_endusebreakdownannual!B718</f>
        <v>CZ16</v>
      </c>
      <c r="B719" s="26" t="str">
        <f>Raw_endusebreakdownannual!C718</f>
        <v>cDXGF</v>
      </c>
      <c r="C719" s="26" t="str">
        <f>Raw_endusebreakdownannual!A718</f>
        <v>Existing</v>
      </c>
      <c r="D719" s="26" t="str">
        <f>Raw_endusebreakdownannual!D718</f>
        <v>Water Systems</v>
      </c>
      <c r="E719" s="65">
        <f>Raw_endusebreakdownannual!E718</f>
        <v>0</v>
      </c>
      <c r="F719" s="65">
        <f>Raw_endusebreakdownannual!F718</f>
        <v>1625478.39</v>
      </c>
      <c r="G719" s="26"/>
    </row>
    <row r="720" spans="1:7" x14ac:dyDescent="0.25">
      <c r="A720" s="26" t="str">
        <f>Raw_endusebreakdownannual!B719</f>
        <v>CZ16</v>
      </c>
      <c r="B720" s="26" t="str">
        <f>Raw_endusebreakdownannual!C719</f>
        <v>cDXGF</v>
      </c>
      <c r="C720" s="26" t="str">
        <f>Raw_endusebreakdownannual!A719</f>
        <v>Existing</v>
      </c>
      <c r="D720" s="26" t="str">
        <f>Raw_endusebreakdownannual!D719</f>
        <v>Refrigeration</v>
      </c>
      <c r="E720" s="65">
        <f>Raw_endusebreakdownannual!E719</f>
        <v>0</v>
      </c>
      <c r="F720" s="65">
        <f>Raw_endusebreakdownannual!F719</f>
        <v>0</v>
      </c>
      <c r="G720" s="26"/>
    </row>
    <row r="721" spans="1:7" x14ac:dyDescent="0.25">
      <c r="A721" s="26" t="str">
        <f>Raw_endusebreakdownannual!B720</f>
        <v>CZ16</v>
      </c>
      <c r="B721" s="26" t="str">
        <f>Raw_endusebreakdownannual!C720</f>
        <v>cDXGF</v>
      </c>
      <c r="C721" s="26" t="str">
        <f>Raw_endusebreakdownannual!A720</f>
        <v>Existing</v>
      </c>
      <c r="D721" s="26" t="str">
        <f>Raw_endusebreakdownannual!D720</f>
        <v>Generators</v>
      </c>
      <c r="E721" s="65">
        <f>Raw_endusebreakdownannual!E720</f>
        <v>0</v>
      </c>
      <c r="F721" s="65">
        <f>Raw_endusebreakdownannual!F720</f>
        <v>0</v>
      </c>
      <c r="G721" s="26"/>
    </row>
    <row r="722" spans="1:7" x14ac:dyDescent="0.25">
      <c r="A722" s="26" t="str">
        <f>Raw_endusebreakdownannual!B721</f>
        <v>CZ16</v>
      </c>
      <c r="B722" s="26" t="str">
        <f>Raw_endusebreakdownannual!C721</f>
        <v>cDXGF</v>
      </c>
      <c r="C722" s="26" t="str">
        <f>Raw_endusebreakdownannual!A721</f>
        <v>Existing</v>
      </c>
      <c r="D722" s="26" t="str">
        <f>Raw_endusebreakdownannual!D721</f>
        <v>Total End Uses</v>
      </c>
      <c r="E722" s="65">
        <f>Raw_endusebreakdownannual!E721</f>
        <v>8004635.8499999996</v>
      </c>
      <c r="F722" s="65">
        <f>Raw_endusebreakdownannual!F721</f>
        <v>2303377.56</v>
      </c>
      <c r="G722" s="26"/>
    </row>
    <row r="723" spans="1:7" x14ac:dyDescent="0.25">
      <c r="A723" s="26" t="str">
        <f>Raw_endusebreakdownannual!B722</f>
        <v>CZ01</v>
      </c>
      <c r="B723" s="26" t="str">
        <f>Raw_endusebreakdownannual!C722</f>
        <v>cDXGF</v>
      </c>
      <c r="C723" s="26" t="str">
        <f>Raw_endusebreakdownannual!A722</f>
        <v>New Construction</v>
      </c>
      <c r="D723" s="26" t="str">
        <f>Raw_endusebreakdownannual!D722</f>
        <v>Heating</v>
      </c>
      <c r="E723" s="65">
        <f>Raw_endusebreakdownannual!E722</f>
        <v>0</v>
      </c>
      <c r="F723" s="65">
        <f>Raw_endusebreakdownannual!F722</f>
        <v>674547.77</v>
      </c>
      <c r="G723" s="26"/>
    </row>
    <row r="724" spans="1:7" x14ac:dyDescent="0.25">
      <c r="A724" s="26" t="str">
        <f>Raw_endusebreakdownannual!B723</f>
        <v>CZ01</v>
      </c>
      <c r="B724" s="26" t="str">
        <f>Raw_endusebreakdownannual!C723</f>
        <v>cDXGF</v>
      </c>
      <c r="C724" s="26" t="str">
        <f>Raw_endusebreakdownannual!A723</f>
        <v>New Construction</v>
      </c>
      <c r="D724" s="26" t="str">
        <f>Raw_endusebreakdownannual!D723</f>
        <v>Cooling</v>
      </c>
      <c r="E724" s="65">
        <f>Raw_endusebreakdownannual!E723</f>
        <v>69493.62</v>
      </c>
      <c r="F724" s="65">
        <f>Raw_endusebreakdownannual!F723</f>
        <v>0</v>
      </c>
      <c r="G724" s="26"/>
    </row>
    <row r="725" spans="1:7" x14ac:dyDescent="0.25">
      <c r="A725" s="26" t="str">
        <f>Raw_endusebreakdownannual!B724</f>
        <v>CZ01</v>
      </c>
      <c r="B725" s="26" t="str">
        <f>Raw_endusebreakdownannual!C724</f>
        <v>cDXGF</v>
      </c>
      <c r="C725" s="26" t="str">
        <f>Raw_endusebreakdownannual!A724</f>
        <v>New Construction</v>
      </c>
      <c r="D725" s="26" t="str">
        <f>Raw_endusebreakdownannual!D724</f>
        <v>Interior Lighting</v>
      </c>
      <c r="E725" s="65">
        <f>Raw_endusebreakdownannual!E724</f>
        <v>558894.68000000005</v>
      </c>
      <c r="F725" s="65">
        <f>Raw_endusebreakdownannual!F724</f>
        <v>0</v>
      </c>
      <c r="G725" s="26"/>
    </row>
    <row r="726" spans="1:7" x14ac:dyDescent="0.25">
      <c r="A726" s="26" t="str">
        <f>Raw_endusebreakdownannual!B725</f>
        <v>CZ01</v>
      </c>
      <c r="B726" s="26" t="str">
        <f>Raw_endusebreakdownannual!C725</f>
        <v>cDXGF</v>
      </c>
      <c r="C726" s="26" t="str">
        <f>Raw_endusebreakdownannual!A725</f>
        <v>New Construction</v>
      </c>
      <c r="D726" s="26" t="str">
        <f>Raw_endusebreakdownannual!D725</f>
        <v>Exterior Lighting</v>
      </c>
      <c r="E726" s="65">
        <f>Raw_endusebreakdownannual!E725</f>
        <v>0</v>
      </c>
      <c r="F726" s="65">
        <f>Raw_endusebreakdownannual!F725</f>
        <v>0</v>
      </c>
      <c r="G726" s="26"/>
    </row>
    <row r="727" spans="1:7" x14ac:dyDescent="0.25">
      <c r="A727" s="26" t="str">
        <f>Raw_endusebreakdownannual!B726</f>
        <v>CZ01</v>
      </c>
      <c r="B727" s="26" t="str">
        <f>Raw_endusebreakdownannual!C726</f>
        <v>cDXGF</v>
      </c>
      <c r="C727" s="26" t="str">
        <f>Raw_endusebreakdownannual!A726</f>
        <v>New Construction</v>
      </c>
      <c r="D727" s="26" t="str">
        <f>Raw_endusebreakdownannual!D726</f>
        <v>Interior Equipment</v>
      </c>
      <c r="E727" s="65">
        <f>Raw_endusebreakdownannual!E726</f>
        <v>3196971.72</v>
      </c>
      <c r="F727" s="65">
        <f>Raw_endusebreakdownannual!F726</f>
        <v>234323.45</v>
      </c>
      <c r="G727" s="26"/>
    </row>
    <row r="728" spans="1:7" x14ac:dyDescent="0.25">
      <c r="A728" s="26" t="str">
        <f>Raw_endusebreakdownannual!B727</f>
        <v>CZ01</v>
      </c>
      <c r="B728" s="26" t="str">
        <f>Raw_endusebreakdownannual!C727</f>
        <v>cDXGF</v>
      </c>
      <c r="C728" s="26" t="str">
        <f>Raw_endusebreakdownannual!A727</f>
        <v>New Construction</v>
      </c>
      <c r="D728" s="26" t="str">
        <f>Raw_endusebreakdownannual!D727</f>
        <v>Exterior Equipment</v>
      </c>
      <c r="E728" s="65">
        <f>Raw_endusebreakdownannual!E727</f>
        <v>0</v>
      </c>
      <c r="F728" s="65">
        <f>Raw_endusebreakdownannual!F727</f>
        <v>0</v>
      </c>
      <c r="G728" s="26"/>
    </row>
    <row r="729" spans="1:7" x14ac:dyDescent="0.25">
      <c r="A729" s="26" t="str">
        <f>Raw_endusebreakdownannual!B728</f>
        <v>CZ01</v>
      </c>
      <c r="B729" s="26" t="str">
        <f>Raw_endusebreakdownannual!C728</f>
        <v>cDXGF</v>
      </c>
      <c r="C729" s="26" t="str">
        <f>Raw_endusebreakdownannual!A728</f>
        <v>New Construction</v>
      </c>
      <c r="D729" s="26" t="str">
        <f>Raw_endusebreakdownannual!D728</f>
        <v>Fans</v>
      </c>
      <c r="E729" s="65">
        <f>Raw_endusebreakdownannual!E728</f>
        <v>1155699.57</v>
      </c>
      <c r="F729" s="65">
        <f>Raw_endusebreakdownannual!F728</f>
        <v>0</v>
      </c>
      <c r="G729" s="26"/>
    </row>
    <row r="730" spans="1:7" x14ac:dyDescent="0.25">
      <c r="A730" s="26" t="str">
        <f>Raw_endusebreakdownannual!B729</f>
        <v>CZ01</v>
      </c>
      <c r="B730" s="26" t="str">
        <f>Raw_endusebreakdownannual!C729</f>
        <v>cDXGF</v>
      </c>
      <c r="C730" s="26" t="str">
        <f>Raw_endusebreakdownannual!A729</f>
        <v>New Construction</v>
      </c>
      <c r="D730" s="26" t="str">
        <f>Raw_endusebreakdownannual!D729</f>
        <v>Pumps</v>
      </c>
      <c r="E730" s="65">
        <f>Raw_endusebreakdownannual!E729</f>
        <v>1861.62</v>
      </c>
      <c r="F730" s="65">
        <f>Raw_endusebreakdownannual!F729</f>
        <v>0</v>
      </c>
      <c r="G730" s="26"/>
    </row>
    <row r="731" spans="1:7" x14ac:dyDescent="0.25">
      <c r="A731" s="26" t="str">
        <f>Raw_endusebreakdownannual!B730</f>
        <v>CZ01</v>
      </c>
      <c r="B731" s="26" t="str">
        <f>Raw_endusebreakdownannual!C730</f>
        <v>cDXGF</v>
      </c>
      <c r="C731" s="26" t="str">
        <f>Raw_endusebreakdownannual!A730</f>
        <v>New Construction</v>
      </c>
      <c r="D731" s="26" t="str">
        <f>Raw_endusebreakdownannual!D730</f>
        <v>Heat Rejection</v>
      </c>
      <c r="E731" s="65">
        <f>Raw_endusebreakdownannual!E730</f>
        <v>0</v>
      </c>
      <c r="F731" s="65">
        <f>Raw_endusebreakdownannual!F730</f>
        <v>0</v>
      </c>
      <c r="G731" s="26"/>
    </row>
    <row r="732" spans="1:7" x14ac:dyDescent="0.25">
      <c r="A732" s="26" t="str">
        <f>Raw_endusebreakdownannual!B731</f>
        <v>CZ01</v>
      </c>
      <c r="B732" s="26" t="str">
        <f>Raw_endusebreakdownannual!C731</f>
        <v>cDXGF</v>
      </c>
      <c r="C732" s="26" t="str">
        <f>Raw_endusebreakdownannual!A731</f>
        <v>New Construction</v>
      </c>
      <c r="D732" s="26" t="str">
        <f>Raw_endusebreakdownannual!D731</f>
        <v>Humidification</v>
      </c>
      <c r="E732" s="65">
        <f>Raw_endusebreakdownannual!E731</f>
        <v>0</v>
      </c>
      <c r="F732" s="65">
        <f>Raw_endusebreakdownannual!F731</f>
        <v>0</v>
      </c>
      <c r="G732" s="26"/>
    </row>
    <row r="733" spans="1:7" x14ac:dyDescent="0.25">
      <c r="A733" s="26" t="str">
        <f>Raw_endusebreakdownannual!B732</f>
        <v>CZ01</v>
      </c>
      <c r="B733" s="26" t="str">
        <f>Raw_endusebreakdownannual!C732</f>
        <v>cDXGF</v>
      </c>
      <c r="C733" s="26" t="str">
        <f>Raw_endusebreakdownannual!A732</f>
        <v>New Construction</v>
      </c>
      <c r="D733" s="26" t="str">
        <f>Raw_endusebreakdownannual!D732</f>
        <v>Heat Recovery</v>
      </c>
      <c r="E733" s="65">
        <f>Raw_endusebreakdownannual!E732</f>
        <v>0</v>
      </c>
      <c r="F733" s="65">
        <f>Raw_endusebreakdownannual!F732</f>
        <v>0</v>
      </c>
      <c r="G733" s="26"/>
    </row>
    <row r="734" spans="1:7" x14ac:dyDescent="0.25">
      <c r="A734" s="26" t="str">
        <f>Raw_endusebreakdownannual!B733</f>
        <v>CZ01</v>
      </c>
      <c r="B734" s="26" t="str">
        <f>Raw_endusebreakdownannual!C733</f>
        <v>cDXGF</v>
      </c>
      <c r="C734" s="26" t="str">
        <f>Raw_endusebreakdownannual!A733</f>
        <v>New Construction</v>
      </c>
      <c r="D734" s="26" t="str">
        <f>Raw_endusebreakdownannual!D733</f>
        <v>Water Systems</v>
      </c>
      <c r="E734" s="65">
        <f>Raw_endusebreakdownannual!E733</f>
        <v>0</v>
      </c>
      <c r="F734" s="65">
        <f>Raw_endusebreakdownannual!F733</f>
        <v>1809309.09</v>
      </c>
      <c r="G734" s="26"/>
    </row>
    <row r="735" spans="1:7" x14ac:dyDescent="0.25">
      <c r="A735" s="26" t="str">
        <f>Raw_endusebreakdownannual!B734</f>
        <v>CZ01</v>
      </c>
      <c r="B735" s="26" t="str">
        <f>Raw_endusebreakdownannual!C734</f>
        <v>cDXGF</v>
      </c>
      <c r="C735" s="26" t="str">
        <f>Raw_endusebreakdownannual!A734</f>
        <v>New Construction</v>
      </c>
      <c r="D735" s="26" t="str">
        <f>Raw_endusebreakdownannual!D734</f>
        <v>Refrigeration</v>
      </c>
      <c r="E735" s="65">
        <f>Raw_endusebreakdownannual!E734</f>
        <v>0</v>
      </c>
      <c r="F735" s="65">
        <f>Raw_endusebreakdownannual!F734</f>
        <v>0</v>
      </c>
      <c r="G735" s="26"/>
    </row>
    <row r="736" spans="1:7" x14ac:dyDescent="0.25">
      <c r="A736" s="26" t="str">
        <f>Raw_endusebreakdownannual!B735</f>
        <v>CZ01</v>
      </c>
      <c r="B736" s="26" t="str">
        <f>Raw_endusebreakdownannual!C735</f>
        <v>cDXGF</v>
      </c>
      <c r="C736" s="26" t="str">
        <f>Raw_endusebreakdownannual!A735</f>
        <v>New Construction</v>
      </c>
      <c r="D736" s="26" t="str">
        <f>Raw_endusebreakdownannual!D735</f>
        <v>Generators</v>
      </c>
      <c r="E736" s="65">
        <f>Raw_endusebreakdownannual!E735</f>
        <v>0</v>
      </c>
      <c r="F736" s="65">
        <f>Raw_endusebreakdownannual!F735</f>
        <v>0</v>
      </c>
      <c r="G736" s="26"/>
    </row>
    <row r="737" spans="1:7" x14ac:dyDescent="0.25">
      <c r="A737" s="26" t="str">
        <f>Raw_endusebreakdownannual!B736</f>
        <v>CZ01</v>
      </c>
      <c r="B737" s="26" t="str">
        <f>Raw_endusebreakdownannual!C736</f>
        <v>cDXGF</v>
      </c>
      <c r="C737" s="26" t="str">
        <f>Raw_endusebreakdownannual!A736</f>
        <v>New Construction</v>
      </c>
      <c r="D737" s="26" t="str">
        <f>Raw_endusebreakdownannual!D736</f>
        <v>Total End Uses</v>
      </c>
      <c r="E737" s="65">
        <f>Raw_endusebreakdownannual!E736</f>
        <v>4982921.21</v>
      </c>
      <c r="F737" s="65">
        <f>Raw_endusebreakdownannual!F736</f>
        <v>2718180.31</v>
      </c>
      <c r="G737" s="26"/>
    </row>
    <row r="738" spans="1:7" x14ac:dyDescent="0.25">
      <c r="A738" s="26" t="str">
        <f>Raw_endusebreakdownannual!B737</f>
        <v>CZ02</v>
      </c>
      <c r="B738" s="26" t="str">
        <f>Raw_endusebreakdownannual!C737</f>
        <v>cDXGF</v>
      </c>
      <c r="C738" s="26" t="str">
        <f>Raw_endusebreakdownannual!A737</f>
        <v>New Construction</v>
      </c>
      <c r="D738" s="26" t="str">
        <f>Raw_endusebreakdownannual!D737</f>
        <v>Heating</v>
      </c>
      <c r="E738" s="65">
        <f>Raw_endusebreakdownannual!E737</f>
        <v>0</v>
      </c>
      <c r="F738" s="65">
        <f>Raw_endusebreakdownannual!F737</f>
        <v>544701.37</v>
      </c>
      <c r="G738" s="26"/>
    </row>
    <row r="739" spans="1:7" x14ac:dyDescent="0.25">
      <c r="A739" s="26" t="str">
        <f>Raw_endusebreakdownannual!B738</f>
        <v>CZ02</v>
      </c>
      <c r="B739" s="26" t="str">
        <f>Raw_endusebreakdownannual!C738</f>
        <v>cDXGF</v>
      </c>
      <c r="C739" s="26" t="str">
        <f>Raw_endusebreakdownannual!A738</f>
        <v>New Construction</v>
      </c>
      <c r="D739" s="26" t="str">
        <f>Raw_endusebreakdownannual!D738</f>
        <v>Cooling</v>
      </c>
      <c r="E739" s="65">
        <f>Raw_endusebreakdownannual!E738</f>
        <v>523411.28</v>
      </c>
      <c r="F739" s="65">
        <f>Raw_endusebreakdownannual!F738</f>
        <v>0</v>
      </c>
      <c r="G739" s="26"/>
    </row>
    <row r="740" spans="1:7" x14ac:dyDescent="0.25">
      <c r="A740" s="26" t="str">
        <f>Raw_endusebreakdownannual!B739</f>
        <v>CZ02</v>
      </c>
      <c r="B740" s="26" t="str">
        <f>Raw_endusebreakdownannual!C739</f>
        <v>cDXGF</v>
      </c>
      <c r="C740" s="26" t="str">
        <f>Raw_endusebreakdownannual!A739</f>
        <v>New Construction</v>
      </c>
      <c r="D740" s="26" t="str">
        <f>Raw_endusebreakdownannual!D739</f>
        <v>Interior Lighting</v>
      </c>
      <c r="E740" s="65">
        <f>Raw_endusebreakdownannual!E739</f>
        <v>558894.68000000005</v>
      </c>
      <c r="F740" s="65">
        <f>Raw_endusebreakdownannual!F739</f>
        <v>0</v>
      </c>
      <c r="G740" s="26"/>
    </row>
    <row r="741" spans="1:7" x14ac:dyDescent="0.25">
      <c r="A741" s="26" t="str">
        <f>Raw_endusebreakdownannual!B740</f>
        <v>CZ02</v>
      </c>
      <c r="B741" s="26" t="str">
        <f>Raw_endusebreakdownannual!C740</f>
        <v>cDXGF</v>
      </c>
      <c r="C741" s="26" t="str">
        <f>Raw_endusebreakdownannual!A740</f>
        <v>New Construction</v>
      </c>
      <c r="D741" s="26" t="str">
        <f>Raw_endusebreakdownannual!D740</f>
        <v>Exterior Lighting</v>
      </c>
      <c r="E741" s="65">
        <f>Raw_endusebreakdownannual!E740</f>
        <v>0</v>
      </c>
      <c r="F741" s="65">
        <f>Raw_endusebreakdownannual!F740</f>
        <v>0</v>
      </c>
      <c r="G741" s="26"/>
    </row>
    <row r="742" spans="1:7" x14ac:dyDescent="0.25">
      <c r="A742" s="26" t="str">
        <f>Raw_endusebreakdownannual!B741</f>
        <v>CZ02</v>
      </c>
      <c r="B742" s="26" t="str">
        <f>Raw_endusebreakdownannual!C741</f>
        <v>cDXGF</v>
      </c>
      <c r="C742" s="26" t="str">
        <f>Raw_endusebreakdownannual!A741</f>
        <v>New Construction</v>
      </c>
      <c r="D742" s="26" t="str">
        <f>Raw_endusebreakdownannual!D741</f>
        <v>Interior Equipment</v>
      </c>
      <c r="E742" s="65">
        <f>Raw_endusebreakdownannual!E741</f>
        <v>3196971.72</v>
      </c>
      <c r="F742" s="65">
        <f>Raw_endusebreakdownannual!F741</f>
        <v>234323.45</v>
      </c>
      <c r="G742" s="26"/>
    </row>
    <row r="743" spans="1:7" x14ac:dyDescent="0.25">
      <c r="A743" s="26" t="str">
        <f>Raw_endusebreakdownannual!B742</f>
        <v>CZ02</v>
      </c>
      <c r="B743" s="26" t="str">
        <f>Raw_endusebreakdownannual!C742</f>
        <v>cDXGF</v>
      </c>
      <c r="C743" s="26" t="str">
        <f>Raw_endusebreakdownannual!A742</f>
        <v>New Construction</v>
      </c>
      <c r="D743" s="26" t="str">
        <f>Raw_endusebreakdownannual!D742</f>
        <v>Exterior Equipment</v>
      </c>
      <c r="E743" s="65">
        <f>Raw_endusebreakdownannual!E742</f>
        <v>0</v>
      </c>
      <c r="F743" s="65">
        <f>Raw_endusebreakdownannual!F742</f>
        <v>0</v>
      </c>
      <c r="G743" s="26"/>
    </row>
    <row r="744" spans="1:7" x14ac:dyDescent="0.25">
      <c r="A744" s="26" t="str">
        <f>Raw_endusebreakdownannual!B743</f>
        <v>CZ02</v>
      </c>
      <c r="B744" s="26" t="str">
        <f>Raw_endusebreakdownannual!C743</f>
        <v>cDXGF</v>
      </c>
      <c r="C744" s="26" t="str">
        <f>Raw_endusebreakdownannual!A743</f>
        <v>New Construction</v>
      </c>
      <c r="D744" s="26" t="str">
        <f>Raw_endusebreakdownannual!D743</f>
        <v>Fans</v>
      </c>
      <c r="E744" s="65">
        <f>Raw_endusebreakdownannual!E743</f>
        <v>1380825.44</v>
      </c>
      <c r="F744" s="65">
        <f>Raw_endusebreakdownannual!F743</f>
        <v>0</v>
      </c>
      <c r="G744" s="26"/>
    </row>
    <row r="745" spans="1:7" x14ac:dyDescent="0.25">
      <c r="A745" s="26" t="str">
        <f>Raw_endusebreakdownannual!B744</f>
        <v>CZ02</v>
      </c>
      <c r="B745" s="26" t="str">
        <f>Raw_endusebreakdownannual!C744</f>
        <v>cDXGF</v>
      </c>
      <c r="C745" s="26" t="str">
        <f>Raw_endusebreakdownannual!A744</f>
        <v>New Construction</v>
      </c>
      <c r="D745" s="26" t="str">
        <f>Raw_endusebreakdownannual!D744</f>
        <v>Pumps</v>
      </c>
      <c r="E745" s="65">
        <f>Raw_endusebreakdownannual!E744</f>
        <v>2166.9</v>
      </c>
      <c r="F745" s="65">
        <f>Raw_endusebreakdownannual!F744</f>
        <v>0</v>
      </c>
      <c r="G745" s="26"/>
    </row>
    <row r="746" spans="1:7" x14ac:dyDescent="0.25">
      <c r="A746" s="26" t="str">
        <f>Raw_endusebreakdownannual!B745</f>
        <v>CZ02</v>
      </c>
      <c r="B746" s="26" t="str">
        <f>Raw_endusebreakdownannual!C745</f>
        <v>cDXGF</v>
      </c>
      <c r="C746" s="26" t="str">
        <f>Raw_endusebreakdownannual!A745</f>
        <v>New Construction</v>
      </c>
      <c r="D746" s="26" t="str">
        <f>Raw_endusebreakdownannual!D745</f>
        <v>Heat Rejection</v>
      </c>
      <c r="E746" s="65">
        <f>Raw_endusebreakdownannual!E745</f>
        <v>0</v>
      </c>
      <c r="F746" s="65">
        <f>Raw_endusebreakdownannual!F745</f>
        <v>0</v>
      </c>
      <c r="G746" s="26"/>
    </row>
    <row r="747" spans="1:7" x14ac:dyDescent="0.25">
      <c r="A747" s="26" t="str">
        <f>Raw_endusebreakdownannual!B746</f>
        <v>CZ02</v>
      </c>
      <c r="B747" s="26" t="str">
        <f>Raw_endusebreakdownannual!C746</f>
        <v>cDXGF</v>
      </c>
      <c r="C747" s="26" t="str">
        <f>Raw_endusebreakdownannual!A746</f>
        <v>New Construction</v>
      </c>
      <c r="D747" s="26" t="str">
        <f>Raw_endusebreakdownannual!D746</f>
        <v>Humidification</v>
      </c>
      <c r="E747" s="65">
        <f>Raw_endusebreakdownannual!E746</f>
        <v>0</v>
      </c>
      <c r="F747" s="65">
        <f>Raw_endusebreakdownannual!F746</f>
        <v>0</v>
      </c>
      <c r="G747" s="26"/>
    </row>
    <row r="748" spans="1:7" x14ac:dyDescent="0.25">
      <c r="A748" s="26" t="str">
        <f>Raw_endusebreakdownannual!B747</f>
        <v>CZ02</v>
      </c>
      <c r="B748" s="26" t="str">
        <f>Raw_endusebreakdownannual!C747</f>
        <v>cDXGF</v>
      </c>
      <c r="C748" s="26" t="str">
        <f>Raw_endusebreakdownannual!A747</f>
        <v>New Construction</v>
      </c>
      <c r="D748" s="26" t="str">
        <f>Raw_endusebreakdownannual!D747</f>
        <v>Heat Recovery</v>
      </c>
      <c r="E748" s="65">
        <f>Raw_endusebreakdownannual!E747</f>
        <v>0</v>
      </c>
      <c r="F748" s="65">
        <f>Raw_endusebreakdownannual!F747</f>
        <v>0</v>
      </c>
      <c r="G748" s="26"/>
    </row>
    <row r="749" spans="1:7" x14ac:dyDescent="0.25">
      <c r="A749" s="26" t="str">
        <f>Raw_endusebreakdownannual!B748</f>
        <v>CZ02</v>
      </c>
      <c r="B749" s="26" t="str">
        <f>Raw_endusebreakdownannual!C748</f>
        <v>cDXGF</v>
      </c>
      <c r="C749" s="26" t="str">
        <f>Raw_endusebreakdownannual!A748</f>
        <v>New Construction</v>
      </c>
      <c r="D749" s="26" t="str">
        <f>Raw_endusebreakdownannual!D748</f>
        <v>Water Systems</v>
      </c>
      <c r="E749" s="65">
        <f>Raw_endusebreakdownannual!E748</f>
        <v>0</v>
      </c>
      <c r="F749" s="65">
        <f>Raw_endusebreakdownannual!F748</f>
        <v>1659606.14</v>
      </c>
      <c r="G749" s="26"/>
    </row>
    <row r="750" spans="1:7" x14ac:dyDescent="0.25">
      <c r="A750" s="26" t="str">
        <f>Raw_endusebreakdownannual!B749</f>
        <v>CZ02</v>
      </c>
      <c r="B750" s="26" t="str">
        <f>Raw_endusebreakdownannual!C749</f>
        <v>cDXGF</v>
      </c>
      <c r="C750" s="26" t="str">
        <f>Raw_endusebreakdownannual!A749</f>
        <v>New Construction</v>
      </c>
      <c r="D750" s="26" t="str">
        <f>Raw_endusebreakdownannual!D749</f>
        <v>Refrigeration</v>
      </c>
      <c r="E750" s="65">
        <f>Raw_endusebreakdownannual!E749</f>
        <v>0</v>
      </c>
      <c r="F750" s="65">
        <f>Raw_endusebreakdownannual!F749</f>
        <v>0</v>
      </c>
      <c r="G750" s="26"/>
    </row>
    <row r="751" spans="1:7" x14ac:dyDescent="0.25">
      <c r="A751" s="26" t="str">
        <f>Raw_endusebreakdownannual!B750</f>
        <v>CZ02</v>
      </c>
      <c r="B751" s="26" t="str">
        <f>Raw_endusebreakdownannual!C750</f>
        <v>cDXGF</v>
      </c>
      <c r="C751" s="26" t="str">
        <f>Raw_endusebreakdownannual!A750</f>
        <v>New Construction</v>
      </c>
      <c r="D751" s="26" t="str">
        <f>Raw_endusebreakdownannual!D750</f>
        <v>Generators</v>
      </c>
      <c r="E751" s="65">
        <f>Raw_endusebreakdownannual!E750</f>
        <v>0</v>
      </c>
      <c r="F751" s="65">
        <f>Raw_endusebreakdownannual!F750</f>
        <v>0</v>
      </c>
      <c r="G751" s="26"/>
    </row>
    <row r="752" spans="1:7" x14ac:dyDescent="0.25">
      <c r="A752" s="26" t="str">
        <f>Raw_endusebreakdownannual!B751</f>
        <v>CZ02</v>
      </c>
      <c r="B752" s="26" t="str">
        <f>Raw_endusebreakdownannual!C751</f>
        <v>cDXGF</v>
      </c>
      <c r="C752" s="26" t="str">
        <f>Raw_endusebreakdownannual!A751</f>
        <v>New Construction</v>
      </c>
      <c r="D752" s="26" t="str">
        <f>Raw_endusebreakdownannual!D751</f>
        <v>Total End Uses</v>
      </c>
      <c r="E752" s="65">
        <f>Raw_endusebreakdownannual!E751</f>
        <v>5662270.0099999998</v>
      </c>
      <c r="F752" s="65">
        <f>Raw_endusebreakdownannual!F751</f>
        <v>2438630.96</v>
      </c>
      <c r="G752" s="26"/>
    </row>
    <row r="753" spans="1:7" x14ac:dyDescent="0.25">
      <c r="A753" s="26" t="str">
        <f>Raw_endusebreakdownannual!B752</f>
        <v>CZ03</v>
      </c>
      <c r="B753" s="26" t="str">
        <f>Raw_endusebreakdownannual!C752</f>
        <v>cDXGF</v>
      </c>
      <c r="C753" s="26" t="str">
        <f>Raw_endusebreakdownannual!A752</f>
        <v>New Construction</v>
      </c>
      <c r="D753" s="26" t="str">
        <f>Raw_endusebreakdownannual!D752</f>
        <v>Heating</v>
      </c>
      <c r="E753" s="65">
        <f>Raw_endusebreakdownannual!E752</f>
        <v>0</v>
      </c>
      <c r="F753" s="65">
        <f>Raw_endusebreakdownannual!F752</f>
        <v>340960.01</v>
      </c>
      <c r="G753" s="26"/>
    </row>
    <row r="754" spans="1:7" x14ac:dyDescent="0.25">
      <c r="A754" s="26" t="str">
        <f>Raw_endusebreakdownannual!B753</f>
        <v>CZ03</v>
      </c>
      <c r="B754" s="26" t="str">
        <f>Raw_endusebreakdownannual!C753</f>
        <v>cDXGF</v>
      </c>
      <c r="C754" s="26" t="str">
        <f>Raw_endusebreakdownannual!A753</f>
        <v>New Construction</v>
      </c>
      <c r="D754" s="26" t="str">
        <f>Raw_endusebreakdownannual!D753</f>
        <v>Cooling</v>
      </c>
      <c r="E754" s="65">
        <f>Raw_endusebreakdownannual!E753</f>
        <v>307662.75</v>
      </c>
      <c r="F754" s="65">
        <f>Raw_endusebreakdownannual!F753</f>
        <v>0</v>
      </c>
      <c r="G754" s="26"/>
    </row>
    <row r="755" spans="1:7" x14ac:dyDescent="0.25">
      <c r="A755" s="26" t="str">
        <f>Raw_endusebreakdownannual!B754</f>
        <v>CZ03</v>
      </c>
      <c r="B755" s="26" t="str">
        <f>Raw_endusebreakdownannual!C754</f>
        <v>cDXGF</v>
      </c>
      <c r="C755" s="26" t="str">
        <f>Raw_endusebreakdownannual!A754</f>
        <v>New Construction</v>
      </c>
      <c r="D755" s="26" t="str">
        <f>Raw_endusebreakdownannual!D754</f>
        <v>Interior Lighting</v>
      </c>
      <c r="E755" s="65">
        <f>Raw_endusebreakdownannual!E754</f>
        <v>558894.68000000005</v>
      </c>
      <c r="F755" s="65">
        <f>Raw_endusebreakdownannual!F754</f>
        <v>0</v>
      </c>
      <c r="G755" s="26"/>
    </row>
    <row r="756" spans="1:7" x14ac:dyDescent="0.25">
      <c r="A756" s="26" t="str">
        <f>Raw_endusebreakdownannual!B755</f>
        <v>CZ03</v>
      </c>
      <c r="B756" s="26" t="str">
        <f>Raw_endusebreakdownannual!C755</f>
        <v>cDXGF</v>
      </c>
      <c r="C756" s="26" t="str">
        <f>Raw_endusebreakdownannual!A755</f>
        <v>New Construction</v>
      </c>
      <c r="D756" s="26" t="str">
        <f>Raw_endusebreakdownannual!D755</f>
        <v>Exterior Lighting</v>
      </c>
      <c r="E756" s="65">
        <f>Raw_endusebreakdownannual!E755</f>
        <v>0</v>
      </c>
      <c r="F756" s="65">
        <f>Raw_endusebreakdownannual!F755</f>
        <v>0</v>
      </c>
      <c r="G756" s="26"/>
    </row>
    <row r="757" spans="1:7" x14ac:dyDescent="0.25">
      <c r="A757" s="26" t="str">
        <f>Raw_endusebreakdownannual!B756</f>
        <v>CZ03</v>
      </c>
      <c r="B757" s="26" t="str">
        <f>Raw_endusebreakdownannual!C756</f>
        <v>cDXGF</v>
      </c>
      <c r="C757" s="26" t="str">
        <f>Raw_endusebreakdownannual!A756</f>
        <v>New Construction</v>
      </c>
      <c r="D757" s="26" t="str">
        <f>Raw_endusebreakdownannual!D756</f>
        <v>Interior Equipment</v>
      </c>
      <c r="E757" s="65">
        <f>Raw_endusebreakdownannual!E756</f>
        <v>3196971.72</v>
      </c>
      <c r="F757" s="65">
        <f>Raw_endusebreakdownannual!F756</f>
        <v>234323.45</v>
      </c>
      <c r="G757" s="26"/>
    </row>
    <row r="758" spans="1:7" x14ac:dyDescent="0.25">
      <c r="A758" s="26" t="str">
        <f>Raw_endusebreakdownannual!B757</f>
        <v>CZ03</v>
      </c>
      <c r="B758" s="26" t="str">
        <f>Raw_endusebreakdownannual!C757</f>
        <v>cDXGF</v>
      </c>
      <c r="C758" s="26" t="str">
        <f>Raw_endusebreakdownannual!A757</f>
        <v>New Construction</v>
      </c>
      <c r="D758" s="26" t="str">
        <f>Raw_endusebreakdownannual!D757</f>
        <v>Exterior Equipment</v>
      </c>
      <c r="E758" s="65">
        <f>Raw_endusebreakdownannual!E757</f>
        <v>0</v>
      </c>
      <c r="F758" s="65">
        <f>Raw_endusebreakdownannual!F757</f>
        <v>0</v>
      </c>
      <c r="G758" s="26"/>
    </row>
    <row r="759" spans="1:7" x14ac:dyDescent="0.25">
      <c r="A759" s="26" t="str">
        <f>Raw_endusebreakdownannual!B758</f>
        <v>CZ03</v>
      </c>
      <c r="B759" s="26" t="str">
        <f>Raw_endusebreakdownannual!C758</f>
        <v>cDXGF</v>
      </c>
      <c r="C759" s="26" t="str">
        <f>Raw_endusebreakdownannual!A758</f>
        <v>New Construction</v>
      </c>
      <c r="D759" s="26" t="str">
        <f>Raw_endusebreakdownannual!D758</f>
        <v>Fans</v>
      </c>
      <c r="E759" s="65">
        <f>Raw_endusebreakdownannual!E758</f>
        <v>1302375.45</v>
      </c>
      <c r="F759" s="65">
        <f>Raw_endusebreakdownannual!F758</f>
        <v>0</v>
      </c>
      <c r="G759" s="26"/>
    </row>
    <row r="760" spans="1:7" x14ac:dyDescent="0.25">
      <c r="A760" s="26" t="str">
        <f>Raw_endusebreakdownannual!B759</f>
        <v>CZ03</v>
      </c>
      <c r="B760" s="26" t="str">
        <f>Raw_endusebreakdownannual!C759</f>
        <v>cDXGF</v>
      </c>
      <c r="C760" s="26" t="str">
        <f>Raw_endusebreakdownannual!A759</f>
        <v>New Construction</v>
      </c>
      <c r="D760" s="26" t="str">
        <f>Raw_endusebreakdownannual!D759</f>
        <v>Pumps</v>
      </c>
      <c r="E760" s="65">
        <f>Raw_endusebreakdownannual!E759</f>
        <v>2315.0100000000002</v>
      </c>
      <c r="F760" s="65">
        <f>Raw_endusebreakdownannual!F759</f>
        <v>0</v>
      </c>
      <c r="G760" s="26"/>
    </row>
    <row r="761" spans="1:7" x14ac:dyDescent="0.25">
      <c r="A761" s="26" t="str">
        <f>Raw_endusebreakdownannual!B760</f>
        <v>CZ03</v>
      </c>
      <c r="B761" s="26" t="str">
        <f>Raw_endusebreakdownannual!C760</f>
        <v>cDXGF</v>
      </c>
      <c r="C761" s="26" t="str">
        <f>Raw_endusebreakdownannual!A760</f>
        <v>New Construction</v>
      </c>
      <c r="D761" s="26" t="str">
        <f>Raw_endusebreakdownannual!D760</f>
        <v>Heat Rejection</v>
      </c>
      <c r="E761" s="65">
        <f>Raw_endusebreakdownannual!E760</f>
        <v>0</v>
      </c>
      <c r="F761" s="65">
        <f>Raw_endusebreakdownannual!F760</f>
        <v>0</v>
      </c>
      <c r="G761" s="26"/>
    </row>
    <row r="762" spans="1:7" x14ac:dyDescent="0.25">
      <c r="A762" s="26" t="str">
        <f>Raw_endusebreakdownannual!B761</f>
        <v>CZ03</v>
      </c>
      <c r="B762" s="26" t="str">
        <f>Raw_endusebreakdownannual!C761</f>
        <v>cDXGF</v>
      </c>
      <c r="C762" s="26" t="str">
        <f>Raw_endusebreakdownannual!A761</f>
        <v>New Construction</v>
      </c>
      <c r="D762" s="26" t="str">
        <f>Raw_endusebreakdownannual!D761</f>
        <v>Humidification</v>
      </c>
      <c r="E762" s="65">
        <f>Raw_endusebreakdownannual!E761</f>
        <v>0</v>
      </c>
      <c r="F762" s="65">
        <f>Raw_endusebreakdownannual!F761</f>
        <v>0</v>
      </c>
      <c r="G762" s="26"/>
    </row>
    <row r="763" spans="1:7" x14ac:dyDescent="0.25">
      <c r="A763" s="26" t="str">
        <f>Raw_endusebreakdownannual!B762</f>
        <v>CZ03</v>
      </c>
      <c r="B763" s="26" t="str">
        <f>Raw_endusebreakdownannual!C762</f>
        <v>cDXGF</v>
      </c>
      <c r="C763" s="26" t="str">
        <f>Raw_endusebreakdownannual!A762</f>
        <v>New Construction</v>
      </c>
      <c r="D763" s="26" t="str">
        <f>Raw_endusebreakdownannual!D762</f>
        <v>Heat Recovery</v>
      </c>
      <c r="E763" s="65">
        <f>Raw_endusebreakdownannual!E762</f>
        <v>0</v>
      </c>
      <c r="F763" s="65">
        <f>Raw_endusebreakdownannual!F762</f>
        <v>0</v>
      </c>
      <c r="G763" s="26"/>
    </row>
    <row r="764" spans="1:7" x14ac:dyDescent="0.25">
      <c r="A764" s="26" t="str">
        <f>Raw_endusebreakdownannual!B763</f>
        <v>CZ03</v>
      </c>
      <c r="B764" s="26" t="str">
        <f>Raw_endusebreakdownannual!C763</f>
        <v>cDXGF</v>
      </c>
      <c r="C764" s="26" t="str">
        <f>Raw_endusebreakdownannual!A763</f>
        <v>New Construction</v>
      </c>
      <c r="D764" s="26" t="str">
        <f>Raw_endusebreakdownannual!D763</f>
        <v>Water Systems</v>
      </c>
      <c r="E764" s="65">
        <f>Raw_endusebreakdownannual!E763</f>
        <v>0</v>
      </c>
      <c r="F764" s="65">
        <f>Raw_endusebreakdownannual!F763</f>
        <v>1655179.86</v>
      </c>
      <c r="G764" s="26"/>
    </row>
    <row r="765" spans="1:7" x14ac:dyDescent="0.25">
      <c r="A765" s="26" t="str">
        <f>Raw_endusebreakdownannual!B764</f>
        <v>CZ03</v>
      </c>
      <c r="B765" s="26" t="str">
        <f>Raw_endusebreakdownannual!C764</f>
        <v>cDXGF</v>
      </c>
      <c r="C765" s="26" t="str">
        <f>Raw_endusebreakdownannual!A764</f>
        <v>New Construction</v>
      </c>
      <c r="D765" s="26" t="str">
        <f>Raw_endusebreakdownannual!D764</f>
        <v>Refrigeration</v>
      </c>
      <c r="E765" s="65">
        <f>Raw_endusebreakdownannual!E764</f>
        <v>0</v>
      </c>
      <c r="F765" s="65">
        <f>Raw_endusebreakdownannual!F764</f>
        <v>0</v>
      </c>
      <c r="G765" s="26"/>
    </row>
    <row r="766" spans="1:7" x14ac:dyDescent="0.25">
      <c r="A766" s="26" t="str">
        <f>Raw_endusebreakdownannual!B765</f>
        <v>CZ03</v>
      </c>
      <c r="B766" s="26" t="str">
        <f>Raw_endusebreakdownannual!C765</f>
        <v>cDXGF</v>
      </c>
      <c r="C766" s="26" t="str">
        <f>Raw_endusebreakdownannual!A765</f>
        <v>New Construction</v>
      </c>
      <c r="D766" s="26" t="str">
        <f>Raw_endusebreakdownannual!D765</f>
        <v>Generators</v>
      </c>
      <c r="E766" s="65">
        <f>Raw_endusebreakdownannual!E765</f>
        <v>0</v>
      </c>
      <c r="F766" s="65">
        <f>Raw_endusebreakdownannual!F765</f>
        <v>0</v>
      </c>
      <c r="G766" s="26"/>
    </row>
    <row r="767" spans="1:7" x14ac:dyDescent="0.25">
      <c r="A767" s="26" t="str">
        <f>Raw_endusebreakdownannual!B766</f>
        <v>CZ03</v>
      </c>
      <c r="B767" s="26" t="str">
        <f>Raw_endusebreakdownannual!C766</f>
        <v>cDXGF</v>
      </c>
      <c r="C767" s="26" t="str">
        <f>Raw_endusebreakdownannual!A766</f>
        <v>New Construction</v>
      </c>
      <c r="D767" s="26" t="str">
        <f>Raw_endusebreakdownannual!D766</f>
        <v>Total End Uses</v>
      </c>
      <c r="E767" s="65">
        <f>Raw_endusebreakdownannual!E766</f>
        <v>5368219.5999999996</v>
      </c>
      <c r="F767" s="65">
        <f>Raw_endusebreakdownannual!F766</f>
        <v>2230463.33</v>
      </c>
      <c r="G767" s="26"/>
    </row>
    <row r="768" spans="1:7" x14ac:dyDescent="0.25">
      <c r="A768" s="26" t="str">
        <f>Raw_endusebreakdownannual!B767</f>
        <v>CZ04</v>
      </c>
      <c r="B768" s="26" t="str">
        <f>Raw_endusebreakdownannual!C767</f>
        <v>cDXGF</v>
      </c>
      <c r="C768" s="26" t="str">
        <f>Raw_endusebreakdownannual!A767</f>
        <v>New Construction</v>
      </c>
      <c r="D768" s="26" t="str">
        <f>Raw_endusebreakdownannual!D767</f>
        <v>Heating</v>
      </c>
      <c r="E768" s="65">
        <f>Raw_endusebreakdownannual!E767</f>
        <v>0</v>
      </c>
      <c r="F768" s="65">
        <f>Raw_endusebreakdownannual!F767</f>
        <v>291507.63</v>
      </c>
      <c r="G768" s="26"/>
    </row>
    <row r="769" spans="1:7" x14ac:dyDescent="0.25">
      <c r="A769" s="26" t="str">
        <f>Raw_endusebreakdownannual!B768</f>
        <v>CZ04</v>
      </c>
      <c r="B769" s="26" t="str">
        <f>Raw_endusebreakdownannual!C768</f>
        <v>cDXGF</v>
      </c>
      <c r="C769" s="26" t="str">
        <f>Raw_endusebreakdownannual!A768</f>
        <v>New Construction</v>
      </c>
      <c r="D769" s="26" t="str">
        <f>Raw_endusebreakdownannual!D768</f>
        <v>Cooling</v>
      </c>
      <c r="E769" s="65">
        <f>Raw_endusebreakdownannual!E768</f>
        <v>630100.82999999996</v>
      </c>
      <c r="F769" s="65">
        <f>Raw_endusebreakdownannual!F768</f>
        <v>0</v>
      </c>
      <c r="G769" s="26"/>
    </row>
    <row r="770" spans="1:7" x14ac:dyDescent="0.25">
      <c r="A770" s="26" t="str">
        <f>Raw_endusebreakdownannual!B769</f>
        <v>CZ04</v>
      </c>
      <c r="B770" s="26" t="str">
        <f>Raw_endusebreakdownannual!C769</f>
        <v>cDXGF</v>
      </c>
      <c r="C770" s="26" t="str">
        <f>Raw_endusebreakdownannual!A769</f>
        <v>New Construction</v>
      </c>
      <c r="D770" s="26" t="str">
        <f>Raw_endusebreakdownannual!D769</f>
        <v>Interior Lighting</v>
      </c>
      <c r="E770" s="65">
        <f>Raw_endusebreakdownannual!E769</f>
        <v>558894.68000000005</v>
      </c>
      <c r="F770" s="65">
        <f>Raw_endusebreakdownannual!F769</f>
        <v>0</v>
      </c>
      <c r="G770" s="26"/>
    </row>
    <row r="771" spans="1:7" x14ac:dyDescent="0.25">
      <c r="A771" s="26" t="str">
        <f>Raw_endusebreakdownannual!B770</f>
        <v>CZ04</v>
      </c>
      <c r="B771" s="26" t="str">
        <f>Raw_endusebreakdownannual!C770</f>
        <v>cDXGF</v>
      </c>
      <c r="C771" s="26" t="str">
        <f>Raw_endusebreakdownannual!A770</f>
        <v>New Construction</v>
      </c>
      <c r="D771" s="26" t="str">
        <f>Raw_endusebreakdownannual!D770</f>
        <v>Exterior Lighting</v>
      </c>
      <c r="E771" s="65">
        <f>Raw_endusebreakdownannual!E770</f>
        <v>0</v>
      </c>
      <c r="F771" s="65">
        <f>Raw_endusebreakdownannual!F770</f>
        <v>0</v>
      </c>
      <c r="G771" s="26"/>
    </row>
    <row r="772" spans="1:7" x14ac:dyDescent="0.25">
      <c r="A772" s="26" t="str">
        <f>Raw_endusebreakdownannual!B771</f>
        <v>CZ04</v>
      </c>
      <c r="B772" s="26" t="str">
        <f>Raw_endusebreakdownannual!C771</f>
        <v>cDXGF</v>
      </c>
      <c r="C772" s="26" t="str">
        <f>Raw_endusebreakdownannual!A771</f>
        <v>New Construction</v>
      </c>
      <c r="D772" s="26" t="str">
        <f>Raw_endusebreakdownannual!D771</f>
        <v>Interior Equipment</v>
      </c>
      <c r="E772" s="65">
        <f>Raw_endusebreakdownannual!E771</f>
        <v>3196971.72</v>
      </c>
      <c r="F772" s="65">
        <f>Raw_endusebreakdownannual!F771</f>
        <v>234323.45</v>
      </c>
      <c r="G772" s="26"/>
    </row>
    <row r="773" spans="1:7" x14ac:dyDescent="0.25">
      <c r="A773" s="26" t="str">
        <f>Raw_endusebreakdownannual!B772</f>
        <v>CZ04</v>
      </c>
      <c r="B773" s="26" t="str">
        <f>Raw_endusebreakdownannual!C772</f>
        <v>cDXGF</v>
      </c>
      <c r="C773" s="26" t="str">
        <f>Raw_endusebreakdownannual!A772</f>
        <v>New Construction</v>
      </c>
      <c r="D773" s="26" t="str">
        <f>Raw_endusebreakdownannual!D772</f>
        <v>Exterior Equipment</v>
      </c>
      <c r="E773" s="65">
        <f>Raw_endusebreakdownannual!E772</f>
        <v>0</v>
      </c>
      <c r="F773" s="65">
        <f>Raw_endusebreakdownannual!F772</f>
        <v>0</v>
      </c>
      <c r="G773" s="26"/>
    </row>
    <row r="774" spans="1:7" x14ac:dyDescent="0.25">
      <c r="A774" s="26" t="str">
        <f>Raw_endusebreakdownannual!B773</f>
        <v>CZ04</v>
      </c>
      <c r="B774" s="26" t="str">
        <f>Raw_endusebreakdownannual!C773</f>
        <v>cDXGF</v>
      </c>
      <c r="C774" s="26" t="str">
        <f>Raw_endusebreakdownannual!A773</f>
        <v>New Construction</v>
      </c>
      <c r="D774" s="26" t="str">
        <f>Raw_endusebreakdownannual!D773</f>
        <v>Fans</v>
      </c>
      <c r="E774" s="65">
        <f>Raw_endusebreakdownannual!E773</f>
        <v>1385210.16</v>
      </c>
      <c r="F774" s="65">
        <f>Raw_endusebreakdownannual!F773</f>
        <v>0</v>
      </c>
      <c r="G774" s="26"/>
    </row>
    <row r="775" spans="1:7" x14ac:dyDescent="0.25">
      <c r="A775" s="26" t="str">
        <f>Raw_endusebreakdownannual!B774</f>
        <v>CZ04</v>
      </c>
      <c r="B775" s="26" t="str">
        <f>Raw_endusebreakdownannual!C774</f>
        <v>cDXGF</v>
      </c>
      <c r="C775" s="26" t="str">
        <f>Raw_endusebreakdownannual!A774</f>
        <v>New Construction</v>
      </c>
      <c r="D775" s="26" t="str">
        <f>Raw_endusebreakdownannual!D774</f>
        <v>Pumps</v>
      </c>
      <c r="E775" s="65">
        <f>Raw_endusebreakdownannual!E774</f>
        <v>2520.8000000000002</v>
      </c>
      <c r="F775" s="65">
        <f>Raw_endusebreakdownannual!F774</f>
        <v>0</v>
      </c>
      <c r="G775" s="26"/>
    </row>
    <row r="776" spans="1:7" x14ac:dyDescent="0.25">
      <c r="A776" s="26" t="str">
        <f>Raw_endusebreakdownannual!B775</f>
        <v>CZ04</v>
      </c>
      <c r="B776" s="26" t="str">
        <f>Raw_endusebreakdownannual!C775</f>
        <v>cDXGF</v>
      </c>
      <c r="C776" s="26" t="str">
        <f>Raw_endusebreakdownannual!A775</f>
        <v>New Construction</v>
      </c>
      <c r="D776" s="26" t="str">
        <f>Raw_endusebreakdownannual!D775</f>
        <v>Heat Rejection</v>
      </c>
      <c r="E776" s="65">
        <f>Raw_endusebreakdownannual!E775</f>
        <v>0</v>
      </c>
      <c r="F776" s="65">
        <f>Raw_endusebreakdownannual!F775</f>
        <v>0</v>
      </c>
      <c r="G776" s="26"/>
    </row>
    <row r="777" spans="1:7" x14ac:dyDescent="0.25">
      <c r="A777" s="26" t="str">
        <f>Raw_endusebreakdownannual!B776</f>
        <v>CZ04</v>
      </c>
      <c r="B777" s="26" t="str">
        <f>Raw_endusebreakdownannual!C776</f>
        <v>cDXGF</v>
      </c>
      <c r="C777" s="26" t="str">
        <f>Raw_endusebreakdownannual!A776</f>
        <v>New Construction</v>
      </c>
      <c r="D777" s="26" t="str">
        <f>Raw_endusebreakdownannual!D776</f>
        <v>Humidification</v>
      </c>
      <c r="E777" s="65">
        <f>Raw_endusebreakdownannual!E776</f>
        <v>0</v>
      </c>
      <c r="F777" s="65">
        <f>Raw_endusebreakdownannual!F776</f>
        <v>0</v>
      </c>
      <c r="G777" s="26"/>
    </row>
    <row r="778" spans="1:7" x14ac:dyDescent="0.25">
      <c r="A778" s="26" t="str">
        <f>Raw_endusebreakdownannual!B777</f>
        <v>CZ04</v>
      </c>
      <c r="B778" s="26" t="str">
        <f>Raw_endusebreakdownannual!C777</f>
        <v>cDXGF</v>
      </c>
      <c r="C778" s="26" t="str">
        <f>Raw_endusebreakdownannual!A777</f>
        <v>New Construction</v>
      </c>
      <c r="D778" s="26" t="str">
        <f>Raw_endusebreakdownannual!D777</f>
        <v>Heat Recovery</v>
      </c>
      <c r="E778" s="65">
        <f>Raw_endusebreakdownannual!E777</f>
        <v>0</v>
      </c>
      <c r="F778" s="65">
        <f>Raw_endusebreakdownannual!F777</f>
        <v>0</v>
      </c>
      <c r="G778" s="26"/>
    </row>
    <row r="779" spans="1:7" x14ac:dyDescent="0.25">
      <c r="A779" s="26" t="str">
        <f>Raw_endusebreakdownannual!B778</f>
        <v>CZ04</v>
      </c>
      <c r="B779" s="26" t="str">
        <f>Raw_endusebreakdownannual!C778</f>
        <v>cDXGF</v>
      </c>
      <c r="C779" s="26" t="str">
        <f>Raw_endusebreakdownannual!A778</f>
        <v>New Construction</v>
      </c>
      <c r="D779" s="26" t="str">
        <f>Raw_endusebreakdownannual!D778</f>
        <v>Water Systems</v>
      </c>
      <c r="E779" s="65">
        <f>Raw_endusebreakdownannual!E778</f>
        <v>0</v>
      </c>
      <c r="F779" s="65">
        <f>Raw_endusebreakdownannual!F778</f>
        <v>1596292.71</v>
      </c>
      <c r="G779" s="26"/>
    </row>
    <row r="780" spans="1:7" x14ac:dyDescent="0.25">
      <c r="A780" s="26" t="str">
        <f>Raw_endusebreakdownannual!B779</f>
        <v>CZ04</v>
      </c>
      <c r="B780" s="26" t="str">
        <f>Raw_endusebreakdownannual!C779</f>
        <v>cDXGF</v>
      </c>
      <c r="C780" s="26" t="str">
        <f>Raw_endusebreakdownannual!A779</f>
        <v>New Construction</v>
      </c>
      <c r="D780" s="26" t="str">
        <f>Raw_endusebreakdownannual!D779</f>
        <v>Refrigeration</v>
      </c>
      <c r="E780" s="65">
        <f>Raw_endusebreakdownannual!E779</f>
        <v>0</v>
      </c>
      <c r="F780" s="65">
        <f>Raw_endusebreakdownannual!F779</f>
        <v>0</v>
      </c>
      <c r="G780" s="26"/>
    </row>
    <row r="781" spans="1:7" x14ac:dyDescent="0.25">
      <c r="A781" s="26" t="str">
        <f>Raw_endusebreakdownannual!B780</f>
        <v>CZ04</v>
      </c>
      <c r="B781" s="26" t="str">
        <f>Raw_endusebreakdownannual!C780</f>
        <v>cDXGF</v>
      </c>
      <c r="C781" s="26" t="str">
        <f>Raw_endusebreakdownannual!A780</f>
        <v>New Construction</v>
      </c>
      <c r="D781" s="26" t="str">
        <f>Raw_endusebreakdownannual!D780</f>
        <v>Generators</v>
      </c>
      <c r="E781" s="65">
        <f>Raw_endusebreakdownannual!E780</f>
        <v>0</v>
      </c>
      <c r="F781" s="65">
        <f>Raw_endusebreakdownannual!F780</f>
        <v>0</v>
      </c>
      <c r="G781" s="26"/>
    </row>
    <row r="782" spans="1:7" x14ac:dyDescent="0.25">
      <c r="A782" s="26" t="str">
        <f>Raw_endusebreakdownannual!B781</f>
        <v>CZ04</v>
      </c>
      <c r="B782" s="26" t="str">
        <f>Raw_endusebreakdownannual!C781</f>
        <v>cDXGF</v>
      </c>
      <c r="C782" s="26" t="str">
        <f>Raw_endusebreakdownannual!A781</f>
        <v>New Construction</v>
      </c>
      <c r="D782" s="26" t="str">
        <f>Raw_endusebreakdownannual!D781</f>
        <v>Total End Uses</v>
      </c>
      <c r="E782" s="65">
        <f>Raw_endusebreakdownannual!E781</f>
        <v>5773698.1799999997</v>
      </c>
      <c r="F782" s="65">
        <f>Raw_endusebreakdownannual!F781</f>
        <v>2122123.79</v>
      </c>
      <c r="G782" s="26"/>
    </row>
    <row r="783" spans="1:7" x14ac:dyDescent="0.25">
      <c r="A783" s="26" t="str">
        <f>Raw_endusebreakdownannual!B782</f>
        <v>CZ05</v>
      </c>
      <c r="B783" s="26" t="str">
        <f>Raw_endusebreakdownannual!C782</f>
        <v>cDXGF</v>
      </c>
      <c r="C783" s="26" t="str">
        <f>Raw_endusebreakdownannual!A782</f>
        <v>New Construction</v>
      </c>
      <c r="D783" s="26" t="str">
        <f>Raw_endusebreakdownannual!D782</f>
        <v>Heating</v>
      </c>
      <c r="E783" s="65">
        <f>Raw_endusebreakdownannual!E782</f>
        <v>0</v>
      </c>
      <c r="F783" s="65">
        <f>Raw_endusebreakdownannual!F782</f>
        <v>321438.14</v>
      </c>
      <c r="G783" s="26"/>
    </row>
    <row r="784" spans="1:7" x14ac:dyDescent="0.25">
      <c r="A784" s="26" t="str">
        <f>Raw_endusebreakdownannual!B783</f>
        <v>CZ05</v>
      </c>
      <c r="B784" s="26" t="str">
        <f>Raw_endusebreakdownannual!C783</f>
        <v>cDXGF</v>
      </c>
      <c r="C784" s="26" t="str">
        <f>Raw_endusebreakdownannual!A783</f>
        <v>New Construction</v>
      </c>
      <c r="D784" s="26" t="str">
        <f>Raw_endusebreakdownannual!D783</f>
        <v>Cooling</v>
      </c>
      <c r="E784" s="65">
        <f>Raw_endusebreakdownannual!E783</f>
        <v>410377.97</v>
      </c>
      <c r="F784" s="65">
        <f>Raw_endusebreakdownannual!F783</f>
        <v>0</v>
      </c>
      <c r="G784" s="26"/>
    </row>
    <row r="785" spans="1:7" x14ac:dyDescent="0.25">
      <c r="A785" s="26" t="str">
        <f>Raw_endusebreakdownannual!B784</f>
        <v>CZ05</v>
      </c>
      <c r="B785" s="26" t="str">
        <f>Raw_endusebreakdownannual!C784</f>
        <v>cDXGF</v>
      </c>
      <c r="C785" s="26" t="str">
        <f>Raw_endusebreakdownannual!A784</f>
        <v>New Construction</v>
      </c>
      <c r="D785" s="26" t="str">
        <f>Raw_endusebreakdownannual!D784</f>
        <v>Interior Lighting</v>
      </c>
      <c r="E785" s="65">
        <f>Raw_endusebreakdownannual!E784</f>
        <v>558894.68000000005</v>
      </c>
      <c r="F785" s="65">
        <f>Raw_endusebreakdownannual!F784</f>
        <v>0</v>
      </c>
      <c r="G785" s="26"/>
    </row>
    <row r="786" spans="1:7" x14ac:dyDescent="0.25">
      <c r="A786" s="26" t="str">
        <f>Raw_endusebreakdownannual!B785</f>
        <v>CZ05</v>
      </c>
      <c r="B786" s="26" t="str">
        <f>Raw_endusebreakdownannual!C785</f>
        <v>cDXGF</v>
      </c>
      <c r="C786" s="26" t="str">
        <f>Raw_endusebreakdownannual!A785</f>
        <v>New Construction</v>
      </c>
      <c r="D786" s="26" t="str">
        <f>Raw_endusebreakdownannual!D785</f>
        <v>Exterior Lighting</v>
      </c>
      <c r="E786" s="65">
        <f>Raw_endusebreakdownannual!E785</f>
        <v>0</v>
      </c>
      <c r="F786" s="65">
        <f>Raw_endusebreakdownannual!F785</f>
        <v>0</v>
      </c>
      <c r="G786" s="26"/>
    </row>
    <row r="787" spans="1:7" x14ac:dyDescent="0.25">
      <c r="A787" s="26" t="str">
        <f>Raw_endusebreakdownannual!B786</f>
        <v>CZ05</v>
      </c>
      <c r="B787" s="26" t="str">
        <f>Raw_endusebreakdownannual!C786</f>
        <v>cDXGF</v>
      </c>
      <c r="C787" s="26" t="str">
        <f>Raw_endusebreakdownannual!A786</f>
        <v>New Construction</v>
      </c>
      <c r="D787" s="26" t="str">
        <f>Raw_endusebreakdownannual!D786</f>
        <v>Interior Equipment</v>
      </c>
      <c r="E787" s="65">
        <f>Raw_endusebreakdownannual!E786</f>
        <v>3196971.72</v>
      </c>
      <c r="F787" s="65">
        <f>Raw_endusebreakdownannual!F786</f>
        <v>234323.45</v>
      </c>
      <c r="G787" s="26"/>
    </row>
    <row r="788" spans="1:7" x14ac:dyDescent="0.25">
      <c r="A788" s="26" t="str">
        <f>Raw_endusebreakdownannual!B787</f>
        <v>CZ05</v>
      </c>
      <c r="B788" s="26" t="str">
        <f>Raw_endusebreakdownannual!C787</f>
        <v>cDXGF</v>
      </c>
      <c r="C788" s="26" t="str">
        <f>Raw_endusebreakdownannual!A787</f>
        <v>New Construction</v>
      </c>
      <c r="D788" s="26" t="str">
        <f>Raw_endusebreakdownannual!D787</f>
        <v>Exterior Equipment</v>
      </c>
      <c r="E788" s="65">
        <f>Raw_endusebreakdownannual!E787</f>
        <v>0</v>
      </c>
      <c r="F788" s="65">
        <f>Raw_endusebreakdownannual!F787</f>
        <v>0</v>
      </c>
      <c r="G788" s="26"/>
    </row>
    <row r="789" spans="1:7" x14ac:dyDescent="0.25">
      <c r="A789" s="26" t="str">
        <f>Raw_endusebreakdownannual!B788</f>
        <v>CZ05</v>
      </c>
      <c r="B789" s="26" t="str">
        <f>Raw_endusebreakdownannual!C788</f>
        <v>cDXGF</v>
      </c>
      <c r="C789" s="26" t="str">
        <f>Raw_endusebreakdownannual!A788</f>
        <v>New Construction</v>
      </c>
      <c r="D789" s="26" t="str">
        <f>Raw_endusebreakdownannual!D788</f>
        <v>Fans</v>
      </c>
      <c r="E789" s="65">
        <f>Raw_endusebreakdownannual!E788</f>
        <v>1307048.26</v>
      </c>
      <c r="F789" s="65">
        <f>Raw_endusebreakdownannual!F788</f>
        <v>0</v>
      </c>
      <c r="G789" s="26"/>
    </row>
    <row r="790" spans="1:7" x14ac:dyDescent="0.25">
      <c r="A790" s="26" t="str">
        <f>Raw_endusebreakdownannual!B789</f>
        <v>CZ05</v>
      </c>
      <c r="B790" s="26" t="str">
        <f>Raw_endusebreakdownannual!C789</f>
        <v>cDXGF</v>
      </c>
      <c r="C790" s="26" t="str">
        <f>Raw_endusebreakdownannual!A789</f>
        <v>New Construction</v>
      </c>
      <c r="D790" s="26" t="str">
        <f>Raw_endusebreakdownannual!D789</f>
        <v>Pumps</v>
      </c>
      <c r="E790" s="65">
        <f>Raw_endusebreakdownannual!E789</f>
        <v>2194.29</v>
      </c>
      <c r="F790" s="65">
        <f>Raw_endusebreakdownannual!F789</f>
        <v>0</v>
      </c>
      <c r="G790" s="26"/>
    </row>
    <row r="791" spans="1:7" x14ac:dyDescent="0.25">
      <c r="A791" s="26" t="str">
        <f>Raw_endusebreakdownannual!B790</f>
        <v>CZ05</v>
      </c>
      <c r="B791" s="26" t="str">
        <f>Raw_endusebreakdownannual!C790</f>
        <v>cDXGF</v>
      </c>
      <c r="C791" s="26" t="str">
        <f>Raw_endusebreakdownannual!A790</f>
        <v>New Construction</v>
      </c>
      <c r="D791" s="26" t="str">
        <f>Raw_endusebreakdownannual!D790</f>
        <v>Heat Rejection</v>
      </c>
      <c r="E791" s="65">
        <f>Raw_endusebreakdownannual!E790</f>
        <v>0</v>
      </c>
      <c r="F791" s="65">
        <f>Raw_endusebreakdownannual!F790</f>
        <v>0</v>
      </c>
      <c r="G791" s="26"/>
    </row>
    <row r="792" spans="1:7" x14ac:dyDescent="0.25">
      <c r="A792" s="26" t="str">
        <f>Raw_endusebreakdownannual!B791</f>
        <v>CZ05</v>
      </c>
      <c r="B792" s="26" t="str">
        <f>Raw_endusebreakdownannual!C791</f>
        <v>cDXGF</v>
      </c>
      <c r="C792" s="26" t="str">
        <f>Raw_endusebreakdownannual!A791</f>
        <v>New Construction</v>
      </c>
      <c r="D792" s="26" t="str">
        <f>Raw_endusebreakdownannual!D791</f>
        <v>Humidification</v>
      </c>
      <c r="E792" s="65">
        <f>Raw_endusebreakdownannual!E791</f>
        <v>0</v>
      </c>
      <c r="F792" s="65">
        <f>Raw_endusebreakdownannual!F791</f>
        <v>0</v>
      </c>
      <c r="G792" s="26"/>
    </row>
    <row r="793" spans="1:7" x14ac:dyDescent="0.25">
      <c r="A793" s="26" t="str">
        <f>Raw_endusebreakdownannual!B792</f>
        <v>CZ05</v>
      </c>
      <c r="B793" s="26" t="str">
        <f>Raw_endusebreakdownannual!C792</f>
        <v>cDXGF</v>
      </c>
      <c r="C793" s="26" t="str">
        <f>Raw_endusebreakdownannual!A792</f>
        <v>New Construction</v>
      </c>
      <c r="D793" s="26" t="str">
        <f>Raw_endusebreakdownannual!D792</f>
        <v>Heat Recovery</v>
      </c>
      <c r="E793" s="65">
        <f>Raw_endusebreakdownannual!E792</f>
        <v>0</v>
      </c>
      <c r="F793" s="65">
        <f>Raw_endusebreakdownannual!F792</f>
        <v>0</v>
      </c>
      <c r="G793" s="26"/>
    </row>
    <row r="794" spans="1:7" x14ac:dyDescent="0.25">
      <c r="A794" s="26" t="str">
        <f>Raw_endusebreakdownannual!B793</f>
        <v>CZ05</v>
      </c>
      <c r="B794" s="26" t="str">
        <f>Raw_endusebreakdownannual!C793</f>
        <v>cDXGF</v>
      </c>
      <c r="C794" s="26" t="str">
        <f>Raw_endusebreakdownannual!A793</f>
        <v>New Construction</v>
      </c>
      <c r="D794" s="26" t="str">
        <f>Raw_endusebreakdownannual!D793</f>
        <v>Water Systems</v>
      </c>
      <c r="E794" s="65">
        <f>Raw_endusebreakdownannual!E793</f>
        <v>0</v>
      </c>
      <c r="F794" s="65">
        <f>Raw_endusebreakdownannual!F793</f>
        <v>1655641.82</v>
      </c>
      <c r="G794" s="26"/>
    </row>
    <row r="795" spans="1:7" x14ac:dyDescent="0.25">
      <c r="A795" s="26" t="str">
        <f>Raw_endusebreakdownannual!B794</f>
        <v>CZ05</v>
      </c>
      <c r="B795" s="26" t="str">
        <f>Raw_endusebreakdownannual!C794</f>
        <v>cDXGF</v>
      </c>
      <c r="C795" s="26" t="str">
        <f>Raw_endusebreakdownannual!A794</f>
        <v>New Construction</v>
      </c>
      <c r="D795" s="26" t="str">
        <f>Raw_endusebreakdownannual!D794</f>
        <v>Refrigeration</v>
      </c>
      <c r="E795" s="65">
        <f>Raw_endusebreakdownannual!E794</f>
        <v>0</v>
      </c>
      <c r="F795" s="65">
        <f>Raw_endusebreakdownannual!F794</f>
        <v>0</v>
      </c>
      <c r="G795" s="26"/>
    </row>
    <row r="796" spans="1:7" x14ac:dyDescent="0.25">
      <c r="A796" s="26" t="str">
        <f>Raw_endusebreakdownannual!B795</f>
        <v>CZ05</v>
      </c>
      <c r="B796" s="26" t="str">
        <f>Raw_endusebreakdownannual!C795</f>
        <v>cDXGF</v>
      </c>
      <c r="C796" s="26" t="str">
        <f>Raw_endusebreakdownannual!A795</f>
        <v>New Construction</v>
      </c>
      <c r="D796" s="26" t="str">
        <f>Raw_endusebreakdownannual!D795</f>
        <v>Generators</v>
      </c>
      <c r="E796" s="65">
        <f>Raw_endusebreakdownannual!E795</f>
        <v>0</v>
      </c>
      <c r="F796" s="65">
        <f>Raw_endusebreakdownannual!F795</f>
        <v>0</v>
      </c>
      <c r="G796" s="26"/>
    </row>
    <row r="797" spans="1:7" x14ac:dyDescent="0.25">
      <c r="A797" s="26" t="str">
        <f>Raw_endusebreakdownannual!B796</f>
        <v>CZ05</v>
      </c>
      <c r="B797" s="26" t="str">
        <f>Raw_endusebreakdownannual!C796</f>
        <v>cDXGF</v>
      </c>
      <c r="C797" s="26" t="str">
        <f>Raw_endusebreakdownannual!A796</f>
        <v>New Construction</v>
      </c>
      <c r="D797" s="26" t="str">
        <f>Raw_endusebreakdownannual!D796</f>
        <v>Total End Uses</v>
      </c>
      <c r="E797" s="65">
        <f>Raw_endusebreakdownannual!E796</f>
        <v>5475486.9199999999</v>
      </c>
      <c r="F797" s="65">
        <f>Raw_endusebreakdownannual!F796</f>
        <v>2211403.42</v>
      </c>
      <c r="G797" s="26"/>
    </row>
    <row r="798" spans="1:7" x14ac:dyDescent="0.25">
      <c r="A798" s="26" t="str">
        <f>Raw_endusebreakdownannual!B797</f>
        <v>CZ06</v>
      </c>
      <c r="B798" s="26" t="str">
        <f>Raw_endusebreakdownannual!C797</f>
        <v>cDXGF</v>
      </c>
      <c r="C798" s="26" t="str">
        <f>Raw_endusebreakdownannual!A797</f>
        <v>New Construction</v>
      </c>
      <c r="D798" s="26" t="str">
        <f>Raw_endusebreakdownannual!D797</f>
        <v>Heating</v>
      </c>
      <c r="E798" s="65">
        <f>Raw_endusebreakdownannual!E797</f>
        <v>0</v>
      </c>
      <c r="F798" s="65">
        <f>Raw_endusebreakdownannual!F797</f>
        <v>71845.440000000002</v>
      </c>
      <c r="G798" s="26"/>
    </row>
    <row r="799" spans="1:7" x14ac:dyDescent="0.25">
      <c r="A799" s="26" t="str">
        <f>Raw_endusebreakdownannual!B798</f>
        <v>CZ06</v>
      </c>
      <c r="B799" s="26" t="str">
        <f>Raw_endusebreakdownannual!C798</f>
        <v>cDXGF</v>
      </c>
      <c r="C799" s="26" t="str">
        <f>Raw_endusebreakdownannual!A798</f>
        <v>New Construction</v>
      </c>
      <c r="D799" s="26" t="str">
        <f>Raw_endusebreakdownannual!D798</f>
        <v>Cooling</v>
      </c>
      <c r="E799" s="65">
        <f>Raw_endusebreakdownannual!E798</f>
        <v>695092.57</v>
      </c>
      <c r="F799" s="65">
        <f>Raw_endusebreakdownannual!F798</f>
        <v>0</v>
      </c>
      <c r="G799" s="26"/>
    </row>
    <row r="800" spans="1:7" x14ac:dyDescent="0.25">
      <c r="A800" s="26" t="str">
        <f>Raw_endusebreakdownannual!B799</f>
        <v>CZ06</v>
      </c>
      <c r="B800" s="26" t="str">
        <f>Raw_endusebreakdownannual!C799</f>
        <v>cDXGF</v>
      </c>
      <c r="C800" s="26" t="str">
        <f>Raw_endusebreakdownannual!A799</f>
        <v>New Construction</v>
      </c>
      <c r="D800" s="26" t="str">
        <f>Raw_endusebreakdownannual!D799</f>
        <v>Interior Lighting</v>
      </c>
      <c r="E800" s="65">
        <f>Raw_endusebreakdownannual!E799</f>
        <v>558894.68000000005</v>
      </c>
      <c r="F800" s="65">
        <f>Raw_endusebreakdownannual!F799</f>
        <v>0</v>
      </c>
      <c r="G800" s="26"/>
    </row>
    <row r="801" spans="1:7" x14ac:dyDescent="0.25">
      <c r="A801" s="26" t="str">
        <f>Raw_endusebreakdownannual!B800</f>
        <v>CZ06</v>
      </c>
      <c r="B801" s="26" t="str">
        <f>Raw_endusebreakdownannual!C800</f>
        <v>cDXGF</v>
      </c>
      <c r="C801" s="26" t="str">
        <f>Raw_endusebreakdownannual!A800</f>
        <v>New Construction</v>
      </c>
      <c r="D801" s="26" t="str">
        <f>Raw_endusebreakdownannual!D800</f>
        <v>Exterior Lighting</v>
      </c>
      <c r="E801" s="65">
        <f>Raw_endusebreakdownannual!E800</f>
        <v>0</v>
      </c>
      <c r="F801" s="65">
        <f>Raw_endusebreakdownannual!F800</f>
        <v>0</v>
      </c>
      <c r="G801" s="26"/>
    </row>
    <row r="802" spans="1:7" x14ac:dyDescent="0.25">
      <c r="A802" s="26" t="str">
        <f>Raw_endusebreakdownannual!B801</f>
        <v>CZ06</v>
      </c>
      <c r="B802" s="26" t="str">
        <f>Raw_endusebreakdownannual!C801</f>
        <v>cDXGF</v>
      </c>
      <c r="C802" s="26" t="str">
        <f>Raw_endusebreakdownannual!A801</f>
        <v>New Construction</v>
      </c>
      <c r="D802" s="26" t="str">
        <f>Raw_endusebreakdownannual!D801</f>
        <v>Interior Equipment</v>
      </c>
      <c r="E802" s="65">
        <f>Raw_endusebreakdownannual!E801</f>
        <v>3196971.72</v>
      </c>
      <c r="F802" s="65">
        <f>Raw_endusebreakdownannual!F801</f>
        <v>234323.45</v>
      </c>
      <c r="G802" s="26"/>
    </row>
    <row r="803" spans="1:7" x14ac:dyDescent="0.25">
      <c r="A803" s="26" t="str">
        <f>Raw_endusebreakdownannual!B802</f>
        <v>CZ06</v>
      </c>
      <c r="B803" s="26" t="str">
        <f>Raw_endusebreakdownannual!C802</f>
        <v>cDXGF</v>
      </c>
      <c r="C803" s="26" t="str">
        <f>Raw_endusebreakdownannual!A802</f>
        <v>New Construction</v>
      </c>
      <c r="D803" s="26" t="str">
        <f>Raw_endusebreakdownannual!D802</f>
        <v>Exterior Equipment</v>
      </c>
      <c r="E803" s="65">
        <f>Raw_endusebreakdownannual!E802</f>
        <v>0</v>
      </c>
      <c r="F803" s="65">
        <f>Raw_endusebreakdownannual!F802</f>
        <v>0</v>
      </c>
      <c r="G803" s="26"/>
    </row>
    <row r="804" spans="1:7" x14ac:dyDescent="0.25">
      <c r="A804" s="26" t="str">
        <f>Raw_endusebreakdownannual!B803</f>
        <v>CZ06</v>
      </c>
      <c r="B804" s="26" t="str">
        <f>Raw_endusebreakdownannual!C803</f>
        <v>cDXGF</v>
      </c>
      <c r="C804" s="26" t="str">
        <f>Raw_endusebreakdownannual!A803</f>
        <v>New Construction</v>
      </c>
      <c r="D804" s="26" t="str">
        <f>Raw_endusebreakdownannual!D803</f>
        <v>Fans</v>
      </c>
      <c r="E804" s="65">
        <f>Raw_endusebreakdownannual!E803</f>
        <v>1354867.95</v>
      </c>
      <c r="F804" s="65">
        <f>Raw_endusebreakdownannual!F803</f>
        <v>0</v>
      </c>
      <c r="G804" s="26"/>
    </row>
    <row r="805" spans="1:7" x14ac:dyDescent="0.25">
      <c r="A805" s="26" t="str">
        <f>Raw_endusebreakdownannual!B804</f>
        <v>CZ06</v>
      </c>
      <c r="B805" s="26" t="str">
        <f>Raw_endusebreakdownannual!C804</f>
        <v>cDXGF</v>
      </c>
      <c r="C805" s="26" t="str">
        <f>Raw_endusebreakdownannual!A804</f>
        <v>New Construction</v>
      </c>
      <c r="D805" s="26" t="str">
        <f>Raw_endusebreakdownannual!D804</f>
        <v>Pumps</v>
      </c>
      <c r="E805" s="65">
        <f>Raw_endusebreakdownannual!E804</f>
        <v>2774.66</v>
      </c>
      <c r="F805" s="65">
        <f>Raw_endusebreakdownannual!F804</f>
        <v>0</v>
      </c>
      <c r="G805" s="26"/>
    </row>
    <row r="806" spans="1:7" x14ac:dyDescent="0.25">
      <c r="A806" s="26" t="str">
        <f>Raw_endusebreakdownannual!B805</f>
        <v>CZ06</v>
      </c>
      <c r="B806" s="26" t="str">
        <f>Raw_endusebreakdownannual!C805</f>
        <v>cDXGF</v>
      </c>
      <c r="C806" s="26" t="str">
        <f>Raw_endusebreakdownannual!A805</f>
        <v>New Construction</v>
      </c>
      <c r="D806" s="26" t="str">
        <f>Raw_endusebreakdownannual!D805</f>
        <v>Heat Rejection</v>
      </c>
      <c r="E806" s="65">
        <f>Raw_endusebreakdownannual!E805</f>
        <v>0</v>
      </c>
      <c r="F806" s="65">
        <f>Raw_endusebreakdownannual!F805</f>
        <v>0</v>
      </c>
      <c r="G806" s="26"/>
    </row>
    <row r="807" spans="1:7" x14ac:dyDescent="0.25">
      <c r="A807" s="26" t="str">
        <f>Raw_endusebreakdownannual!B806</f>
        <v>CZ06</v>
      </c>
      <c r="B807" s="26" t="str">
        <f>Raw_endusebreakdownannual!C806</f>
        <v>cDXGF</v>
      </c>
      <c r="C807" s="26" t="str">
        <f>Raw_endusebreakdownannual!A806</f>
        <v>New Construction</v>
      </c>
      <c r="D807" s="26" t="str">
        <f>Raw_endusebreakdownannual!D806</f>
        <v>Humidification</v>
      </c>
      <c r="E807" s="65">
        <f>Raw_endusebreakdownannual!E806</f>
        <v>0</v>
      </c>
      <c r="F807" s="65">
        <f>Raw_endusebreakdownannual!F806</f>
        <v>0</v>
      </c>
      <c r="G807" s="26"/>
    </row>
    <row r="808" spans="1:7" x14ac:dyDescent="0.25">
      <c r="A808" s="26" t="str">
        <f>Raw_endusebreakdownannual!B807</f>
        <v>CZ06</v>
      </c>
      <c r="B808" s="26" t="str">
        <f>Raw_endusebreakdownannual!C807</f>
        <v>cDXGF</v>
      </c>
      <c r="C808" s="26" t="str">
        <f>Raw_endusebreakdownannual!A807</f>
        <v>New Construction</v>
      </c>
      <c r="D808" s="26" t="str">
        <f>Raw_endusebreakdownannual!D807</f>
        <v>Heat Recovery</v>
      </c>
      <c r="E808" s="65">
        <f>Raw_endusebreakdownannual!E807</f>
        <v>0</v>
      </c>
      <c r="F808" s="65">
        <f>Raw_endusebreakdownannual!F807</f>
        <v>0</v>
      </c>
      <c r="G808" s="26"/>
    </row>
    <row r="809" spans="1:7" x14ac:dyDescent="0.25">
      <c r="A809" s="26" t="str">
        <f>Raw_endusebreakdownannual!B808</f>
        <v>CZ06</v>
      </c>
      <c r="B809" s="26" t="str">
        <f>Raw_endusebreakdownannual!C808</f>
        <v>cDXGF</v>
      </c>
      <c r="C809" s="26" t="str">
        <f>Raw_endusebreakdownannual!A808</f>
        <v>New Construction</v>
      </c>
      <c r="D809" s="26" t="str">
        <f>Raw_endusebreakdownannual!D808</f>
        <v>Water Systems</v>
      </c>
      <c r="E809" s="65">
        <f>Raw_endusebreakdownannual!E808</f>
        <v>0</v>
      </c>
      <c r="F809" s="65">
        <f>Raw_endusebreakdownannual!F808</f>
        <v>1524089.59</v>
      </c>
      <c r="G809" s="26"/>
    </row>
    <row r="810" spans="1:7" x14ac:dyDescent="0.25">
      <c r="A810" s="26" t="str">
        <f>Raw_endusebreakdownannual!B809</f>
        <v>CZ06</v>
      </c>
      <c r="B810" s="26" t="str">
        <f>Raw_endusebreakdownannual!C809</f>
        <v>cDXGF</v>
      </c>
      <c r="C810" s="26" t="str">
        <f>Raw_endusebreakdownannual!A809</f>
        <v>New Construction</v>
      </c>
      <c r="D810" s="26" t="str">
        <f>Raw_endusebreakdownannual!D809</f>
        <v>Refrigeration</v>
      </c>
      <c r="E810" s="65">
        <f>Raw_endusebreakdownannual!E809</f>
        <v>0</v>
      </c>
      <c r="F810" s="65">
        <f>Raw_endusebreakdownannual!F809</f>
        <v>0</v>
      </c>
      <c r="G810" s="26"/>
    </row>
    <row r="811" spans="1:7" x14ac:dyDescent="0.25">
      <c r="A811" s="26" t="str">
        <f>Raw_endusebreakdownannual!B810</f>
        <v>CZ06</v>
      </c>
      <c r="B811" s="26" t="str">
        <f>Raw_endusebreakdownannual!C810</f>
        <v>cDXGF</v>
      </c>
      <c r="C811" s="26" t="str">
        <f>Raw_endusebreakdownannual!A810</f>
        <v>New Construction</v>
      </c>
      <c r="D811" s="26" t="str">
        <f>Raw_endusebreakdownannual!D810</f>
        <v>Generators</v>
      </c>
      <c r="E811" s="65">
        <f>Raw_endusebreakdownannual!E810</f>
        <v>0</v>
      </c>
      <c r="F811" s="65">
        <f>Raw_endusebreakdownannual!F810</f>
        <v>0</v>
      </c>
      <c r="G811" s="26"/>
    </row>
    <row r="812" spans="1:7" x14ac:dyDescent="0.25">
      <c r="A812" s="26" t="str">
        <f>Raw_endusebreakdownannual!B811</f>
        <v>CZ06</v>
      </c>
      <c r="B812" s="26" t="str">
        <f>Raw_endusebreakdownannual!C811</f>
        <v>cDXGF</v>
      </c>
      <c r="C812" s="26" t="str">
        <f>Raw_endusebreakdownannual!A811</f>
        <v>New Construction</v>
      </c>
      <c r="D812" s="26" t="str">
        <f>Raw_endusebreakdownannual!D811</f>
        <v>Total End Uses</v>
      </c>
      <c r="E812" s="65">
        <f>Raw_endusebreakdownannual!E811</f>
        <v>5808601.5700000003</v>
      </c>
      <c r="F812" s="65">
        <f>Raw_endusebreakdownannual!F811</f>
        <v>1830258.48</v>
      </c>
      <c r="G812" s="26"/>
    </row>
    <row r="813" spans="1:7" x14ac:dyDescent="0.25">
      <c r="A813" s="26" t="str">
        <f>Raw_endusebreakdownannual!B812</f>
        <v>CZ07</v>
      </c>
      <c r="B813" s="26" t="str">
        <f>Raw_endusebreakdownannual!C812</f>
        <v>cDXGF</v>
      </c>
      <c r="C813" s="26" t="str">
        <f>Raw_endusebreakdownannual!A812</f>
        <v>New Construction</v>
      </c>
      <c r="D813" s="26" t="str">
        <f>Raw_endusebreakdownannual!D812</f>
        <v>Heating</v>
      </c>
      <c r="E813" s="65">
        <f>Raw_endusebreakdownannual!E812</f>
        <v>0</v>
      </c>
      <c r="F813" s="65">
        <f>Raw_endusebreakdownannual!F812</f>
        <v>68217.87</v>
      </c>
      <c r="G813" s="26"/>
    </row>
    <row r="814" spans="1:7" x14ac:dyDescent="0.25">
      <c r="A814" s="26" t="str">
        <f>Raw_endusebreakdownannual!B813</f>
        <v>CZ07</v>
      </c>
      <c r="B814" s="26" t="str">
        <f>Raw_endusebreakdownannual!C813</f>
        <v>cDXGF</v>
      </c>
      <c r="C814" s="26" t="str">
        <f>Raw_endusebreakdownannual!A813</f>
        <v>New Construction</v>
      </c>
      <c r="D814" s="26" t="str">
        <f>Raw_endusebreakdownannual!D813</f>
        <v>Cooling</v>
      </c>
      <c r="E814" s="65">
        <f>Raw_endusebreakdownannual!E813</f>
        <v>777392.78</v>
      </c>
      <c r="F814" s="65">
        <f>Raw_endusebreakdownannual!F813</f>
        <v>0</v>
      </c>
      <c r="G814" s="26"/>
    </row>
    <row r="815" spans="1:7" x14ac:dyDescent="0.25">
      <c r="A815" s="26" t="str">
        <f>Raw_endusebreakdownannual!B814</f>
        <v>CZ07</v>
      </c>
      <c r="B815" s="26" t="str">
        <f>Raw_endusebreakdownannual!C814</f>
        <v>cDXGF</v>
      </c>
      <c r="C815" s="26" t="str">
        <f>Raw_endusebreakdownannual!A814</f>
        <v>New Construction</v>
      </c>
      <c r="D815" s="26" t="str">
        <f>Raw_endusebreakdownannual!D814</f>
        <v>Interior Lighting</v>
      </c>
      <c r="E815" s="65">
        <f>Raw_endusebreakdownannual!E814</f>
        <v>558894.68000000005</v>
      </c>
      <c r="F815" s="65">
        <f>Raw_endusebreakdownannual!F814</f>
        <v>0</v>
      </c>
      <c r="G815" s="26"/>
    </row>
    <row r="816" spans="1:7" x14ac:dyDescent="0.25">
      <c r="A816" s="26" t="str">
        <f>Raw_endusebreakdownannual!B815</f>
        <v>CZ07</v>
      </c>
      <c r="B816" s="26" t="str">
        <f>Raw_endusebreakdownannual!C815</f>
        <v>cDXGF</v>
      </c>
      <c r="C816" s="26" t="str">
        <f>Raw_endusebreakdownannual!A815</f>
        <v>New Construction</v>
      </c>
      <c r="D816" s="26" t="str">
        <f>Raw_endusebreakdownannual!D815</f>
        <v>Exterior Lighting</v>
      </c>
      <c r="E816" s="65">
        <f>Raw_endusebreakdownannual!E815</f>
        <v>0</v>
      </c>
      <c r="F816" s="65">
        <f>Raw_endusebreakdownannual!F815</f>
        <v>0</v>
      </c>
      <c r="G816" s="26"/>
    </row>
    <row r="817" spans="1:7" x14ac:dyDescent="0.25">
      <c r="A817" s="26" t="str">
        <f>Raw_endusebreakdownannual!B816</f>
        <v>CZ07</v>
      </c>
      <c r="B817" s="26" t="str">
        <f>Raw_endusebreakdownannual!C816</f>
        <v>cDXGF</v>
      </c>
      <c r="C817" s="26" t="str">
        <f>Raw_endusebreakdownannual!A816</f>
        <v>New Construction</v>
      </c>
      <c r="D817" s="26" t="str">
        <f>Raw_endusebreakdownannual!D816</f>
        <v>Interior Equipment</v>
      </c>
      <c r="E817" s="65">
        <f>Raw_endusebreakdownannual!E816</f>
        <v>3196971.72</v>
      </c>
      <c r="F817" s="65">
        <f>Raw_endusebreakdownannual!F816</f>
        <v>234323.45</v>
      </c>
      <c r="G817" s="26"/>
    </row>
    <row r="818" spans="1:7" x14ac:dyDescent="0.25">
      <c r="A818" s="26" t="str">
        <f>Raw_endusebreakdownannual!B817</f>
        <v>CZ07</v>
      </c>
      <c r="B818" s="26" t="str">
        <f>Raw_endusebreakdownannual!C817</f>
        <v>cDXGF</v>
      </c>
      <c r="C818" s="26" t="str">
        <f>Raw_endusebreakdownannual!A817</f>
        <v>New Construction</v>
      </c>
      <c r="D818" s="26" t="str">
        <f>Raw_endusebreakdownannual!D817</f>
        <v>Exterior Equipment</v>
      </c>
      <c r="E818" s="65">
        <f>Raw_endusebreakdownannual!E817</f>
        <v>0</v>
      </c>
      <c r="F818" s="65">
        <f>Raw_endusebreakdownannual!F817</f>
        <v>0</v>
      </c>
      <c r="G818" s="26"/>
    </row>
    <row r="819" spans="1:7" x14ac:dyDescent="0.25">
      <c r="A819" s="26" t="str">
        <f>Raw_endusebreakdownannual!B818</f>
        <v>CZ07</v>
      </c>
      <c r="B819" s="26" t="str">
        <f>Raw_endusebreakdownannual!C818</f>
        <v>cDXGF</v>
      </c>
      <c r="C819" s="26" t="str">
        <f>Raw_endusebreakdownannual!A818</f>
        <v>New Construction</v>
      </c>
      <c r="D819" s="26" t="str">
        <f>Raw_endusebreakdownannual!D818</f>
        <v>Fans</v>
      </c>
      <c r="E819" s="65">
        <f>Raw_endusebreakdownannual!E818</f>
        <v>1319330.82</v>
      </c>
      <c r="F819" s="65">
        <f>Raw_endusebreakdownannual!F818</f>
        <v>0</v>
      </c>
      <c r="G819" s="26"/>
    </row>
    <row r="820" spans="1:7" x14ac:dyDescent="0.25">
      <c r="A820" s="26" t="str">
        <f>Raw_endusebreakdownannual!B819</f>
        <v>CZ07</v>
      </c>
      <c r="B820" s="26" t="str">
        <f>Raw_endusebreakdownannual!C819</f>
        <v>cDXGF</v>
      </c>
      <c r="C820" s="26" t="str">
        <f>Raw_endusebreakdownannual!A819</f>
        <v>New Construction</v>
      </c>
      <c r="D820" s="26" t="str">
        <f>Raw_endusebreakdownannual!D819</f>
        <v>Pumps</v>
      </c>
      <c r="E820" s="65">
        <f>Raw_endusebreakdownannual!E819</f>
        <v>2906.93</v>
      </c>
      <c r="F820" s="65">
        <f>Raw_endusebreakdownannual!F819</f>
        <v>0</v>
      </c>
      <c r="G820" s="26"/>
    </row>
    <row r="821" spans="1:7" x14ac:dyDescent="0.25">
      <c r="A821" s="26" t="str">
        <f>Raw_endusebreakdownannual!B820</f>
        <v>CZ07</v>
      </c>
      <c r="B821" s="26" t="str">
        <f>Raw_endusebreakdownannual!C820</f>
        <v>cDXGF</v>
      </c>
      <c r="C821" s="26" t="str">
        <f>Raw_endusebreakdownannual!A820</f>
        <v>New Construction</v>
      </c>
      <c r="D821" s="26" t="str">
        <f>Raw_endusebreakdownannual!D820</f>
        <v>Heat Rejection</v>
      </c>
      <c r="E821" s="65">
        <f>Raw_endusebreakdownannual!E820</f>
        <v>0</v>
      </c>
      <c r="F821" s="65">
        <f>Raw_endusebreakdownannual!F820</f>
        <v>0</v>
      </c>
      <c r="G821" s="26"/>
    </row>
    <row r="822" spans="1:7" x14ac:dyDescent="0.25">
      <c r="A822" s="26" t="str">
        <f>Raw_endusebreakdownannual!B821</f>
        <v>CZ07</v>
      </c>
      <c r="B822" s="26" t="str">
        <f>Raw_endusebreakdownannual!C821</f>
        <v>cDXGF</v>
      </c>
      <c r="C822" s="26" t="str">
        <f>Raw_endusebreakdownannual!A821</f>
        <v>New Construction</v>
      </c>
      <c r="D822" s="26" t="str">
        <f>Raw_endusebreakdownannual!D821</f>
        <v>Humidification</v>
      </c>
      <c r="E822" s="65">
        <f>Raw_endusebreakdownannual!E821</f>
        <v>0</v>
      </c>
      <c r="F822" s="65">
        <f>Raw_endusebreakdownannual!F821</f>
        <v>0</v>
      </c>
      <c r="G822" s="26"/>
    </row>
    <row r="823" spans="1:7" x14ac:dyDescent="0.25">
      <c r="A823" s="26" t="str">
        <f>Raw_endusebreakdownannual!B822</f>
        <v>CZ07</v>
      </c>
      <c r="B823" s="26" t="str">
        <f>Raw_endusebreakdownannual!C822</f>
        <v>cDXGF</v>
      </c>
      <c r="C823" s="26" t="str">
        <f>Raw_endusebreakdownannual!A822</f>
        <v>New Construction</v>
      </c>
      <c r="D823" s="26" t="str">
        <f>Raw_endusebreakdownannual!D822</f>
        <v>Heat Recovery</v>
      </c>
      <c r="E823" s="65">
        <f>Raw_endusebreakdownannual!E822</f>
        <v>0</v>
      </c>
      <c r="F823" s="65">
        <f>Raw_endusebreakdownannual!F822</f>
        <v>0</v>
      </c>
      <c r="G823" s="26"/>
    </row>
    <row r="824" spans="1:7" x14ac:dyDescent="0.25">
      <c r="A824" s="26" t="str">
        <f>Raw_endusebreakdownannual!B823</f>
        <v>CZ07</v>
      </c>
      <c r="B824" s="26" t="str">
        <f>Raw_endusebreakdownannual!C823</f>
        <v>cDXGF</v>
      </c>
      <c r="C824" s="26" t="str">
        <f>Raw_endusebreakdownannual!A823</f>
        <v>New Construction</v>
      </c>
      <c r="D824" s="26" t="str">
        <f>Raw_endusebreakdownannual!D823</f>
        <v>Water Systems</v>
      </c>
      <c r="E824" s="65">
        <f>Raw_endusebreakdownannual!E823</f>
        <v>0</v>
      </c>
      <c r="F824" s="65">
        <f>Raw_endusebreakdownannual!F823</f>
        <v>1503457.75</v>
      </c>
      <c r="G824" s="26"/>
    </row>
    <row r="825" spans="1:7" x14ac:dyDescent="0.25">
      <c r="A825" s="26" t="str">
        <f>Raw_endusebreakdownannual!B824</f>
        <v>CZ07</v>
      </c>
      <c r="B825" s="26" t="str">
        <f>Raw_endusebreakdownannual!C824</f>
        <v>cDXGF</v>
      </c>
      <c r="C825" s="26" t="str">
        <f>Raw_endusebreakdownannual!A824</f>
        <v>New Construction</v>
      </c>
      <c r="D825" s="26" t="str">
        <f>Raw_endusebreakdownannual!D824</f>
        <v>Refrigeration</v>
      </c>
      <c r="E825" s="65">
        <f>Raw_endusebreakdownannual!E824</f>
        <v>0</v>
      </c>
      <c r="F825" s="65">
        <f>Raw_endusebreakdownannual!F824</f>
        <v>0</v>
      </c>
      <c r="G825" s="26"/>
    </row>
    <row r="826" spans="1:7" x14ac:dyDescent="0.25">
      <c r="A826" s="26" t="str">
        <f>Raw_endusebreakdownannual!B825</f>
        <v>CZ07</v>
      </c>
      <c r="B826" s="26" t="str">
        <f>Raw_endusebreakdownannual!C825</f>
        <v>cDXGF</v>
      </c>
      <c r="C826" s="26" t="str">
        <f>Raw_endusebreakdownannual!A825</f>
        <v>New Construction</v>
      </c>
      <c r="D826" s="26" t="str">
        <f>Raw_endusebreakdownannual!D825</f>
        <v>Generators</v>
      </c>
      <c r="E826" s="65">
        <f>Raw_endusebreakdownannual!E825</f>
        <v>0</v>
      </c>
      <c r="F826" s="65">
        <f>Raw_endusebreakdownannual!F825</f>
        <v>0</v>
      </c>
      <c r="G826" s="26"/>
    </row>
    <row r="827" spans="1:7" x14ac:dyDescent="0.25">
      <c r="A827" s="26" t="str">
        <f>Raw_endusebreakdownannual!B826</f>
        <v>CZ07</v>
      </c>
      <c r="B827" s="26" t="str">
        <f>Raw_endusebreakdownannual!C826</f>
        <v>cDXGF</v>
      </c>
      <c r="C827" s="26" t="str">
        <f>Raw_endusebreakdownannual!A826</f>
        <v>New Construction</v>
      </c>
      <c r="D827" s="26" t="str">
        <f>Raw_endusebreakdownannual!D826</f>
        <v>Total End Uses</v>
      </c>
      <c r="E827" s="65">
        <f>Raw_endusebreakdownannual!E826</f>
        <v>5855496.9299999997</v>
      </c>
      <c r="F827" s="65">
        <f>Raw_endusebreakdownannual!F826</f>
        <v>1805999.07</v>
      </c>
      <c r="G827" s="26"/>
    </row>
    <row r="828" spans="1:7" x14ac:dyDescent="0.25">
      <c r="A828" s="26" t="str">
        <f>Raw_endusebreakdownannual!B827</f>
        <v>CZ08</v>
      </c>
      <c r="B828" s="26" t="str">
        <f>Raw_endusebreakdownannual!C827</f>
        <v>cDXGF</v>
      </c>
      <c r="C828" s="26" t="str">
        <f>Raw_endusebreakdownannual!A827</f>
        <v>New Construction</v>
      </c>
      <c r="D828" s="26" t="str">
        <f>Raw_endusebreakdownannual!D827</f>
        <v>Heating</v>
      </c>
      <c r="E828" s="65">
        <f>Raw_endusebreakdownannual!E827</f>
        <v>0</v>
      </c>
      <c r="F828" s="65">
        <f>Raw_endusebreakdownannual!F827</f>
        <v>94378.97</v>
      </c>
      <c r="G828" s="26"/>
    </row>
    <row r="829" spans="1:7" x14ac:dyDescent="0.25">
      <c r="A829" s="26" t="str">
        <f>Raw_endusebreakdownannual!B828</f>
        <v>CZ08</v>
      </c>
      <c r="B829" s="26" t="str">
        <f>Raw_endusebreakdownannual!C828</f>
        <v>cDXGF</v>
      </c>
      <c r="C829" s="26" t="str">
        <f>Raw_endusebreakdownannual!A828</f>
        <v>New Construction</v>
      </c>
      <c r="D829" s="26" t="str">
        <f>Raw_endusebreakdownannual!D828</f>
        <v>Cooling</v>
      </c>
      <c r="E829" s="65">
        <f>Raw_endusebreakdownannual!E828</f>
        <v>890525.94</v>
      </c>
      <c r="F829" s="65">
        <f>Raw_endusebreakdownannual!F828</f>
        <v>0</v>
      </c>
      <c r="G829" s="26"/>
    </row>
    <row r="830" spans="1:7" x14ac:dyDescent="0.25">
      <c r="A830" s="26" t="str">
        <f>Raw_endusebreakdownannual!B829</f>
        <v>CZ08</v>
      </c>
      <c r="B830" s="26" t="str">
        <f>Raw_endusebreakdownannual!C829</f>
        <v>cDXGF</v>
      </c>
      <c r="C830" s="26" t="str">
        <f>Raw_endusebreakdownannual!A829</f>
        <v>New Construction</v>
      </c>
      <c r="D830" s="26" t="str">
        <f>Raw_endusebreakdownannual!D829</f>
        <v>Interior Lighting</v>
      </c>
      <c r="E830" s="65">
        <f>Raw_endusebreakdownannual!E829</f>
        <v>558894.68000000005</v>
      </c>
      <c r="F830" s="65">
        <f>Raw_endusebreakdownannual!F829</f>
        <v>0</v>
      </c>
      <c r="G830" s="26"/>
    </row>
    <row r="831" spans="1:7" x14ac:dyDescent="0.25">
      <c r="A831" s="26" t="str">
        <f>Raw_endusebreakdownannual!B830</f>
        <v>CZ08</v>
      </c>
      <c r="B831" s="26" t="str">
        <f>Raw_endusebreakdownannual!C830</f>
        <v>cDXGF</v>
      </c>
      <c r="C831" s="26" t="str">
        <f>Raw_endusebreakdownannual!A830</f>
        <v>New Construction</v>
      </c>
      <c r="D831" s="26" t="str">
        <f>Raw_endusebreakdownannual!D830</f>
        <v>Exterior Lighting</v>
      </c>
      <c r="E831" s="65">
        <f>Raw_endusebreakdownannual!E830</f>
        <v>0</v>
      </c>
      <c r="F831" s="65">
        <f>Raw_endusebreakdownannual!F830</f>
        <v>0</v>
      </c>
      <c r="G831" s="26"/>
    </row>
    <row r="832" spans="1:7" x14ac:dyDescent="0.25">
      <c r="A832" s="26" t="str">
        <f>Raw_endusebreakdownannual!B831</f>
        <v>CZ08</v>
      </c>
      <c r="B832" s="26" t="str">
        <f>Raw_endusebreakdownannual!C831</f>
        <v>cDXGF</v>
      </c>
      <c r="C832" s="26" t="str">
        <f>Raw_endusebreakdownannual!A831</f>
        <v>New Construction</v>
      </c>
      <c r="D832" s="26" t="str">
        <f>Raw_endusebreakdownannual!D831</f>
        <v>Interior Equipment</v>
      </c>
      <c r="E832" s="65">
        <f>Raw_endusebreakdownannual!E831</f>
        <v>3196971.72</v>
      </c>
      <c r="F832" s="65">
        <f>Raw_endusebreakdownannual!F831</f>
        <v>234323.45</v>
      </c>
      <c r="G832" s="26"/>
    </row>
    <row r="833" spans="1:7" x14ac:dyDescent="0.25">
      <c r="A833" s="26" t="str">
        <f>Raw_endusebreakdownannual!B832</f>
        <v>CZ08</v>
      </c>
      <c r="B833" s="26" t="str">
        <f>Raw_endusebreakdownannual!C832</f>
        <v>cDXGF</v>
      </c>
      <c r="C833" s="26" t="str">
        <f>Raw_endusebreakdownannual!A832</f>
        <v>New Construction</v>
      </c>
      <c r="D833" s="26" t="str">
        <f>Raw_endusebreakdownannual!D832</f>
        <v>Exterior Equipment</v>
      </c>
      <c r="E833" s="65">
        <f>Raw_endusebreakdownannual!E832</f>
        <v>0</v>
      </c>
      <c r="F833" s="65">
        <f>Raw_endusebreakdownannual!F832</f>
        <v>0</v>
      </c>
      <c r="G833" s="26"/>
    </row>
    <row r="834" spans="1:7" x14ac:dyDescent="0.25">
      <c r="A834" s="26" t="str">
        <f>Raw_endusebreakdownannual!B833</f>
        <v>CZ08</v>
      </c>
      <c r="B834" s="26" t="str">
        <f>Raw_endusebreakdownannual!C833</f>
        <v>cDXGF</v>
      </c>
      <c r="C834" s="26" t="str">
        <f>Raw_endusebreakdownannual!A833</f>
        <v>New Construction</v>
      </c>
      <c r="D834" s="26" t="str">
        <f>Raw_endusebreakdownannual!D833</f>
        <v>Fans</v>
      </c>
      <c r="E834" s="65">
        <f>Raw_endusebreakdownannual!E833</f>
        <v>1392032.62</v>
      </c>
      <c r="F834" s="65">
        <f>Raw_endusebreakdownannual!F833</f>
        <v>0</v>
      </c>
      <c r="G834" s="26"/>
    </row>
    <row r="835" spans="1:7" x14ac:dyDescent="0.25">
      <c r="A835" s="26" t="str">
        <f>Raw_endusebreakdownannual!B834</f>
        <v>CZ08</v>
      </c>
      <c r="B835" s="26" t="str">
        <f>Raw_endusebreakdownannual!C834</f>
        <v>cDXGF</v>
      </c>
      <c r="C835" s="26" t="str">
        <f>Raw_endusebreakdownannual!A834</f>
        <v>New Construction</v>
      </c>
      <c r="D835" s="26" t="str">
        <f>Raw_endusebreakdownannual!D834</f>
        <v>Pumps</v>
      </c>
      <c r="E835" s="65">
        <f>Raw_endusebreakdownannual!E834</f>
        <v>2965.81</v>
      </c>
      <c r="F835" s="65">
        <f>Raw_endusebreakdownannual!F834</f>
        <v>0</v>
      </c>
      <c r="G835" s="26"/>
    </row>
    <row r="836" spans="1:7" x14ac:dyDescent="0.25">
      <c r="A836" s="26" t="str">
        <f>Raw_endusebreakdownannual!B835</f>
        <v>CZ08</v>
      </c>
      <c r="B836" s="26" t="str">
        <f>Raw_endusebreakdownannual!C835</f>
        <v>cDXGF</v>
      </c>
      <c r="C836" s="26" t="str">
        <f>Raw_endusebreakdownannual!A835</f>
        <v>New Construction</v>
      </c>
      <c r="D836" s="26" t="str">
        <f>Raw_endusebreakdownannual!D835</f>
        <v>Heat Rejection</v>
      </c>
      <c r="E836" s="65">
        <f>Raw_endusebreakdownannual!E835</f>
        <v>0</v>
      </c>
      <c r="F836" s="65">
        <f>Raw_endusebreakdownannual!F835</f>
        <v>0</v>
      </c>
      <c r="G836" s="26"/>
    </row>
    <row r="837" spans="1:7" x14ac:dyDescent="0.25">
      <c r="A837" s="26" t="str">
        <f>Raw_endusebreakdownannual!B836</f>
        <v>CZ08</v>
      </c>
      <c r="B837" s="26" t="str">
        <f>Raw_endusebreakdownannual!C836</f>
        <v>cDXGF</v>
      </c>
      <c r="C837" s="26" t="str">
        <f>Raw_endusebreakdownannual!A836</f>
        <v>New Construction</v>
      </c>
      <c r="D837" s="26" t="str">
        <f>Raw_endusebreakdownannual!D836</f>
        <v>Humidification</v>
      </c>
      <c r="E837" s="65">
        <f>Raw_endusebreakdownannual!E836</f>
        <v>0</v>
      </c>
      <c r="F837" s="65">
        <f>Raw_endusebreakdownannual!F836</f>
        <v>0</v>
      </c>
      <c r="G837" s="26"/>
    </row>
    <row r="838" spans="1:7" x14ac:dyDescent="0.25">
      <c r="A838" s="26" t="str">
        <f>Raw_endusebreakdownannual!B837</f>
        <v>CZ08</v>
      </c>
      <c r="B838" s="26" t="str">
        <f>Raw_endusebreakdownannual!C837</f>
        <v>cDXGF</v>
      </c>
      <c r="C838" s="26" t="str">
        <f>Raw_endusebreakdownannual!A837</f>
        <v>New Construction</v>
      </c>
      <c r="D838" s="26" t="str">
        <f>Raw_endusebreakdownannual!D837</f>
        <v>Heat Recovery</v>
      </c>
      <c r="E838" s="65">
        <f>Raw_endusebreakdownannual!E837</f>
        <v>0</v>
      </c>
      <c r="F838" s="65">
        <f>Raw_endusebreakdownannual!F837</f>
        <v>0</v>
      </c>
      <c r="G838" s="26"/>
    </row>
    <row r="839" spans="1:7" x14ac:dyDescent="0.25">
      <c r="A839" s="26" t="str">
        <f>Raw_endusebreakdownannual!B838</f>
        <v>CZ08</v>
      </c>
      <c r="B839" s="26" t="str">
        <f>Raw_endusebreakdownannual!C838</f>
        <v>cDXGF</v>
      </c>
      <c r="C839" s="26" t="str">
        <f>Raw_endusebreakdownannual!A838</f>
        <v>New Construction</v>
      </c>
      <c r="D839" s="26" t="str">
        <f>Raw_endusebreakdownannual!D838</f>
        <v>Water Systems</v>
      </c>
      <c r="E839" s="65">
        <f>Raw_endusebreakdownannual!E838</f>
        <v>0</v>
      </c>
      <c r="F839" s="65">
        <f>Raw_endusebreakdownannual!F838</f>
        <v>1500676.3</v>
      </c>
      <c r="G839" s="26"/>
    </row>
    <row r="840" spans="1:7" x14ac:dyDescent="0.25">
      <c r="A840" s="26" t="str">
        <f>Raw_endusebreakdownannual!B839</f>
        <v>CZ08</v>
      </c>
      <c r="B840" s="26" t="str">
        <f>Raw_endusebreakdownannual!C839</f>
        <v>cDXGF</v>
      </c>
      <c r="C840" s="26" t="str">
        <f>Raw_endusebreakdownannual!A839</f>
        <v>New Construction</v>
      </c>
      <c r="D840" s="26" t="str">
        <f>Raw_endusebreakdownannual!D839</f>
        <v>Refrigeration</v>
      </c>
      <c r="E840" s="65">
        <f>Raw_endusebreakdownannual!E839</f>
        <v>0</v>
      </c>
      <c r="F840" s="65">
        <f>Raw_endusebreakdownannual!F839</f>
        <v>0</v>
      </c>
      <c r="G840" s="26"/>
    </row>
    <row r="841" spans="1:7" x14ac:dyDescent="0.25">
      <c r="A841" s="26" t="str">
        <f>Raw_endusebreakdownannual!B840</f>
        <v>CZ08</v>
      </c>
      <c r="B841" s="26" t="str">
        <f>Raw_endusebreakdownannual!C840</f>
        <v>cDXGF</v>
      </c>
      <c r="C841" s="26" t="str">
        <f>Raw_endusebreakdownannual!A840</f>
        <v>New Construction</v>
      </c>
      <c r="D841" s="26" t="str">
        <f>Raw_endusebreakdownannual!D840</f>
        <v>Generators</v>
      </c>
      <c r="E841" s="65">
        <f>Raw_endusebreakdownannual!E840</f>
        <v>0</v>
      </c>
      <c r="F841" s="65">
        <f>Raw_endusebreakdownannual!F840</f>
        <v>0</v>
      </c>
      <c r="G841" s="26"/>
    </row>
    <row r="842" spans="1:7" x14ac:dyDescent="0.25">
      <c r="A842" s="26" t="str">
        <f>Raw_endusebreakdownannual!B841</f>
        <v>CZ08</v>
      </c>
      <c r="B842" s="26" t="str">
        <f>Raw_endusebreakdownannual!C841</f>
        <v>cDXGF</v>
      </c>
      <c r="C842" s="26" t="str">
        <f>Raw_endusebreakdownannual!A841</f>
        <v>New Construction</v>
      </c>
      <c r="D842" s="26" t="str">
        <f>Raw_endusebreakdownannual!D841</f>
        <v>Total End Uses</v>
      </c>
      <c r="E842" s="65">
        <f>Raw_endusebreakdownannual!E841</f>
        <v>6041390.7699999996</v>
      </c>
      <c r="F842" s="65">
        <f>Raw_endusebreakdownannual!F841</f>
        <v>1829378.72</v>
      </c>
      <c r="G842" s="26"/>
    </row>
    <row r="843" spans="1:7" x14ac:dyDescent="0.25">
      <c r="A843" s="26" t="str">
        <f>Raw_endusebreakdownannual!B842</f>
        <v>CZ09</v>
      </c>
      <c r="B843" s="26" t="str">
        <f>Raw_endusebreakdownannual!C842</f>
        <v>cDXGF</v>
      </c>
      <c r="C843" s="26" t="str">
        <f>Raw_endusebreakdownannual!A842</f>
        <v>New Construction</v>
      </c>
      <c r="D843" s="26" t="str">
        <f>Raw_endusebreakdownannual!D842</f>
        <v>Heating</v>
      </c>
      <c r="E843" s="65">
        <f>Raw_endusebreakdownannual!E842</f>
        <v>0</v>
      </c>
      <c r="F843" s="65">
        <f>Raw_endusebreakdownannual!F842</f>
        <v>70576.33</v>
      </c>
      <c r="G843" s="26"/>
    </row>
    <row r="844" spans="1:7" x14ac:dyDescent="0.25">
      <c r="A844" s="26" t="str">
        <f>Raw_endusebreakdownannual!B843</f>
        <v>CZ09</v>
      </c>
      <c r="B844" s="26" t="str">
        <f>Raw_endusebreakdownannual!C843</f>
        <v>cDXGF</v>
      </c>
      <c r="C844" s="26" t="str">
        <f>Raw_endusebreakdownannual!A843</f>
        <v>New Construction</v>
      </c>
      <c r="D844" s="26" t="str">
        <f>Raw_endusebreakdownannual!D843</f>
        <v>Cooling</v>
      </c>
      <c r="E844" s="65">
        <f>Raw_endusebreakdownannual!E843</f>
        <v>1023238.76</v>
      </c>
      <c r="F844" s="65">
        <f>Raw_endusebreakdownannual!F843</f>
        <v>0</v>
      </c>
      <c r="G844" s="26"/>
    </row>
    <row r="845" spans="1:7" x14ac:dyDescent="0.25">
      <c r="A845" s="26" t="str">
        <f>Raw_endusebreakdownannual!B844</f>
        <v>CZ09</v>
      </c>
      <c r="B845" s="26" t="str">
        <f>Raw_endusebreakdownannual!C844</f>
        <v>cDXGF</v>
      </c>
      <c r="C845" s="26" t="str">
        <f>Raw_endusebreakdownannual!A844</f>
        <v>New Construction</v>
      </c>
      <c r="D845" s="26" t="str">
        <f>Raw_endusebreakdownannual!D844</f>
        <v>Interior Lighting</v>
      </c>
      <c r="E845" s="65">
        <f>Raw_endusebreakdownannual!E844</f>
        <v>558894.68000000005</v>
      </c>
      <c r="F845" s="65">
        <f>Raw_endusebreakdownannual!F844</f>
        <v>0</v>
      </c>
      <c r="G845" s="26"/>
    </row>
    <row r="846" spans="1:7" x14ac:dyDescent="0.25">
      <c r="A846" s="26" t="str">
        <f>Raw_endusebreakdownannual!B845</f>
        <v>CZ09</v>
      </c>
      <c r="B846" s="26" t="str">
        <f>Raw_endusebreakdownannual!C845</f>
        <v>cDXGF</v>
      </c>
      <c r="C846" s="26" t="str">
        <f>Raw_endusebreakdownannual!A845</f>
        <v>New Construction</v>
      </c>
      <c r="D846" s="26" t="str">
        <f>Raw_endusebreakdownannual!D845</f>
        <v>Exterior Lighting</v>
      </c>
      <c r="E846" s="65">
        <f>Raw_endusebreakdownannual!E845</f>
        <v>0</v>
      </c>
      <c r="F846" s="65">
        <f>Raw_endusebreakdownannual!F845</f>
        <v>0</v>
      </c>
      <c r="G846" s="26"/>
    </row>
    <row r="847" spans="1:7" x14ac:dyDescent="0.25">
      <c r="A847" s="26" t="str">
        <f>Raw_endusebreakdownannual!B846</f>
        <v>CZ09</v>
      </c>
      <c r="B847" s="26" t="str">
        <f>Raw_endusebreakdownannual!C846</f>
        <v>cDXGF</v>
      </c>
      <c r="C847" s="26" t="str">
        <f>Raw_endusebreakdownannual!A846</f>
        <v>New Construction</v>
      </c>
      <c r="D847" s="26" t="str">
        <f>Raw_endusebreakdownannual!D846</f>
        <v>Interior Equipment</v>
      </c>
      <c r="E847" s="65">
        <f>Raw_endusebreakdownannual!E846</f>
        <v>3196971.72</v>
      </c>
      <c r="F847" s="65">
        <f>Raw_endusebreakdownannual!F846</f>
        <v>234323.45</v>
      </c>
      <c r="G847" s="26"/>
    </row>
    <row r="848" spans="1:7" x14ac:dyDescent="0.25">
      <c r="A848" s="26" t="str">
        <f>Raw_endusebreakdownannual!B847</f>
        <v>CZ09</v>
      </c>
      <c r="B848" s="26" t="str">
        <f>Raw_endusebreakdownannual!C847</f>
        <v>cDXGF</v>
      </c>
      <c r="C848" s="26" t="str">
        <f>Raw_endusebreakdownannual!A847</f>
        <v>New Construction</v>
      </c>
      <c r="D848" s="26" t="str">
        <f>Raw_endusebreakdownannual!D847</f>
        <v>Exterior Equipment</v>
      </c>
      <c r="E848" s="65">
        <f>Raw_endusebreakdownannual!E847</f>
        <v>0</v>
      </c>
      <c r="F848" s="65">
        <f>Raw_endusebreakdownannual!F847</f>
        <v>0</v>
      </c>
      <c r="G848" s="26"/>
    </row>
    <row r="849" spans="1:7" x14ac:dyDescent="0.25">
      <c r="A849" s="26" t="str">
        <f>Raw_endusebreakdownannual!B848</f>
        <v>CZ09</v>
      </c>
      <c r="B849" s="26" t="str">
        <f>Raw_endusebreakdownannual!C848</f>
        <v>cDXGF</v>
      </c>
      <c r="C849" s="26" t="str">
        <f>Raw_endusebreakdownannual!A848</f>
        <v>New Construction</v>
      </c>
      <c r="D849" s="26" t="str">
        <f>Raw_endusebreakdownannual!D848</f>
        <v>Fans</v>
      </c>
      <c r="E849" s="65">
        <f>Raw_endusebreakdownannual!E848</f>
        <v>1452957.76</v>
      </c>
      <c r="F849" s="65">
        <f>Raw_endusebreakdownannual!F848</f>
        <v>0</v>
      </c>
      <c r="G849" s="26"/>
    </row>
    <row r="850" spans="1:7" x14ac:dyDescent="0.25">
      <c r="A850" s="26" t="str">
        <f>Raw_endusebreakdownannual!B849</f>
        <v>CZ09</v>
      </c>
      <c r="B850" s="26" t="str">
        <f>Raw_endusebreakdownannual!C849</f>
        <v>cDXGF</v>
      </c>
      <c r="C850" s="26" t="str">
        <f>Raw_endusebreakdownannual!A849</f>
        <v>New Construction</v>
      </c>
      <c r="D850" s="26" t="str">
        <f>Raw_endusebreakdownannual!D849</f>
        <v>Pumps</v>
      </c>
      <c r="E850" s="65">
        <f>Raw_endusebreakdownannual!E849</f>
        <v>3110.18</v>
      </c>
      <c r="F850" s="65">
        <f>Raw_endusebreakdownannual!F849</f>
        <v>0</v>
      </c>
      <c r="G850" s="26"/>
    </row>
    <row r="851" spans="1:7" x14ac:dyDescent="0.25">
      <c r="A851" s="26" t="str">
        <f>Raw_endusebreakdownannual!B850</f>
        <v>CZ09</v>
      </c>
      <c r="B851" s="26" t="str">
        <f>Raw_endusebreakdownannual!C850</f>
        <v>cDXGF</v>
      </c>
      <c r="C851" s="26" t="str">
        <f>Raw_endusebreakdownannual!A850</f>
        <v>New Construction</v>
      </c>
      <c r="D851" s="26" t="str">
        <f>Raw_endusebreakdownannual!D850</f>
        <v>Heat Rejection</v>
      </c>
      <c r="E851" s="65">
        <f>Raw_endusebreakdownannual!E850</f>
        <v>0</v>
      </c>
      <c r="F851" s="65">
        <f>Raw_endusebreakdownannual!F850</f>
        <v>0</v>
      </c>
      <c r="G851" s="26"/>
    </row>
    <row r="852" spans="1:7" x14ac:dyDescent="0.25">
      <c r="A852" s="26" t="str">
        <f>Raw_endusebreakdownannual!B851</f>
        <v>CZ09</v>
      </c>
      <c r="B852" s="26" t="str">
        <f>Raw_endusebreakdownannual!C851</f>
        <v>cDXGF</v>
      </c>
      <c r="C852" s="26" t="str">
        <f>Raw_endusebreakdownannual!A851</f>
        <v>New Construction</v>
      </c>
      <c r="D852" s="26" t="str">
        <f>Raw_endusebreakdownannual!D851</f>
        <v>Humidification</v>
      </c>
      <c r="E852" s="65">
        <f>Raw_endusebreakdownannual!E851</f>
        <v>0</v>
      </c>
      <c r="F852" s="65">
        <f>Raw_endusebreakdownannual!F851</f>
        <v>0</v>
      </c>
      <c r="G852" s="26"/>
    </row>
    <row r="853" spans="1:7" x14ac:dyDescent="0.25">
      <c r="A853" s="26" t="str">
        <f>Raw_endusebreakdownannual!B852</f>
        <v>CZ09</v>
      </c>
      <c r="B853" s="26" t="str">
        <f>Raw_endusebreakdownannual!C852</f>
        <v>cDXGF</v>
      </c>
      <c r="C853" s="26" t="str">
        <f>Raw_endusebreakdownannual!A852</f>
        <v>New Construction</v>
      </c>
      <c r="D853" s="26" t="str">
        <f>Raw_endusebreakdownannual!D852</f>
        <v>Heat Recovery</v>
      </c>
      <c r="E853" s="65">
        <f>Raw_endusebreakdownannual!E852</f>
        <v>0</v>
      </c>
      <c r="F853" s="65">
        <f>Raw_endusebreakdownannual!F852</f>
        <v>0</v>
      </c>
      <c r="G853" s="26"/>
    </row>
    <row r="854" spans="1:7" x14ac:dyDescent="0.25">
      <c r="A854" s="26" t="str">
        <f>Raw_endusebreakdownannual!B853</f>
        <v>CZ09</v>
      </c>
      <c r="B854" s="26" t="str">
        <f>Raw_endusebreakdownannual!C853</f>
        <v>cDXGF</v>
      </c>
      <c r="C854" s="26" t="str">
        <f>Raw_endusebreakdownannual!A853</f>
        <v>New Construction</v>
      </c>
      <c r="D854" s="26" t="str">
        <f>Raw_endusebreakdownannual!D853</f>
        <v>Water Systems</v>
      </c>
      <c r="E854" s="65">
        <f>Raw_endusebreakdownannual!E853</f>
        <v>0</v>
      </c>
      <c r="F854" s="65">
        <f>Raw_endusebreakdownannual!F853</f>
        <v>1479998.31</v>
      </c>
      <c r="G854" s="26"/>
    </row>
    <row r="855" spans="1:7" x14ac:dyDescent="0.25">
      <c r="A855" s="26" t="str">
        <f>Raw_endusebreakdownannual!B854</f>
        <v>CZ09</v>
      </c>
      <c r="B855" s="26" t="str">
        <f>Raw_endusebreakdownannual!C854</f>
        <v>cDXGF</v>
      </c>
      <c r="C855" s="26" t="str">
        <f>Raw_endusebreakdownannual!A854</f>
        <v>New Construction</v>
      </c>
      <c r="D855" s="26" t="str">
        <f>Raw_endusebreakdownannual!D854</f>
        <v>Refrigeration</v>
      </c>
      <c r="E855" s="65">
        <f>Raw_endusebreakdownannual!E854</f>
        <v>0</v>
      </c>
      <c r="F855" s="65">
        <f>Raw_endusebreakdownannual!F854</f>
        <v>0</v>
      </c>
      <c r="G855" s="26"/>
    </row>
    <row r="856" spans="1:7" x14ac:dyDescent="0.25">
      <c r="A856" s="26" t="str">
        <f>Raw_endusebreakdownannual!B855</f>
        <v>CZ09</v>
      </c>
      <c r="B856" s="26" t="str">
        <f>Raw_endusebreakdownannual!C855</f>
        <v>cDXGF</v>
      </c>
      <c r="C856" s="26" t="str">
        <f>Raw_endusebreakdownannual!A855</f>
        <v>New Construction</v>
      </c>
      <c r="D856" s="26" t="str">
        <f>Raw_endusebreakdownannual!D855</f>
        <v>Generators</v>
      </c>
      <c r="E856" s="65">
        <f>Raw_endusebreakdownannual!E855</f>
        <v>0</v>
      </c>
      <c r="F856" s="65">
        <f>Raw_endusebreakdownannual!F855</f>
        <v>0</v>
      </c>
      <c r="G856" s="26"/>
    </row>
    <row r="857" spans="1:7" x14ac:dyDescent="0.25">
      <c r="A857" s="26" t="str">
        <f>Raw_endusebreakdownannual!B856</f>
        <v>CZ09</v>
      </c>
      <c r="B857" s="26" t="str">
        <f>Raw_endusebreakdownannual!C856</f>
        <v>cDXGF</v>
      </c>
      <c r="C857" s="26" t="str">
        <f>Raw_endusebreakdownannual!A856</f>
        <v>New Construction</v>
      </c>
      <c r="D857" s="26" t="str">
        <f>Raw_endusebreakdownannual!D856</f>
        <v>Total End Uses</v>
      </c>
      <c r="E857" s="65">
        <f>Raw_endusebreakdownannual!E856</f>
        <v>6235173.0899999999</v>
      </c>
      <c r="F857" s="65">
        <f>Raw_endusebreakdownannual!F856</f>
        <v>1784898.09</v>
      </c>
      <c r="G857" s="26"/>
    </row>
    <row r="858" spans="1:7" x14ac:dyDescent="0.25">
      <c r="A858" s="26" t="str">
        <f>Raw_endusebreakdownannual!B857</f>
        <v>CZ10</v>
      </c>
      <c r="B858" s="26" t="str">
        <f>Raw_endusebreakdownannual!C857</f>
        <v>cDXGF</v>
      </c>
      <c r="C858" s="26" t="str">
        <f>Raw_endusebreakdownannual!A857</f>
        <v>New Construction</v>
      </c>
      <c r="D858" s="26" t="str">
        <f>Raw_endusebreakdownannual!D857</f>
        <v>Heating</v>
      </c>
      <c r="E858" s="65">
        <f>Raw_endusebreakdownannual!E857</f>
        <v>0</v>
      </c>
      <c r="F858" s="65">
        <f>Raw_endusebreakdownannual!F857</f>
        <v>213595.94</v>
      </c>
      <c r="G858" s="26"/>
    </row>
    <row r="859" spans="1:7" x14ac:dyDescent="0.25">
      <c r="A859" s="26" t="str">
        <f>Raw_endusebreakdownannual!B858</f>
        <v>CZ10</v>
      </c>
      <c r="B859" s="26" t="str">
        <f>Raw_endusebreakdownannual!C858</f>
        <v>cDXGF</v>
      </c>
      <c r="C859" s="26" t="str">
        <f>Raw_endusebreakdownannual!A858</f>
        <v>New Construction</v>
      </c>
      <c r="D859" s="26" t="str">
        <f>Raw_endusebreakdownannual!D858</f>
        <v>Cooling</v>
      </c>
      <c r="E859" s="65">
        <f>Raw_endusebreakdownannual!E858</f>
        <v>1293563.99</v>
      </c>
      <c r="F859" s="65">
        <f>Raw_endusebreakdownannual!F858</f>
        <v>0</v>
      </c>
      <c r="G859" s="26"/>
    </row>
    <row r="860" spans="1:7" x14ac:dyDescent="0.25">
      <c r="A860" s="26" t="str">
        <f>Raw_endusebreakdownannual!B859</f>
        <v>CZ10</v>
      </c>
      <c r="B860" s="26" t="str">
        <f>Raw_endusebreakdownannual!C859</f>
        <v>cDXGF</v>
      </c>
      <c r="C860" s="26" t="str">
        <f>Raw_endusebreakdownannual!A859</f>
        <v>New Construction</v>
      </c>
      <c r="D860" s="26" t="str">
        <f>Raw_endusebreakdownannual!D859</f>
        <v>Interior Lighting</v>
      </c>
      <c r="E860" s="65">
        <f>Raw_endusebreakdownannual!E859</f>
        <v>558894.68000000005</v>
      </c>
      <c r="F860" s="65">
        <f>Raw_endusebreakdownannual!F859</f>
        <v>0</v>
      </c>
      <c r="G860" s="26"/>
    </row>
    <row r="861" spans="1:7" x14ac:dyDescent="0.25">
      <c r="A861" s="26" t="str">
        <f>Raw_endusebreakdownannual!B860</f>
        <v>CZ10</v>
      </c>
      <c r="B861" s="26" t="str">
        <f>Raw_endusebreakdownannual!C860</f>
        <v>cDXGF</v>
      </c>
      <c r="C861" s="26" t="str">
        <f>Raw_endusebreakdownannual!A860</f>
        <v>New Construction</v>
      </c>
      <c r="D861" s="26" t="str">
        <f>Raw_endusebreakdownannual!D860</f>
        <v>Exterior Lighting</v>
      </c>
      <c r="E861" s="65">
        <f>Raw_endusebreakdownannual!E860</f>
        <v>0</v>
      </c>
      <c r="F861" s="65">
        <f>Raw_endusebreakdownannual!F860</f>
        <v>0</v>
      </c>
      <c r="G861" s="26"/>
    </row>
    <row r="862" spans="1:7" x14ac:dyDescent="0.25">
      <c r="A862" s="26" t="str">
        <f>Raw_endusebreakdownannual!B861</f>
        <v>CZ10</v>
      </c>
      <c r="B862" s="26" t="str">
        <f>Raw_endusebreakdownannual!C861</f>
        <v>cDXGF</v>
      </c>
      <c r="C862" s="26" t="str">
        <f>Raw_endusebreakdownannual!A861</f>
        <v>New Construction</v>
      </c>
      <c r="D862" s="26" t="str">
        <f>Raw_endusebreakdownannual!D861</f>
        <v>Interior Equipment</v>
      </c>
      <c r="E862" s="65">
        <f>Raw_endusebreakdownannual!E861</f>
        <v>3196971.72</v>
      </c>
      <c r="F862" s="65">
        <f>Raw_endusebreakdownannual!F861</f>
        <v>234323.45</v>
      </c>
      <c r="G862" s="26"/>
    </row>
    <row r="863" spans="1:7" x14ac:dyDescent="0.25">
      <c r="A863" s="26" t="str">
        <f>Raw_endusebreakdownannual!B862</f>
        <v>CZ10</v>
      </c>
      <c r="B863" s="26" t="str">
        <f>Raw_endusebreakdownannual!C862</f>
        <v>cDXGF</v>
      </c>
      <c r="C863" s="26" t="str">
        <f>Raw_endusebreakdownannual!A862</f>
        <v>New Construction</v>
      </c>
      <c r="D863" s="26" t="str">
        <f>Raw_endusebreakdownannual!D862</f>
        <v>Exterior Equipment</v>
      </c>
      <c r="E863" s="65">
        <f>Raw_endusebreakdownannual!E862</f>
        <v>0</v>
      </c>
      <c r="F863" s="65">
        <f>Raw_endusebreakdownannual!F862</f>
        <v>0</v>
      </c>
      <c r="G863" s="26"/>
    </row>
    <row r="864" spans="1:7" x14ac:dyDescent="0.25">
      <c r="A864" s="26" t="str">
        <f>Raw_endusebreakdownannual!B863</f>
        <v>CZ10</v>
      </c>
      <c r="B864" s="26" t="str">
        <f>Raw_endusebreakdownannual!C863</f>
        <v>cDXGF</v>
      </c>
      <c r="C864" s="26" t="str">
        <f>Raw_endusebreakdownannual!A863</f>
        <v>New Construction</v>
      </c>
      <c r="D864" s="26" t="str">
        <f>Raw_endusebreakdownannual!D863</f>
        <v>Fans</v>
      </c>
      <c r="E864" s="65">
        <f>Raw_endusebreakdownannual!E863</f>
        <v>1519158.73</v>
      </c>
      <c r="F864" s="65">
        <f>Raw_endusebreakdownannual!F863</f>
        <v>0</v>
      </c>
      <c r="G864" s="26"/>
    </row>
    <row r="865" spans="1:7" x14ac:dyDescent="0.25">
      <c r="A865" s="26" t="str">
        <f>Raw_endusebreakdownannual!B864</f>
        <v>CZ10</v>
      </c>
      <c r="B865" s="26" t="str">
        <f>Raw_endusebreakdownannual!C864</f>
        <v>cDXGF</v>
      </c>
      <c r="C865" s="26" t="str">
        <f>Raw_endusebreakdownannual!A864</f>
        <v>New Construction</v>
      </c>
      <c r="D865" s="26" t="str">
        <f>Raw_endusebreakdownannual!D864</f>
        <v>Pumps</v>
      </c>
      <c r="E865" s="65">
        <f>Raw_endusebreakdownannual!E864</f>
        <v>2994.05</v>
      </c>
      <c r="F865" s="65">
        <f>Raw_endusebreakdownannual!F864</f>
        <v>0</v>
      </c>
      <c r="G865" s="26"/>
    </row>
    <row r="866" spans="1:7" x14ac:dyDescent="0.25">
      <c r="A866" s="26" t="str">
        <f>Raw_endusebreakdownannual!B865</f>
        <v>CZ10</v>
      </c>
      <c r="B866" s="26" t="str">
        <f>Raw_endusebreakdownannual!C865</f>
        <v>cDXGF</v>
      </c>
      <c r="C866" s="26" t="str">
        <f>Raw_endusebreakdownannual!A865</f>
        <v>New Construction</v>
      </c>
      <c r="D866" s="26" t="str">
        <f>Raw_endusebreakdownannual!D865</f>
        <v>Heat Rejection</v>
      </c>
      <c r="E866" s="65">
        <f>Raw_endusebreakdownannual!E865</f>
        <v>0</v>
      </c>
      <c r="F866" s="65">
        <f>Raw_endusebreakdownannual!F865</f>
        <v>0</v>
      </c>
      <c r="G866" s="26"/>
    </row>
    <row r="867" spans="1:7" x14ac:dyDescent="0.25">
      <c r="A867" s="26" t="str">
        <f>Raw_endusebreakdownannual!B866</f>
        <v>CZ10</v>
      </c>
      <c r="B867" s="26" t="str">
        <f>Raw_endusebreakdownannual!C866</f>
        <v>cDXGF</v>
      </c>
      <c r="C867" s="26" t="str">
        <f>Raw_endusebreakdownannual!A866</f>
        <v>New Construction</v>
      </c>
      <c r="D867" s="26" t="str">
        <f>Raw_endusebreakdownannual!D866</f>
        <v>Humidification</v>
      </c>
      <c r="E867" s="65">
        <f>Raw_endusebreakdownannual!E866</f>
        <v>0</v>
      </c>
      <c r="F867" s="65">
        <f>Raw_endusebreakdownannual!F866</f>
        <v>0</v>
      </c>
      <c r="G867" s="26"/>
    </row>
    <row r="868" spans="1:7" x14ac:dyDescent="0.25">
      <c r="A868" s="26" t="str">
        <f>Raw_endusebreakdownannual!B867</f>
        <v>CZ10</v>
      </c>
      <c r="B868" s="26" t="str">
        <f>Raw_endusebreakdownannual!C867</f>
        <v>cDXGF</v>
      </c>
      <c r="C868" s="26" t="str">
        <f>Raw_endusebreakdownannual!A867</f>
        <v>New Construction</v>
      </c>
      <c r="D868" s="26" t="str">
        <f>Raw_endusebreakdownannual!D867</f>
        <v>Heat Recovery</v>
      </c>
      <c r="E868" s="65">
        <f>Raw_endusebreakdownannual!E867</f>
        <v>0</v>
      </c>
      <c r="F868" s="65">
        <f>Raw_endusebreakdownannual!F867</f>
        <v>0</v>
      </c>
      <c r="G868" s="26"/>
    </row>
    <row r="869" spans="1:7" x14ac:dyDescent="0.25">
      <c r="A869" s="26" t="str">
        <f>Raw_endusebreakdownannual!B868</f>
        <v>CZ10</v>
      </c>
      <c r="B869" s="26" t="str">
        <f>Raw_endusebreakdownannual!C868</f>
        <v>cDXGF</v>
      </c>
      <c r="C869" s="26" t="str">
        <f>Raw_endusebreakdownannual!A868</f>
        <v>New Construction</v>
      </c>
      <c r="D869" s="26" t="str">
        <f>Raw_endusebreakdownannual!D868</f>
        <v>Water Systems</v>
      </c>
      <c r="E869" s="65">
        <f>Raw_endusebreakdownannual!E868</f>
        <v>0</v>
      </c>
      <c r="F869" s="65">
        <f>Raw_endusebreakdownannual!F868</f>
        <v>1462394.24</v>
      </c>
      <c r="G869" s="26"/>
    </row>
    <row r="870" spans="1:7" x14ac:dyDescent="0.25">
      <c r="A870" s="26" t="str">
        <f>Raw_endusebreakdownannual!B869</f>
        <v>CZ10</v>
      </c>
      <c r="B870" s="26" t="str">
        <f>Raw_endusebreakdownannual!C869</f>
        <v>cDXGF</v>
      </c>
      <c r="C870" s="26" t="str">
        <f>Raw_endusebreakdownannual!A869</f>
        <v>New Construction</v>
      </c>
      <c r="D870" s="26" t="str">
        <f>Raw_endusebreakdownannual!D869</f>
        <v>Refrigeration</v>
      </c>
      <c r="E870" s="65">
        <f>Raw_endusebreakdownannual!E869</f>
        <v>0</v>
      </c>
      <c r="F870" s="65">
        <f>Raw_endusebreakdownannual!F869</f>
        <v>0</v>
      </c>
      <c r="G870" s="26"/>
    </row>
    <row r="871" spans="1:7" x14ac:dyDescent="0.25">
      <c r="A871" s="26" t="str">
        <f>Raw_endusebreakdownannual!B870</f>
        <v>CZ10</v>
      </c>
      <c r="B871" s="26" t="str">
        <f>Raw_endusebreakdownannual!C870</f>
        <v>cDXGF</v>
      </c>
      <c r="C871" s="26" t="str">
        <f>Raw_endusebreakdownannual!A870</f>
        <v>New Construction</v>
      </c>
      <c r="D871" s="26" t="str">
        <f>Raw_endusebreakdownannual!D870</f>
        <v>Generators</v>
      </c>
      <c r="E871" s="65">
        <f>Raw_endusebreakdownannual!E870</f>
        <v>0</v>
      </c>
      <c r="F871" s="65">
        <f>Raw_endusebreakdownannual!F870</f>
        <v>0</v>
      </c>
      <c r="G871" s="26"/>
    </row>
    <row r="872" spans="1:7" x14ac:dyDescent="0.25">
      <c r="A872" s="26" t="str">
        <f>Raw_endusebreakdownannual!B871</f>
        <v>CZ10</v>
      </c>
      <c r="B872" s="26" t="str">
        <f>Raw_endusebreakdownannual!C871</f>
        <v>cDXGF</v>
      </c>
      <c r="C872" s="26" t="str">
        <f>Raw_endusebreakdownannual!A871</f>
        <v>New Construction</v>
      </c>
      <c r="D872" s="26" t="str">
        <f>Raw_endusebreakdownannual!D871</f>
        <v>Total End Uses</v>
      </c>
      <c r="E872" s="65">
        <f>Raw_endusebreakdownannual!E871</f>
        <v>6571583.1600000001</v>
      </c>
      <c r="F872" s="65">
        <f>Raw_endusebreakdownannual!F871</f>
        <v>1910313.64</v>
      </c>
      <c r="G872" s="26"/>
    </row>
    <row r="873" spans="1:7" x14ac:dyDescent="0.25">
      <c r="A873" s="26" t="str">
        <f>Raw_endusebreakdownannual!B872</f>
        <v>CZ11</v>
      </c>
      <c r="B873" s="26" t="str">
        <f>Raw_endusebreakdownannual!C872</f>
        <v>cDXGF</v>
      </c>
      <c r="C873" s="26" t="str">
        <f>Raw_endusebreakdownannual!A872</f>
        <v>New Construction</v>
      </c>
      <c r="D873" s="26" t="str">
        <f>Raw_endusebreakdownannual!D872</f>
        <v>Heating</v>
      </c>
      <c r="E873" s="65">
        <f>Raw_endusebreakdownannual!E872</f>
        <v>0</v>
      </c>
      <c r="F873" s="65">
        <f>Raw_endusebreakdownannual!F872</f>
        <v>358328.84</v>
      </c>
      <c r="G873" s="26"/>
    </row>
    <row r="874" spans="1:7" x14ac:dyDescent="0.25">
      <c r="A874" s="26" t="str">
        <f>Raw_endusebreakdownannual!B873</f>
        <v>CZ11</v>
      </c>
      <c r="B874" s="26" t="str">
        <f>Raw_endusebreakdownannual!C873</f>
        <v>cDXGF</v>
      </c>
      <c r="C874" s="26" t="str">
        <f>Raw_endusebreakdownannual!A873</f>
        <v>New Construction</v>
      </c>
      <c r="D874" s="26" t="str">
        <f>Raw_endusebreakdownannual!D873</f>
        <v>Cooling</v>
      </c>
      <c r="E874" s="65">
        <f>Raw_endusebreakdownannual!E873</f>
        <v>1223142.42</v>
      </c>
      <c r="F874" s="65">
        <f>Raw_endusebreakdownannual!F873</f>
        <v>0</v>
      </c>
      <c r="G874" s="26"/>
    </row>
    <row r="875" spans="1:7" x14ac:dyDescent="0.25">
      <c r="A875" s="26" t="str">
        <f>Raw_endusebreakdownannual!B874</f>
        <v>CZ11</v>
      </c>
      <c r="B875" s="26" t="str">
        <f>Raw_endusebreakdownannual!C874</f>
        <v>cDXGF</v>
      </c>
      <c r="C875" s="26" t="str">
        <f>Raw_endusebreakdownannual!A874</f>
        <v>New Construction</v>
      </c>
      <c r="D875" s="26" t="str">
        <f>Raw_endusebreakdownannual!D874</f>
        <v>Interior Lighting</v>
      </c>
      <c r="E875" s="65">
        <f>Raw_endusebreakdownannual!E874</f>
        <v>558894.68000000005</v>
      </c>
      <c r="F875" s="65">
        <f>Raw_endusebreakdownannual!F874</f>
        <v>0</v>
      </c>
      <c r="G875" s="26"/>
    </row>
    <row r="876" spans="1:7" x14ac:dyDescent="0.25">
      <c r="A876" s="26" t="str">
        <f>Raw_endusebreakdownannual!B875</f>
        <v>CZ11</v>
      </c>
      <c r="B876" s="26" t="str">
        <f>Raw_endusebreakdownannual!C875</f>
        <v>cDXGF</v>
      </c>
      <c r="C876" s="26" t="str">
        <f>Raw_endusebreakdownannual!A875</f>
        <v>New Construction</v>
      </c>
      <c r="D876" s="26" t="str">
        <f>Raw_endusebreakdownannual!D875</f>
        <v>Exterior Lighting</v>
      </c>
      <c r="E876" s="65">
        <f>Raw_endusebreakdownannual!E875</f>
        <v>0</v>
      </c>
      <c r="F876" s="65">
        <f>Raw_endusebreakdownannual!F875</f>
        <v>0</v>
      </c>
      <c r="G876" s="26"/>
    </row>
    <row r="877" spans="1:7" x14ac:dyDescent="0.25">
      <c r="A877" s="26" t="str">
        <f>Raw_endusebreakdownannual!B876</f>
        <v>CZ11</v>
      </c>
      <c r="B877" s="26" t="str">
        <f>Raw_endusebreakdownannual!C876</f>
        <v>cDXGF</v>
      </c>
      <c r="C877" s="26" t="str">
        <f>Raw_endusebreakdownannual!A876</f>
        <v>New Construction</v>
      </c>
      <c r="D877" s="26" t="str">
        <f>Raw_endusebreakdownannual!D876</f>
        <v>Interior Equipment</v>
      </c>
      <c r="E877" s="65">
        <f>Raw_endusebreakdownannual!E876</f>
        <v>3196971.72</v>
      </c>
      <c r="F877" s="65">
        <f>Raw_endusebreakdownannual!F876</f>
        <v>234323.45</v>
      </c>
      <c r="G877" s="26"/>
    </row>
    <row r="878" spans="1:7" x14ac:dyDescent="0.25">
      <c r="A878" s="26" t="str">
        <f>Raw_endusebreakdownannual!B877</f>
        <v>CZ11</v>
      </c>
      <c r="B878" s="26" t="str">
        <f>Raw_endusebreakdownannual!C877</f>
        <v>cDXGF</v>
      </c>
      <c r="C878" s="26" t="str">
        <f>Raw_endusebreakdownannual!A877</f>
        <v>New Construction</v>
      </c>
      <c r="D878" s="26" t="str">
        <f>Raw_endusebreakdownannual!D877</f>
        <v>Exterior Equipment</v>
      </c>
      <c r="E878" s="65">
        <f>Raw_endusebreakdownannual!E877</f>
        <v>0</v>
      </c>
      <c r="F878" s="65">
        <f>Raw_endusebreakdownannual!F877</f>
        <v>0</v>
      </c>
      <c r="G878" s="26"/>
    </row>
    <row r="879" spans="1:7" x14ac:dyDescent="0.25">
      <c r="A879" s="26" t="str">
        <f>Raw_endusebreakdownannual!B878</f>
        <v>CZ11</v>
      </c>
      <c r="B879" s="26" t="str">
        <f>Raw_endusebreakdownannual!C878</f>
        <v>cDXGF</v>
      </c>
      <c r="C879" s="26" t="str">
        <f>Raw_endusebreakdownannual!A878</f>
        <v>New Construction</v>
      </c>
      <c r="D879" s="26" t="str">
        <f>Raw_endusebreakdownannual!D878</f>
        <v>Fans</v>
      </c>
      <c r="E879" s="65">
        <f>Raw_endusebreakdownannual!E878</f>
        <v>1347940.38</v>
      </c>
      <c r="F879" s="65">
        <f>Raw_endusebreakdownannual!F878</f>
        <v>0</v>
      </c>
      <c r="G879" s="26"/>
    </row>
    <row r="880" spans="1:7" x14ac:dyDescent="0.25">
      <c r="A880" s="26" t="str">
        <f>Raw_endusebreakdownannual!B879</f>
        <v>CZ11</v>
      </c>
      <c r="B880" s="26" t="str">
        <f>Raw_endusebreakdownannual!C879</f>
        <v>cDXGF</v>
      </c>
      <c r="C880" s="26" t="str">
        <f>Raw_endusebreakdownannual!A879</f>
        <v>New Construction</v>
      </c>
      <c r="D880" s="26" t="str">
        <f>Raw_endusebreakdownannual!D879</f>
        <v>Pumps</v>
      </c>
      <c r="E880" s="65">
        <f>Raw_endusebreakdownannual!E879</f>
        <v>2780.1</v>
      </c>
      <c r="F880" s="65">
        <f>Raw_endusebreakdownannual!F879</f>
        <v>0</v>
      </c>
      <c r="G880" s="26"/>
    </row>
    <row r="881" spans="1:7" x14ac:dyDescent="0.25">
      <c r="A881" s="26" t="str">
        <f>Raw_endusebreakdownannual!B880</f>
        <v>CZ11</v>
      </c>
      <c r="B881" s="26" t="str">
        <f>Raw_endusebreakdownannual!C880</f>
        <v>cDXGF</v>
      </c>
      <c r="C881" s="26" t="str">
        <f>Raw_endusebreakdownannual!A880</f>
        <v>New Construction</v>
      </c>
      <c r="D881" s="26" t="str">
        <f>Raw_endusebreakdownannual!D880</f>
        <v>Heat Rejection</v>
      </c>
      <c r="E881" s="65">
        <f>Raw_endusebreakdownannual!E880</f>
        <v>0</v>
      </c>
      <c r="F881" s="65">
        <f>Raw_endusebreakdownannual!F880</f>
        <v>0</v>
      </c>
      <c r="G881" s="26"/>
    </row>
    <row r="882" spans="1:7" x14ac:dyDescent="0.25">
      <c r="A882" s="26" t="str">
        <f>Raw_endusebreakdownannual!B881</f>
        <v>CZ11</v>
      </c>
      <c r="B882" s="26" t="str">
        <f>Raw_endusebreakdownannual!C881</f>
        <v>cDXGF</v>
      </c>
      <c r="C882" s="26" t="str">
        <f>Raw_endusebreakdownannual!A881</f>
        <v>New Construction</v>
      </c>
      <c r="D882" s="26" t="str">
        <f>Raw_endusebreakdownannual!D881</f>
        <v>Humidification</v>
      </c>
      <c r="E882" s="65">
        <f>Raw_endusebreakdownannual!E881</f>
        <v>0</v>
      </c>
      <c r="F882" s="65">
        <f>Raw_endusebreakdownannual!F881</f>
        <v>0</v>
      </c>
      <c r="G882" s="26"/>
    </row>
    <row r="883" spans="1:7" x14ac:dyDescent="0.25">
      <c r="A883" s="26" t="str">
        <f>Raw_endusebreakdownannual!B882</f>
        <v>CZ11</v>
      </c>
      <c r="B883" s="26" t="str">
        <f>Raw_endusebreakdownannual!C882</f>
        <v>cDXGF</v>
      </c>
      <c r="C883" s="26" t="str">
        <f>Raw_endusebreakdownannual!A882</f>
        <v>New Construction</v>
      </c>
      <c r="D883" s="26" t="str">
        <f>Raw_endusebreakdownannual!D882</f>
        <v>Heat Recovery</v>
      </c>
      <c r="E883" s="65">
        <f>Raw_endusebreakdownannual!E882</f>
        <v>0</v>
      </c>
      <c r="F883" s="65">
        <f>Raw_endusebreakdownannual!F882</f>
        <v>0</v>
      </c>
      <c r="G883" s="26"/>
    </row>
    <row r="884" spans="1:7" x14ac:dyDescent="0.25">
      <c r="A884" s="26" t="str">
        <f>Raw_endusebreakdownannual!B883</f>
        <v>CZ11</v>
      </c>
      <c r="B884" s="26" t="str">
        <f>Raw_endusebreakdownannual!C883</f>
        <v>cDXGF</v>
      </c>
      <c r="C884" s="26" t="str">
        <f>Raw_endusebreakdownannual!A883</f>
        <v>New Construction</v>
      </c>
      <c r="D884" s="26" t="str">
        <f>Raw_endusebreakdownannual!D883</f>
        <v>Water Systems</v>
      </c>
      <c r="E884" s="65">
        <f>Raw_endusebreakdownannual!E883</f>
        <v>0</v>
      </c>
      <c r="F884" s="65">
        <f>Raw_endusebreakdownannual!F883</f>
        <v>1491855.69</v>
      </c>
      <c r="G884" s="26"/>
    </row>
    <row r="885" spans="1:7" x14ac:dyDescent="0.25">
      <c r="A885" s="26" t="str">
        <f>Raw_endusebreakdownannual!B884</f>
        <v>CZ11</v>
      </c>
      <c r="B885" s="26" t="str">
        <f>Raw_endusebreakdownannual!C884</f>
        <v>cDXGF</v>
      </c>
      <c r="C885" s="26" t="str">
        <f>Raw_endusebreakdownannual!A884</f>
        <v>New Construction</v>
      </c>
      <c r="D885" s="26" t="str">
        <f>Raw_endusebreakdownannual!D884</f>
        <v>Refrigeration</v>
      </c>
      <c r="E885" s="65">
        <f>Raw_endusebreakdownannual!E884</f>
        <v>0</v>
      </c>
      <c r="F885" s="65">
        <f>Raw_endusebreakdownannual!F884</f>
        <v>0</v>
      </c>
      <c r="G885" s="26"/>
    </row>
    <row r="886" spans="1:7" x14ac:dyDescent="0.25">
      <c r="A886" s="26" t="str">
        <f>Raw_endusebreakdownannual!B885</f>
        <v>CZ11</v>
      </c>
      <c r="B886" s="26" t="str">
        <f>Raw_endusebreakdownannual!C885</f>
        <v>cDXGF</v>
      </c>
      <c r="C886" s="26" t="str">
        <f>Raw_endusebreakdownannual!A885</f>
        <v>New Construction</v>
      </c>
      <c r="D886" s="26" t="str">
        <f>Raw_endusebreakdownannual!D885</f>
        <v>Generators</v>
      </c>
      <c r="E886" s="65">
        <f>Raw_endusebreakdownannual!E885</f>
        <v>0</v>
      </c>
      <c r="F886" s="65">
        <f>Raw_endusebreakdownannual!F885</f>
        <v>0</v>
      </c>
      <c r="G886" s="26"/>
    </row>
    <row r="887" spans="1:7" x14ac:dyDescent="0.25">
      <c r="A887" s="26" t="str">
        <f>Raw_endusebreakdownannual!B886</f>
        <v>CZ11</v>
      </c>
      <c r="B887" s="26" t="str">
        <f>Raw_endusebreakdownannual!C886</f>
        <v>cDXGF</v>
      </c>
      <c r="C887" s="26" t="str">
        <f>Raw_endusebreakdownannual!A886</f>
        <v>New Construction</v>
      </c>
      <c r="D887" s="26" t="str">
        <f>Raw_endusebreakdownannual!D886</f>
        <v>Total End Uses</v>
      </c>
      <c r="E887" s="65">
        <f>Raw_endusebreakdownannual!E886</f>
        <v>6329729.2999999998</v>
      </c>
      <c r="F887" s="65">
        <f>Raw_endusebreakdownannual!F886</f>
        <v>2084507.98</v>
      </c>
      <c r="G887" s="26"/>
    </row>
    <row r="888" spans="1:7" x14ac:dyDescent="0.25">
      <c r="A888" s="26" t="str">
        <f>Raw_endusebreakdownannual!B887</f>
        <v>CZ12</v>
      </c>
      <c r="B888" s="26" t="str">
        <f>Raw_endusebreakdownannual!C887</f>
        <v>cDXGF</v>
      </c>
      <c r="C888" s="26" t="str">
        <f>Raw_endusebreakdownannual!A887</f>
        <v>New Construction</v>
      </c>
      <c r="D888" s="26" t="str">
        <f>Raw_endusebreakdownannual!D887</f>
        <v>Heating</v>
      </c>
      <c r="E888" s="65">
        <f>Raw_endusebreakdownannual!E887</f>
        <v>0</v>
      </c>
      <c r="F888" s="65">
        <f>Raw_endusebreakdownannual!F887</f>
        <v>343282.45</v>
      </c>
      <c r="G888" s="26"/>
    </row>
    <row r="889" spans="1:7" x14ac:dyDescent="0.25">
      <c r="A889" s="26" t="str">
        <f>Raw_endusebreakdownannual!B888</f>
        <v>CZ12</v>
      </c>
      <c r="B889" s="26" t="str">
        <f>Raw_endusebreakdownannual!C888</f>
        <v>cDXGF</v>
      </c>
      <c r="C889" s="26" t="str">
        <f>Raw_endusebreakdownannual!A888</f>
        <v>New Construction</v>
      </c>
      <c r="D889" s="26" t="str">
        <f>Raw_endusebreakdownannual!D888</f>
        <v>Cooling</v>
      </c>
      <c r="E889" s="65">
        <f>Raw_endusebreakdownannual!E888</f>
        <v>1033366.06</v>
      </c>
      <c r="F889" s="65">
        <f>Raw_endusebreakdownannual!F888</f>
        <v>0</v>
      </c>
      <c r="G889" s="26"/>
    </row>
    <row r="890" spans="1:7" x14ac:dyDescent="0.25">
      <c r="A890" s="26" t="str">
        <f>Raw_endusebreakdownannual!B889</f>
        <v>CZ12</v>
      </c>
      <c r="B890" s="26" t="str">
        <f>Raw_endusebreakdownannual!C889</f>
        <v>cDXGF</v>
      </c>
      <c r="C890" s="26" t="str">
        <f>Raw_endusebreakdownannual!A889</f>
        <v>New Construction</v>
      </c>
      <c r="D890" s="26" t="str">
        <f>Raw_endusebreakdownannual!D889</f>
        <v>Interior Lighting</v>
      </c>
      <c r="E890" s="65">
        <f>Raw_endusebreakdownannual!E889</f>
        <v>558894.68000000005</v>
      </c>
      <c r="F890" s="65">
        <f>Raw_endusebreakdownannual!F889</f>
        <v>0</v>
      </c>
      <c r="G890" s="26"/>
    </row>
    <row r="891" spans="1:7" x14ac:dyDescent="0.25">
      <c r="A891" s="26" t="str">
        <f>Raw_endusebreakdownannual!B890</f>
        <v>CZ12</v>
      </c>
      <c r="B891" s="26" t="str">
        <f>Raw_endusebreakdownannual!C890</f>
        <v>cDXGF</v>
      </c>
      <c r="C891" s="26" t="str">
        <f>Raw_endusebreakdownannual!A890</f>
        <v>New Construction</v>
      </c>
      <c r="D891" s="26" t="str">
        <f>Raw_endusebreakdownannual!D890</f>
        <v>Exterior Lighting</v>
      </c>
      <c r="E891" s="65">
        <f>Raw_endusebreakdownannual!E890</f>
        <v>0</v>
      </c>
      <c r="F891" s="65">
        <f>Raw_endusebreakdownannual!F890</f>
        <v>0</v>
      </c>
      <c r="G891" s="26"/>
    </row>
    <row r="892" spans="1:7" x14ac:dyDescent="0.25">
      <c r="A892" s="26" t="str">
        <f>Raw_endusebreakdownannual!B891</f>
        <v>CZ12</v>
      </c>
      <c r="B892" s="26" t="str">
        <f>Raw_endusebreakdownannual!C891</f>
        <v>cDXGF</v>
      </c>
      <c r="C892" s="26" t="str">
        <f>Raw_endusebreakdownannual!A891</f>
        <v>New Construction</v>
      </c>
      <c r="D892" s="26" t="str">
        <f>Raw_endusebreakdownannual!D891</f>
        <v>Interior Equipment</v>
      </c>
      <c r="E892" s="65">
        <f>Raw_endusebreakdownannual!E891</f>
        <v>3196971.72</v>
      </c>
      <c r="F892" s="65">
        <f>Raw_endusebreakdownannual!F891</f>
        <v>234323.45</v>
      </c>
      <c r="G892" s="26"/>
    </row>
    <row r="893" spans="1:7" x14ac:dyDescent="0.25">
      <c r="A893" s="26" t="str">
        <f>Raw_endusebreakdownannual!B892</f>
        <v>CZ12</v>
      </c>
      <c r="B893" s="26" t="str">
        <f>Raw_endusebreakdownannual!C892</f>
        <v>cDXGF</v>
      </c>
      <c r="C893" s="26" t="str">
        <f>Raw_endusebreakdownannual!A892</f>
        <v>New Construction</v>
      </c>
      <c r="D893" s="26" t="str">
        <f>Raw_endusebreakdownannual!D892</f>
        <v>Exterior Equipment</v>
      </c>
      <c r="E893" s="65">
        <f>Raw_endusebreakdownannual!E892</f>
        <v>0</v>
      </c>
      <c r="F893" s="65">
        <f>Raw_endusebreakdownannual!F892</f>
        <v>0</v>
      </c>
      <c r="G893" s="26"/>
    </row>
    <row r="894" spans="1:7" x14ac:dyDescent="0.25">
      <c r="A894" s="26" t="str">
        <f>Raw_endusebreakdownannual!B893</f>
        <v>CZ12</v>
      </c>
      <c r="B894" s="26" t="str">
        <f>Raw_endusebreakdownannual!C893</f>
        <v>cDXGF</v>
      </c>
      <c r="C894" s="26" t="str">
        <f>Raw_endusebreakdownannual!A893</f>
        <v>New Construction</v>
      </c>
      <c r="D894" s="26" t="str">
        <f>Raw_endusebreakdownannual!D893</f>
        <v>Fans</v>
      </c>
      <c r="E894" s="65">
        <f>Raw_endusebreakdownannual!E893</f>
        <v>1294441.25</v>
      </c>
      <c r="F894" s="65">
        <f>Raw_endusebreakdownannual!F893</f>
        <v>0</v>
      </c>
      <c r="G894" s="26"/>
    </row>
    <row r="895" spans="1:7" x14ac:dyDescent="0.25">
      <c r="A895" s="26" t="str">
        <f>Raw_endusebreakdownannual!B894</f>
        <v>CZ12</v>
      </c>
      <c r="B895" s="26" t="str">
        <f>Raw_endusebreakdownannual!C894</f>
        <v>cDXGF</v>
      </c>
      <c r="C895" s="26" t="str">
        <f>Raw_endusebreakdownannual!A894</f>
        <v>New Construction</v>
      </c>
      <c r="D895" s="26" t="str">
        <f>Raw_endusebreakdownannual!D894</f>
        <v>Pumps</v>
      </c>
      <c r="E895" s="65">
        <f>Raw_endusebreakdownannual!E894</f>
        <v>2687.33</v>
      </c>
      <c r="F895" s="65">
        <f>Raw_endusebreakdownannual!F894</f>
        <v>0</v>
      </c>
      <c r="G895" s="26"/>
    </row>
    <row r="896" spans="1:7" x14ac:dyDescent="0.25">
      <c r="A896" s="26" t="str">
        <f>Raw_endusebreakdownannual!B895</f>
        <v>CZ12</v>
      </c>
      <c r="B896" s="26" t="str">
        <f>Raw_endusebreakdownannual!C895</f>
        <v>cDXGF</v>
      </c>
      <c r="C896" s="26" t="str">
        <f>Raw_endusebreakdownannual!A895</f>
        <v>New Construction</v>
      </c>
      <c r="D896" s="26" t="str">
        <f>Raw_endusebreakdownannual!D895</f>
        <v>Heat Rejection</v>
      </c>
      <c r="E896" s="65">
        <f>Raw_endusebreakdownannual!E895</f>
        <v>0</v>
      </c>
      <c r="F896" s="65">
        <f>Raw_endusebreakdownannual!F895</f>
        <v>0</v>
      </c>
      <c r="G896" s="26"/>
    </row>
    <row r="897" spans="1:7" x14ac:dyDescent="0.25">
      <c r="A897" s="26" t="str">
        <f>Raw_endusebreakdownannual!B896</f>
        <v>CZ12</v>
      </c>
      <c r="B897" s="26" t="str">
        <f>Raw_endusebreakdownannual!C896</f>
        <v>cDXGF</v>
      </c>
      <c r="C897" s="26" t="str">
        <f>Raw_endusebreakdownannual!A896</f>
        <v>New Construction</v>
      </c>
      <c r="D897" s="26" t="str">
        <f>Raw_endusebreakdownannual!D896</f>
        <v>Humidification</v>
      </c>
      <c r="E897" s="65">
        <f>Raw_endusebreakdownannual!E896</f>
        <v>0</v>
      </c>
      <c r="F897" s="65">
        <f>Raw_endusebreakdownannual!F896</f>
        <v>0</v>
      </c>
      <c r="G897" s="26"/>
    </row>
    <row r="898" spans="1:7" x14ac:dyDescent="0.25">
      <c r="A898" s="26" t="str">
        <f>Raw_endusebreakdownannual!B897</f>
        <v>CZ12</v>
      </c>
      <c r="B898" s="26" t="str">
        <f>Raw_endusebreakdownannual!C897</f>
        <v>cDXGF</v>
      </c>
      <c r="C898" s="26" t="str">
        <f>Raw_endusebreakdownannual!A897</f>
        <v>New Construction</v>
      </c>
      <c r="D898" s="26" t="str">
        <f>Raw_endusebreakdownannual!D897</f>
        <v>Heat Recovery</v>
      </c>
      <c r="E898" s="65">
        <f>Raw_endusebreakdownannual!E897</f>
        <v>0</v>
      </c>
      <c r="F898" s="65">
        <f>Raw_endusebreakdownannual!F897</f>
        <v>0</v>
      </c>
      <c r="G898" s="26"/>
    </row>
    <row r="899" spans="1:7" x14ac:dyDescent="0.25">
      <c r="A899" s="26" t="str">
        <f>Raw_endusebreakdownannual!B898</f>
        <v>CZ12</v>
      </c>
      <c r="B899" s="26" t="str">
        <f>Raw_endusebreakdownannual!C898</f>
        <v>cDXGF</v>
      </c>
      <c r="C899" s="26" t="str">
        <f>Raw_endusebreakdownannual!A898</f>
        <v>New Construction</v>
      </c>
      <c r="D899" s="26" t="str">
        <f>Raw_endusebreakdownannual!D898</f>
        <v>Water Systems</v>
      </c>
      <c r="E899" s="65">
        <f>Raw_endusebreakdownannual!E898</f>
        <v>0</v>
      </c>
      <c r="F899" s="65">
        <f>Raw_endusebreakdownannual!F898</f>
        <v>1538019.64</v>
      </c>
      <c r="G899" s="26"/>
    </row>
    <row r="900" spans="1:7" x14ac:dyDescent="0.25">
      <c r="A900" s="26" t="str">
        <f>Raw_endusebreakdownannual!B899</f>
        <v>CZ12</v>
      </c>
      <c r="B900" s="26" t="str">
        <f>Raw_endusebreakdownannual!C899</f>
        <v>cDXGF</v>
      </c>
      <c r="C900" s="26" t="str">
        <f>Raw_endusebreakdownannual!A899</f>
        <v>New Construction</v>
      </c>
      <c r="D900" s="26" t="str">
        <f>Raw_endusebreakdownannual!D899</f>
        <v>Refrigeration</v>
      </c>
      <c r="E900" s="65">
        <f>Raw_endusebreakdownannual!E899</f>
        <v>0</v>
      </c>
      <c r="F900" s="65">
        <f>Raw_endusebreakdownannual!F899</f>
        <v>0</v>
      </c>
      <c r="G900" s="26"/>
    </row>
    <row r="901" spans="1:7" x14ac:dyDescent="0.25">
      <c r="A901" s="26" t="str">
        <f>Raw_endusebreakdownannual!B900</f>
        <v>CZ12</v>
      </c>
      <c r="B901" s="26" t="str">
        <f>Raw_endusebreakdownannual!C900</f>
        <v>cDXGF</v>
      </c>
      <c r="C901" s="26" t="str">
        <f>Raw_endusebreakdownannual!A900</f>
        <v>New Construction</v>
      </c>
      <c r="D901" s="26" t="str">
        <f>Raw_endusebreakdownannual!D900</f>
        <v>Generators</v>
      </c>
      <c r="E901" s="65">
        <f>Raw_endusebreakdownannual!E900</f>
        <v>0</v>
      </c>
      <c r="F901" s="65">
        <f>Raw_endusebreakdownannual!F900</f>
        <v>0</v>
      </c>
      <c r="G901" s="26"/>
    </row>
    <row r="902" spans="1:7" x14ac:dyDescent="0.25">
      <c r="A902" s="26" t="str">
        <f>Raw_endusebreakdownannual!B901</f>
        <v>CZ12</v>
      </c>
      <c r="B902" s="26" t="str">
        <f>Raw_endusebreakdownannual!C901</f>
        <v>cDXGF</v>
      </c>
      <c r="C902" s="26" t="str">
        <f>Raw_endusebreakdownannual!A901</f>
        <v>New Construction</v>
      </c>
      <c r="D902" s="26" t="str">
        <f>Raw_endusebreakdownannual!D901</f>
        <v>Total End Uses</v>
      </c>
      <c r="E902" s="65">
        <f>Raw_endusebreakdownannual!E901</f>
        <v>6086361.04</v>
      </c>
      <c r="F902" s="65">
        <f>Raw_endusebreakdownannual!F901</f>
        <v>2115625.54</v>
      </c>
      <c r="G902" s="26"/>
    </row>
    <row r="903" spans="1:7" x14ac:dyDescent="0.25">
      <c r="A903" s="26" t="str">
        <f>Raw_endusebreakdownannual!B902</f>
        <v>CZ13</v>
      </c>
      <c r="B903" s="26" t="str">
        <f>Raw_endusebreakdownannual!C902</f>
        <v>cDXGF</v>
      </c>
      <c r="C903" s="26" t="str">
        <f>Raw_endusebreakdownannual!A902</f>
        <v>New Construction</v>
      </c>
      <c r="D903" s="26" t="str">
        <f>Raw_endusebreakdownannual!D902</f>
        <v>Heating</v>
      </c>
      <c r="E903" s="65">
        <f>Raw_endusebreakdownannual!E902</f>
        <v>0</v>
      </c>
      <c r="F903" s="65">
        <f>Raw_endusebreakdownannual!F902</f>
        <v>254603.33</v>
      </c>
      <c r="G903" s="26"/>
    </row>
    <row r="904" spans="1:7" x14ac:dyDescent="0.25">
      <c r="A904" s="26" t="str">
        <f>Raw_endusebreakdownannual!B903</f>
        <v>CZ13</v>
      </c>
      <c r="B904" s="26" t="str">
        <f>Raw_endusebreakdownannual!C903</f>
        <v>cDXGF</v>
      </c>
      <c r="C904" s="26" t="str">
        <f>Raw_endusebreakdownannual!A903</f>
        <v>New Construction</v>
      </c>
      <c r="D904" s="26" t="str">
        <f>Raw_endusebreakdownannual!D903</f>
        <v>Cooling</v>
      </c>
      <c r="E904" s="65">
        <f>Raw_endusebreakdownannual!E903</f>
        <v>1371029.81</v>
      </c>
      <c r="F904" s="65">
        <f>Raw_endusebreakdownannual!F903</f>
        <v>0</v>
      </c>
      <c r="G904" s="26"/>
    </row>
    <row r="905" spans="1:7" x14ac:dyDescent="0.25">
      <c r="A905" s="26" t="str">
        <f>Raw_endusebreakdownannual!B904</f>
        <v>CZ13</v>
      </c>
      <c r="B905" s="26" t="str">
        <f>Raw_endusebreakdownannual!C904</f>
        <v>cDXGF</v>
      </c>
      <c r="C905" s="26" t="str">
        <f>Raw_endusebreakdownannual!A904</f>
        <v>New Construction</v>
      </c>
      <c r="D905" s="26" t="str">
        <f>Raw_endusebreakdownannual!D904</f>
        <v>Interior Lighting</v>
      </c>
      <c r="E905" s="65">
        <f>Raw_endusebreakdownannual!E904</f>
        <v>558894.68000000005</v>
      </c>
      <c r="F905" s="65">
        <f>Raw_endusebreakdownannual!F904</f>
        <v>0</v>
      </c>
      <c r="G905" s="26"/>
    </row>
    <row r="906" spans="1:7" x14ac:dyDescent="0.25">
      <c r="A906" s="26" t="str">
        <f>Raw_endusebreakdownannual!B905</f>
        <v>CZ13</v>
      </c>
      <c r="B906" s="26" t="str">
        <f>Raw_endusebreakdownannual!C905</f>
        <v>cDXGF</v>
      </c>
      <c r="C906" s="26" t="str">
        <f>Raw_endusebreakdownannual!A905</f>
        <v>New Construction</v>
      </c>
      <c r="D906" s="26" t="str">
        <f>Raw_endusebreakdownannual!D905</f>
        <v>Exterior Lighting</v>
      </c>
      <c r="E906" s="65">
        <f>Raw_endusebreakdownannual!E905</f>
        <v>0</v>
      </c>
      <c r="F906" s="65">
        <f>Raw_endusebreakdownannual!F905</f>
        <v>0</v>
      </c>
      <c r="G906" s="26"/>
    </row>
    <row r="907" spans="1:7" x14ac:dyDescent="0.25">
      <c r="A907" s="26" t="str">
        <f>Raw_endusebreakdownannual!B906</f>
        <v>CZ13</v>
      </c>
      <c r="B907" s="26" t="str">
        <f>Raw_endusebreakdownannual!C906</f>
        <v>cDXGF</v>
      </c>
      <c r="C907" s="26" t="str">
        <f>Raw_endusebreakdownannual!A906</f>
        <v>New Construction</v>
      </c>
      <c r="D907" s="26" t="str">
        <f>Raw_endusebreakdownannual!D906</f>
        <v>Interior Equipment</v>
      </c>
      <c r="E907" s="65">
        <f>Raw_endusebreakdownannual!E906</f>
        <v>3196971.72</v>
      </c>
      <c r="F907" s="65">
        <f>Raw_endusebreakdownannual!F906</f>
        <v>234323.45</v>
      </c>
      <c r="G907" s="26"/>
    </row>
    <row r="908" spans="1:7" x14ac:dyDescent="0.25">
      <c r="A908" s="26" t="str">
        <f>Raw_endusebreakdownannual!B907</f>
        <v>CZ13</v>
      </c>
      <c r="B908" s="26" t="str">
        <f>Raw_endusebreakdownannual!C907</f>
        <v>cDXGF</v>
      </c>
      <c r="C908" s="26" t="str">
        <f>Raw_endusebreakdownannual!A907</f>
        <v>New Construction</v>
      </c>
      <c r="D908" s="26" t="str">
        <f>Raw_endusebreakdownannual!D907</f>
        <v>Exterior Equipment</v>
      </c>
      <c r="E908" s="65">
        <f>Raw_endusebreakdownannual!E907</f>
        <v>0</v>
      </c>
      <c r="F908" s="65">
        <f>Raw_endusebreakdownannual!F907</f>
        <v>0</v>
      </c>
      <c r="G908" s="26"/>
    </row>
    <row r="909" spans="1:7" x14ac:dyDescent="0.25">
      <c r="A909" s="26" t="str">
        <f>Raw_endusebreakdownannual!B908</f>
        <v>CZ13</v>
      </c>
      <c r="B909" s="26" t="str">
        <f>Raw_endusebreakdownannual!C908</f>
        <v>cDXGF</v>
      </c>
      <c r="C909" s="26" t="str">
        <f>Raw_endusebreakdownannual!A908</f>
        <v>New Construction</v>
      </c>
      <c r="D909" s="26" t="str">
        <f>Raw_endusebreakdownannual!D908</f>
        <v>Fans</v>
      </c>
      <c r="E909" s="65">
        <f>Raw_endusebreakdownannual!E908</f>
        <v>1352135.78</v>
      </c>
      <c r="F909" s="65">
        <f>Raw_endusebreakdownannual!F908</f>
        <v>0</v>
      </c>
      <c r="G909" s="26"/>
    </row>
    <row r="910" spans="1:7" x14ac:dyDescent="0.25">
      <c r="A910" s="26" t="str">
        <f>Raw_endusebreakdownannual!B909</f>
        <v>CZ13</v>
      </c>
      <c r="B910" s="26" t="str">
        <f>Raw_endusebreakdownannual!C909</f>
        <v>cDXGF</v>
      </c>
      <c r="C910" s="26" t="str">
        <f>Raw_endusebreakdownannual!A909</f>
        <v>New Construction</v>
      </c>
      <c r="D910" s="26" t="str">
        <f>Raw_endusebreakdownannual!D909</f>
        <v>Pumps</v>
      </c>
      <c r="E910" s="65">
        <f>Raw_endusebreakdownannual!E909</f>
        <v>2898.06</v>
      </c>
      <c r="F910" s="65">
        <f>Raw_endusebreakdownannual!F909</f>
        <v>0</v>
      </c>
      <c r="G910" s="26"/>
    </row>
    <row r="911" spans="1:7" x14ac:dyDescent="0.25">
      <c r="A911" s="26" t="str">
        <f>Raw_endusebreakdownannual!B910</f>
        <v>CZ13</v>
      </c>
      <c r="B911" s="26" t="str">
        <f>Raw_endusebreakdownannual!C910</f>
        <v>cDXGF</v>
      </c>
      <c r="C911" s="26" t="str">
        <f>Raw_endusebreakdownannual!A910</f>
        <v>New Construction</v>
      </c>
      <c r="D911" s="26" t="str">
        <f>Raw_endusebreakdownannual!D910</f>
        <v>Heat Rejection</v>
      </c>
      <c r="E911" s="65">
        <f>Raw_endusebreakdownannual!E910</f>
        <v>0</v>
      </c>
      <c r="F911" s="65">
        <f>Raw_endusebreakdownannual!F910</f>
        <v>0</v>
      </c>
      <c r="G911" s="26"/>
    </row>
    <row r="912" spans="1:7" x14ac:dyDescent="0.25">
      <c r="A912" s="26" t="str">
        <f>Raw_endusebreakdownannual!B911</f>
        <v>CZ13</v>
      </c>
      <c r="B912" s="26" t="str">
        <f>Raw_endusebreakdownannual!C911</f>
        <v>cDXGF</v>
      </c>
      <c r="C912" s="26" t="str">
        <f>Raw_endusebreakdownannual!A911</f>
        <v>New Construction</v>
      </c>
      <c r="D912" s="26" t="str">
        <f>Raw_endusebreakdownannual!D911</f>
        <v>Humidification</v>
      </c>
      <c r="E912" s="65">
        <f>Raw_endusebreakdownannual!E911</f>
        <v>0</v>
      </c>
      <c r="F912" s="65">
        <f>Raw_endusebreakdownannual!F911</f>
        <v>0</v>
      </c>
      <c r="G912" s="26"/>
    </row>
    <row r="913" spans="1:7" x14ac:dyDescent="0.25">
      <c r="A913" s="26" t="str">
        <f>Raw_endusebreakdownannual!B912</f>
        <v>CZ13</v>
      </c>
      <c r="B913" s="26" t="str">
        <f>Raw_endusebreakdownannual!C912</f>
        <v>cDXGF</v>
      </c>
      <c r="C913" s="26" t="str">
        <f>Raw_endusebreakdownannual!A912</f>
        <v>New Construction</v>
      </c>
      <c r="D913" s="26" t="str">
        <f>Raw_endusebreakdownannual!D912</f>
        <v>Heat Recovery</v>
      </c>
      <c r="E913" s="65">
        <f>Raw_endusebreakdownannual!E912</f>
        <v>0</v>
      </c>
      <c r="F913" s="65">
        <f>Raw_endusebreakdownannual!F912</f>
        <v>0</v>
      </c>
      <c r="G913" s="26"/>
    </row>
    <row r="914" spans="1:7" x14ac:dyDescent="0.25">
      <c r="A914" s="26" t="str">
        <f>Raw_endusebreakdownannual!B913</f>
        <v>CZ13</v>
      </c>
      <c r="B914" s="26" t="str">
        <f>Raw_endusebreakdownannual!C913</f>
        <v>cDXGF</v>
      </c>
      <c r="C914" s="26" t="str">
        <f>Raw_endusebreakdownannual!A913</f>
        <v>New Construction</v>
      </c>
      <c r="D914" s="26" t="str">
        <f>Raw_endusebreakdownannual!D913</f>
        <v>Water Systems</v>
      </c>
      <c r="E914" s="65">
        <f>Raw_endusebreakdownannual!E913</f>
        <v>0</v>
      </c>
      <c r="F914" s="65">
        <f>Raw_endusebreakdownannual!F913</f>
        <v>1447802.15</v>
      </c>
      <c r="G914" s="26"/>
    </row>
    <row r="915" spans="1:7" x14ac:dyDescent="0.25">
      <c r="A915" s="26" t="str">
        <f>Raw_endusebreakdownannual!B914</f>
        <v>CZ13</v>
      </c>
      <c r="B915" s="26" t="str">
        <f>Raw_endusebreakdownannual!C914</f>
        <v>cDXGF</v>
      </c>
      <c r="C915" s="26" t="str">
        <f>Raw_endusebreakdownannual!A914</f>
        <v>New Construction</v>
      </c>
      <c r="D915" s="26" t="str">
        <f>Raw_endusebreakdownannual!D914</f>
        <v>Refrigeration</v>
      </c>
      <c r="E915" s="65">
        <f>Raw_endusebreakdownannual!E914</f>
        <v>0</v>
      </c>
      <c r="F915" s="65">
        <f>Raw_endusebreakdownannual!F914</f>
        <v>0</v>
      </c>
      <c r="G915" s="26"/>
    </row>
    <row r="916" spans="1:7" x14ac:dyDescent="0.25">
      <c r="A916" s="26" t="str">
        <f>Raw_endusebreakdownannual!B915</f>
        <v>CZ13</v>
      </c>
      <c r="B916" s="26" t="str">
        <f>Raw_endusebreakdownannual!C915</f>
        <v>cDXGF</v>
      </c>
      <c r="C916" s="26" t="str">
        <f>Raw_endusebreakdownannual!A915</f>
        <v>New Construction</v>
      </c>
      <c r="D916" s="26" t="str">
        <f>Raw_endusebreakdownannual!D915</f>
        <v>Generators</v>
      </c>
      <c r="E916" s="65">
        <f>Raw_endusebreakdownannual!E915</f>
        <v>0</v>
      </c>
      <c r="F916" s="65">
        <f>Raw_endusebreakdownannual!F915</f>
        <v>0</v>
      </c>
      <c r="G916" s="26"/>
    </row>
    <row r="917" spans="1:7" x14ac:dyDescent="0.25">
      <c r="A917" s="26" t="str">
        <f>Raw_endusebreakdownannual!B916</f>
        <v>CZ13</v>
      </c>
      <c r="B917" s="26" t="str">
        <f>Raw_endusebreakdownannual!C916</f>
        <v>cDXGF</v>
      </c>
      <c r="C917" s="26" t="str">
        <f>Raw_endusebreakdownannual!A916</f>
        <v>New Construction</v>
      </c>
      <c r="D917" s="26" t="str">
        <f>Raw_endusebreakdownannual!D916</f>
        <v>Total End Uses</v>
      </c>
      <c r="E917" s="65">
        <f>Raw_endusebreakdownannual!E916</f>
        <v>6481930.0499999998</v>
      </c>
      <c r="F917" s="65">
        <f>Raw_endusebreakdownannual!F916</f>
        <v>1936728.94</v>
      </c>
      <c r="G917" s="26"/>
    </row>
    <row r="918" spans="1:7" x14ac:dyDescent="0.25">
      <c r="A918" s="26" t="str">
        <f>Raw_endusebreakdownannual!B917</f>
        <v>CZ14</v>
      </c>
      <c r="B918" s="26" t="str">
        <f>Raw_endusebreakdownannual!C917</f>
        <v>cDXGF</v>
      </c>
      <c r="C918" s="26" t="str">
        <f>Raw_endusebreakdownannual!A917</f>
        <v>New Construction</v>
      </c>
      <c r="D918" s="26" t="str">
        <f>Raw_endusebreakdownannual!D917</f>
        <v>Heating</v>
      </c>
      <c r="E918" s="65">
        <f>Raw_endusebreakdownannual!E917</f>
        <v>0</v>
      </c>
      <c r="F918" s="65">
        <f>Raw_endusebreakdownannual!F917</f>
        <v>143373.47</v>
      </c>
      <c r="G918" s="26"/>
    </row>
    <row r="919" spans="1:7" x14ac:dyDescent="0.25">
      <c r="A919" s="26" t="str">
        <f>Raw_endusebreakdownannual!B918</f>
        <v>CZ14</v>
      </c>
      <c r="B919" s="26" t="str">
        <f>Raw_endusebreakdownannual!C918</f>
        <v>cDXGF</v>
      </c>
      <c r="C919" s="26" t="str">
        <f>Raw_endusebreakdownannual!A918</f>
        <v>New Construction</v>
      </c>
      <c r="D919" s="26" t="str">
        <f>Raw_endusebreakdownannual!D918</f>
        <v>Cooling</v>
      </c>
      <c r="E919" s="65">
        <f>Raw_endusebreakdownannual!E918</f>
        <v>1721793.58</v>
      </c>
      <c r="F919" s="65">
        <f>Raw_endusebreakdownannual!F918</f>
        <v>0</v>
      </c>
      <c r="G919" s="26"/>
    </row>
    <row r="920" spans="1:7" x14ac:dyDescent="0.25">
      <c r="A920" s="26" t="str">
        <f>Raw_endusebreakdownannual!B919</f>
        <v>CZ14</v>
      </c>
      <c r="B920" s="26" t="str">
        <f>Raw_endusebreakdownannual!C919</f>
        <v>cDXGF</v>
      </c>
      <c r="C920" s="26" t="str">
        <f>Raw_endusebreakdownannual!A919</f>
        <v>New Construction</v>
      </c>
      <c r="D920" s="26" t="str">
        <f>Raw_endusebreakdownannual!D919</f>
        <v>Interior Lighting</v>
      </c>
      <c r="E920" s="65">
        <f>Raw_endusebreakdownannual!E919</f>
        <v>558894.68000000005</v>
      </c>
      <c r="F920" s="65">
        <f>Raw_endusebreakdownannual!F919</f>
        <v>0</v>
      </c>
      <c r="G920" s="26"/>
    </row>
    <row r="921" spans="1:7" x14ac:dyDescent="0.25">
      <c r="A921" s="26" t="str">
        <f>Raw_endusebreakdownannual!B920</f>
        <v>CZ14</v>
      </c>
      <c r="B921" s="26" t="str">
        <f>Raw_endusebreakdownannual!C920</f>
        <v>cDXGF</v>
      </c>
      <c r="C921" s="26" t="str">
        <f>Raw_endusebreakdownannual!A920</f>
        <v>New Construction</v>
      </c>
      <c r="D921" s="26" t="str">
        <f>Raw_endusebreakdownannual!D920</f>
        <v>Exterior Lighting</v>
      </c>
      <c r="E921" s="65">
        <f>Raw_endusebreakdownannual!E920</f>
        <v>0</v>
      </c>
      <c r="F921" s="65">
        <f>Raw_endusebreakdownannual!F920</f>
        <v>0</v>
      </c>
      <c r="G921" s="26"/>
    </row>
    <row r="922" spans="1:7" x14ac:dyDescent="0.25">
      <c r="A922" s="26" t="str">
        <f>Raw_endusebreakdownannual!B921</f>
        <v>CZ14</v>
      </c>
      <c r="B922" s="26" t="str">
        <f>Raw_endusebreakdownannual!C921</f>
        <v>cDXGF</v>
      </c>
      <c r="C922" s="26" t="str">
        <f>Raw_endusebreakdownannual!A921</f>
        <v>New Construction</v>
      </c>
      <c r="D922" s="26" t="str">
        <f>Raw_endusebreakdownannual!D921</f>
        <v>Interior Equipment</v>
      </c>
      <c r="E922" s="65">
        <f>Raw_endusebreakdownannual!E921</f>
        <v>3196971.72</v>
      </c>
      <c r="F922" s="65">
        <f>Raw_endusebreakdownannual!F921</f>
        <v>234323.45</v>
      </c>
      <c r="G922" s="26"/>
    </row>
    <row r="923" spans="1:7" x14ac:dyDescent="0.25">
      <c r="A923" s="26" t="str">
        <f>Raw_endusebreakdownannual!B922</f>
        <v>CZ14</v>
      </c>
      <c r="B923" s="26" t="str">
        <f>Raw_endusebreakdownannual!C922</f>
        <v>cDXGF</v>
      </c>
      <c r="C923" s="26" t="str">
        <f>Raw_endusebreakdownannual!A922</f>
        <v>New Construction</v>
      </c>
      <c r="D923" s="26" t="str">
        <f>Raw_endusebreakdownannual!D922</f>
        <v>Exterior Equipment</v>
      </c>
      <c r="E923" s="65">
        <f>Raw_endusebreakdownannual!E922</f>
        <v>0</v>
      </c>
      <c r="F923" s="65">
        <f>Raw_endusebreakdownannual!F922</f>
        <v>0</v>
      </c>
      <c r="G923" s="26"/>
    </row>
    <row r="924" spans="1:7" x14ac:dyDescent="0.25">
      <c r="A924" s="26" t="str">
        <f>Raw_endusebreakdownannual!B923</f>
        <v>CZ14</v>
      </c>
      <c r="B924" s="26" t="str">
        <f>Raw_endusebreakdownannual!C923</f>
        <v>cDXGF</v>
      </c>
      <c r="C924" s="26" t="str">
        <f>Raw_endusebreakdownannual!A923</f>
        <v>New Construction</v>
      </c>
      <c r="D924" s="26" t="str">
        <f>Raw_endusebreakdownannual!D923</f>
        <v>Fans</v>
      </c>
      <c r="E924" s="65">
        <f>Raw_endusebreakdownannual!E923</f>
        <v>1491838.9</v>
      </c>
      <c r="F924" s="65">
        <f>Raw_endusebreakdownannual!F923</f>
        <v>0</v>
      </c>
      <c r="G924" s="26"/>
    </row>
    <row r="925" spans="1:7" x14ac:dyDescent="0.25">
      <c r="A925" s="26" t="str">
        <f>Raw_endusebreakdownannual!B924</f>
        <v>CZ14</v>
      </c>
      <c r="B925" s="26" t="str">
        <f>Raw_endusebreakdownannual!C924</f>
        <v>cDXGF</v>
      </c>
      <c r="C925" s="26" t="str">
        <f>Raw_endusebreakdownannual!A924</f>
        <v>New Construction</v>
      </c>
      <c r="D925" s="26" t="str">
        <f>Raw_endusebreakdownannual!D924</f>
        <v>Pumps</v>
      </c>
      <c r="E925" s="65">
        <f>Raw_endusebreakdownannual!E924</f>
        <v>2953.37</v>
      </c>
      <c r="F925" s="65">
        <f>Raw_endusebreakdownannual!F924</f>
        <v>0</v>
      </c>
      <c r="G925" s="26"/>
    </row>
    <row r="926" spans="1:7" x14ac:dyDescent="0.25">
      <c r="A926" s="26" t="str">
        <f>Raw_endusebreakdownannual!B925</f>
        <v>CZ14</v>
      </c>
      <c r="B926" s="26" t="str">
        <f>Raw_endusebreakdownannual!C925</f>
        <v>cDXGF</v>
      </c>
      <c r="C926" s="26" t="str">
        <f>Raw_endusebreakdownannual!A925</f>
        <v>New Construction</v>
      </c>
      <c r="D926" s="26" t="str">
        <f>Raw_endusebreakdownannual!D925</f>
        <v>Heat Rejection</v>
      </c>
      <c r="E926" s="65">
        <f>Raw_endusebreakdownannual!E925</f>
        <v>0</v>
      </c>
      <c r="F926" s="65">
        <f>Raw_endusebreakdownannual!F925</f>
        <v>0</v>
      </c>
      <c r="G926" s="26"/>
    </row>
    <row r="927" spans="1:7" x14ac:dyDescent="0.25">
      <c r="A927" s="26" t="str">
        <f>Raw_endusebreakdownannual!B926</f>
        <v>CZ14</v>
      </c>
      <c r="B927" s="26" t="str">
        <f>Raw_endusebreakdownannual!C926</f>
        <v>cDXGF</v>
      </c>
      <c r="C927" s="26" t="str">
        <f>Raw_endusebreakdownannual!A926</f>
        <v>New Construction</v>
      </c>
      <c r="D927" s="26" t="str">
        <f>Raw_endusebreakdownannual!D926</f>
        <v>Humidification</v>
      </c>
      <c r="E927" s="65">
        <f>Raw_endusebreakdownannual!E926</f>
        <v>0</v>
      </c>
      <c r="F927" s="65">
        <f>Raw_endusebreakdownannual!F926</f>
        <v>0</v>
      </c>
      <c r="G927" s="26"/>
    </row>
    <row r="928" spans="1:7" x14ac:dyDescent="0.25">
      <c r="A928" s="26" t="str">
        <f>Raw_endusebreakdownannual!B927</f>
        <v>CZ14</v>
      </c>
      <c r="B928" s="26" t="str">
        <f>Raw_endusebreakdownannual!C927</f>
        <v>cDXGF</v>
      </c>
      <c r="C928" s="26" t="str">
        <f>Raw_endusebreakdownannual!A927</f>
        <v>New Construction</v>
      </c>
      <c r="D928" s="26" t="str">
        <f>Raw_endusebreakdownannual!D927</f>
        <v>Heat Recovery</v>
      </c>
      <c r="E928" s="65">
        <f>Raw_endusebreakdownannual!E927</f>
        <v>0</v>
      </c>
      <c r="F928" s="65">
        <f>Raw_endusebreakdownannual!F927</f>
        <v>0</v>
      </c>
      <c r="G928" s="26"/>
    </row>
    <row r="929" spans="1:7" x14ac:dyDescent="0.25">
      <c r="A929" s="26" t="str">
        <f>Raw_endusebreakdownannual!B928</f>
        <v>CZ14</v>
      </c>
      <c r="B929" s="26" t="str">
        <f>Raw_endusebreakdownannual!C928</f>
        <v>cDXGF</v>
      </c>
      <c r="C929" s="26" t="str">
        <f>Raw_endusebreakdownannual!A928</f>
        <v>New Construction</v>
      </c>
      <c r="D929" s="26" t="str">
        <f>Raw_endusebreakdownannual!D928</f>
        <v>Water Systems</v>
      </c>
      <c r="E929" s="65">
        <f>Raw_endusebreakdownannual!E928</f>
        <v>0</v>
      </c>
      <c r="F929" s="65">
        <f>Raw_endusebreakdownannual!F928</f>
        <v>1370785.51</v>
      </c>
      <c r="G929" s="26"/>
    </row>
    <row r="930" spans="1:7" x14ac:dyDescent="0.25">
      <c r="A930" s="26" t="str">
        <f>Raw_endusebreakdownannual!B929</f>
        <v>CZ14</v>
      </c>
      <c r="B930" s="26" t="str">
        <f>Raw_endusebreakdownannual!C929</f>
        <v>cDXGF</v>
      </c>
      <c r="C930" s="26" t="str">
        <f>Raw_endusebreakdownannual!A929</f>
        <v>New Construction</v>
      </c>
      <c r="D930" s="26" t="str">
        <f>Raw_endusebreakdownannual!D929</f>
        <v>Refrigeration</v>
      </c>
      <c r="E930" s="65">
        <f>Raw_endusebreakdownannual!E929</f>
        <v>0</v>
      </c>
      <c r="F930" s="65">
        <f>Raw_endusebreakdownannual!F929</f>
        <v>0</v>
      </c>
      <c r="G930" s="26"/>
    </row>
    <row r="931" spans="1:7" x14ac:dyDescent="0.25">
      <c r="A931" s="26" t="str">
        <f>Raw_endusebreakdownannual!B930</f>
        <v>CZ14</v>
      </c>
      <c r="B931" s="26" t="str">
        <f>Raw_endusebreakdownannual!C930</f>
        <v>cDXGF</v>
      </c>
      <c r="C931" s="26" t="str">
        <f>Raw_endusebreakdownannual!A930</f>
        <v>New Construction</v>
      </c>
      <c r="D931" s="26" t="str">
        <f>Raw_endusebreakdownannual!D930</f>
        <v>Generators</v>
      </c>
      <c r="E931" s="65">
        <f>Raw_endusebreakdownannual!E930</f>
        <v>0</v>
      </c>
      <c r="F931" s="65">
        <f>Raw_endusebreakdownannual!F930</f>
        <v>0</v>
      </c>
      <c r="G931" s="26"/>
    </row>
    <row r="932" spans="1:7" x14ac:dyDescent="0.25">
      <c r="A932" s="26" t="str">
        <f>Raw_endusebreakdownannual!B931</f>
        <v>CZ14</v>
      </c>
      <c r="B932" s="26" t="str">
        <f>Raw_endusebreakdownannual!C931</f>
        <v>cDXGF</v>
      </c>
      <c r="C932" s="26" t="str">
        <f>Raw_endusebreakdownannual!A931</f>
        <v>New Construction</v>
      </c>
      <c r="D932" s="26" t="str">
        <f>Raw_endusebreakdownannual!D931</f>
        <v>Total End Uses</v>
      </c>
      <c r="E932" s="65">
        <f>Raw_endusebreakdownannual!E931</f>
        <v>6972452.2599999998</v>
      </c>
      <c r="F932" s="65">
        <f>Raw_endusebreakdownannual!F931</f>
        <v>1748482.44</v>
      </c>
      <c r="G932" s="26"/>
    </row>
    <row r="933" spans="1:7" x14ac:dyDescent="0.25">
      <c r="A933" s="26" t="str">
        <f>Raw_endusebreakdownannual!B932</f>
        <v>CZ15</v>
      </c>
      <c r="B933" s="26" t="str">
        <f>Raw_endusebreakdownannual!C932</f>
        <v>cDXGF</v>
      </c>
      <c r="C933" s="26" t="str">
        <f>Raw_endusebreakdownannual!A932</f>
        <v>New Construction</v>
      </c>
      <c r="D933" s="26" t="str">
        <f>Raw_endusebreakdownannual!D932</f>
        <v>Heating</v>
      </c>
      <c r="E933" s="65">
        <f>Raw_endusebreakdownannual!E932</f>
        <v>0</v>
      </c>
      <c r="F933" s="65">
        <f>Raw_endusebreakdownannual!F932</f>
        <v>53208.42</v>
      </c>
      <c r="G933" s="26"/>
    </row>
    <row r="934" spans="1:7" x14ac:dyDescent="0.25">
      <c r="A934" s="26" t="str">
        <f>Raw_endusebreakdownannual!B933</f>
        <v>CZ15</v>
      </c>
      <c r="B934" s="26" t="str">
        <f>Raw_endusebreakdownannual!C933</f>
        <v>cDXGF</v>
      </c>
      <c r="C934" s="26" t="str">
        <f>Raw_endusebreakdownannual!A933</f>
        <v>New Construction</v>
      </c>
      <c r="D934" s="26" t="str">
        <f>Raw_endusebreakdownannual!D933</f>
        <v>Cooling</v>
      </c>
      <c r="E934" s="65">
        <f>Raw_endusebreakdownannual!E933</f>
        <v>2323652.21</v>
      </c>
      <c r="F934" s="65">
        <f>Raw_endusebreakdownannual!F933</f>
        <v>0</v>
      </c>
      <c r="G934" s="26"/>
    </row>
    <row r="935" spans="1:7" x14ac:dyDescent="0.25">
      <c r="A935" s="26" t="str">
        <f>Raw_endusebreakdownannual!B934</f>
        <v>CZ15</v>
      </c>
      <c r="B935" s="26" t="str">
        <f>Raw_endusebreakdownannual!C934</f>
        <v>cDXGF</v>
      </c>
      <c r="C935" s="26" t="str">
        <f>Raw_endusebreakdownannual!A934</f>
        <v>New Construction</v>
      </c>
      <c r="D935" s="26" t="str">
        <f>Raw_endusebreakdownannual!D934</f>
        <v>Interior Lighting</v>
      </c>
      <c r="E935" s="65">
        <f>Raw_endusebreakdownannual!E934</f>
        <v>558894.68000000005</v>
      </c>
      <c r="F935" s="65">
        <f>Raw_endusebreakdownannual!F934</f>
        <v>0</v>
      </c>
      <c r="G935" s="26"/>
    </row>
    <row r="936" spans="1:7" x14ac:dyDescent="0.25">
      <c r="A936" s="26" t="str">
        <f>Raw_endusebreakdownannual!B935</f>
        <v>CZ15</v>
      </c>
      <c r="B936" s="26" t="str">
        <f>Raw_endusebreakdownannual!C935</f>
        <v>cDXGF</v>
      </c>
      <c r="C936" s="26" t="str">
        <f>Raw_endusebreakdownannual!A935</f>
        <v>New Construction</v>
      </c>
      <c r="D936" s="26" t="str">
        <f>Raw_endusebreakdownannual!D935</f>
        <v>Exterior Lighting</v>
      </c>
      <c r="E936" s="65">
        <f>Raw_endusebreakdownannual!E935</f>
        <v>0</v>
      </c>
      <c r="F936" s="65">
        <f>Raw_endusebreakdownannual!F935</f>
        <v>0</v>
      </c>
      <c r="G936" s="26"/>
    </row>
    <row r="937" spans="1:7" x14ac:dyDescent="0.25">
      <c r="A937" s="26" t="str">
        <f>Raw_endusebreakdownannual!B936</f>
        <v>CZ15</v>
      </c>
      <c r="B937" s="26" t="str">
        <f>Raw_endusebreakdownannual!C936</f>
        <v>cDXGF</v>
      </c>
      <c r="C937" s="26" t="str">
        <f>Raw_endusebreakdownannual!A936</f>
        <v>New Construction</v>
      </c>
      <c r="D937" s="26" t="str">
        <f>Raw_endusebreakdownannual!D936</f>
        <v>Interior Equipment</v>
      </c>
      <c r="E937" s="65">
        <f>Raw_endusebreakdownannual!E936</f>
        <v>3196971.72</v>
      </c>
      <c r="F937" s="65">
        <f>Raw_endusebreakdownannual!F936</f>
        <v>234323.45</v>
      </c>
      <c r="G937" s="26"/>
    </row>
    <row r="938" spans="1:7" x14ac:dyDescent="0.25">
      <c r="A938" s="26" t="str">
        <f>Raw_endusebreakdownannual!B937</f>
        <v>CZ15</v>
      </c>
      <c r="B938" s="26" t="str">
        <f>Raw_endusebreakdownannual!C937</f>
        <v>cDXGF</v>
      </c>
      <c r="C938" s="26" t="str">
        <f>Raw_endusebreakdownannual!A937</f>
        <v>New Construction</v>
      </c>
      <c r="D938" s="26" t="str">
        <f>Raw_endusebreakdownannual!D937</f>
        <v>Exterior Equipment</v>
      </c>
      <c r="E938" s="65">
        <f>Raw_endusebreakdownannual!E937</f>
        <v>0</v>
      </c>
      <c r="F938" s="65">
        <f>Raw_endusebreakdownannual!F937</f>
        <v>0</v>
      </c>
      <c r="G938" s="26"/>
    </row>
    <row r="939" spans="1:7" x14ac:dyDescent="0.25">
      <c r="A939" s="26" t="str">
        <f>Raw_endusebreakdownannual!B938</f>
        <v>CZ15</v>
      </c>
      <c r="B939" s="26" t="str">
        <f>Raw_endusebreakdownannual!C938</f>
        <v>cDXGF</v>
      </c>
      <c r="C939" s="26" t="str">
        <f>Raw_endusebreakdownannual!A938</f>
        <v>New Construction</v>
      </c>
      <c r="D939" s="26" t="str">
        <f>Raw_endusebreakdownannual!D938</f>
        <v>Fans</v>
      </c>
      <c r="E939" s="65">
        <f>Raw_endusebreakdownannual!E938</f>
        <v>1434149.45</v>
      </c>
      <c r="F939" s="65">
        <f>Raw_endusebreakdownannual!F938</f>
        <v>0</v>
      </c>
      <c r="G939" s="26"/>
    </row>
    <row r="940" spans="1:7" x14ac:dyDescent="0.25">
      <c r="A940" s="26" t="str">
        <f>Raw_endusebreakdownannual!B939</f>
        <v>CZ15</v>
      </c>
      <c r="B940" s="26" t="str">
        <f>Raw_endusebreakdownannual!C939</f>
        <v>cDXGF</v>
      </c>
      <c r="C940" s="26" t="str">
        <f>Raw_endusebreakdownannual!A939</f>
        <v>New Construction</v>
      </c>
      <c r="D940" s="26" t="str">
        <f>Raw_endusebreakdownannual!D939</f>
        <v>Pumps</v>
      </c>
      <c r="E940" s="65">
        <f>Raw_endusebreakdownannual!E939</f>
        <v>3279.93</v>
      </c>
      <c r="F940" s="65">
        <f>Raw_endusebreakdownannual!F939</f>
        <v>0</v>
      </c>
      <c r="G940" s="26"/>
    </row>
    <row r="941" spans="1:7" x14ac:dyDescent="0.25">
      <c r="A941" s="26" t="str">
        <f>Raw_endusebreakdownannual!B940</f>
        <v>CZ15</v>
      </c>
      <c r="B941" s="26" t="str">
        <f>Raw_endusebreakdownannual!C940</f>
        <v>cDXGF</v>
      </c>
      <c r="C941" s="26" t="str">
        <f>Raw_endusebreakdownannual!A940</f>
        <v>New Construction</v>
      </c>
      <c r="D941" s="26" t="str">
        <f>Raw_endusebreakdownannual!D940</f>
        <v>Heat Rejection</v>
      </c>
      <c r="E941" s="65">
        <f>Raw_endusebreakdownannual!E940</f>
        <v>0</v>
      </c>
      <c r="F941" s="65">
        <f>Raw_endusebreakdownannual!F940</f>
        <v>0</v>
      </c>
      <c r="G941" s="26"/>
    </row>
    <row r="942" spans="1:7" x14ac:dyDescent="0.25">
      <c r="A942" s="26" t="str">
        <f>Raw_endusebreakdownannual!B941</f>
        <v>CZ15</v>
      </c>
      <c r="B942" s="26" t="str">
        <f>Raw_endusebreakdownannual!C941</f>
        <v>cDXGF</v>
      </c>
      <c r="C942" s="26" t="str">
        <f>Raw_endusebreakdownannual!A941</f>
        <v>New Construction</v>
      </c>
      <c r="D942" s="26" t="str">
        <f>Raw_endusebreakdownannual!D941</f>
        <v>Humidification</v>
      </c>
      <c r="E942" s="65">
        <f>Raw_endusebreakdownannual!E941</f>
        <v>0</v>
      </c>
      <c r="F942" s="65">
        <f>Raw_endusebreakdownannual!F941</f>
        <v>0</v>
      </c>
      <c r="G942" s="26"/>
    </row>
    <row r="943" spans="1:7" x14ac:dyDescent="0.25">
      <c r="A943" s="26" t="str">
        <f>Raw_endusebreakdownannual!B942</f>
        <v>CZ15</v>
      </c>
      <c r="B943" s="26" t="str">
        <f>Raw_endusebreakdownannual!C942</f>
        <v>cDXGF</v>
      </c>
      <c r="C943" s="26" t="str">
        <f>Raw_endusebreakdownannual!A942</f>
        <v>New Construction</v>
      </c>
      <c r="D943" s="26" t="str">
        <f>Raw_endusebreakdownannual!D942</f>
        <v>Heat Recovery</v>
      </c>
      <c r="E943" s="65">
        <f>Raw_endusebreakdownannual!E942</f>
        <v>0</v>
      </c>
      <c r="F943" s="65">
        <f>Raw_endusebreakdownannual!F942</f>
        <v>0</v>
      </c>
      <c r="G943" s="26"/>
    </row>
    <row r="944" spans="1:7" x14ac:dyDescent="0.25">
      <c r="A944" s="26" t="str">
        <f>Raw_endusebreakdownannual!B943</f>
        <v>CZ15</v>
      </c>
      <c r="B944" s="26" t="str">
        <f>Raw_endusebreakdownannual!C943</f>
        <v>cDXGF</v>
      </c>
      <c r="C944" s="26" t="str">
        <f>Raw_endusebreakdownannual!A943</f>
        <v>New Construction</v>
      </c>
      <c r="D944" s="26" t="str">
        <f>Raw_endusebreakdownannual!D943</f>
        <v>Water Systems</v>
      </c>
      <c r="E944" s="65">
        <f>Raw_endusebreakdownannual!E943</f>
        <v>0</v>
      </c>
      <c r="F944" s="65">
        <f>Raw_endusebreakdownannual!F943</f>
        <v>1215434.5900000001</v>
      </c>
      <c r="G944" s="26"/>
    </row>
    <row r="945" spans="1:7" x14ac:dyDescent="0.25">
      <c r="A945" s="26" t="str">
        <f>Raw_endusebreakdownannual!B944</f>
        <v>CZ15</v>
      </c>
      <c r="B945" s="26" t="str">
        <f>Raw_endusebreakdownannual!C944</f>
        <v>cDXGF</v>
      </c>
      <c r="C945" s="26" t="str">
        <f>Raw_endusebreakdownannual!A944</f>
        <v>New Construction</v>
      </c>
      <c r="D945" s="26" t="str">
        <f>Raw_endusebreakdownannual!D944</f>
        <v>Refrigeration</v>
      </c>
      <c r="E945" s="65">
        <f>Raw_endusebreakdownannual!E944</f>
        <v>0</v>
      </c>
      <c r="F945" s="65">
        <f>Raw_endusebreakdownannual!F944</f>
        <v>0</v>
      </c>
      <c r="G945" s="26"/>
    </row>
    <row r="946" spans="1:7" x14ac:dyDescent="0.25">
      <c r="A946" s="26" t="str">
        <f>Raw_endusebreakdownannual!B945</f>
        <v>CZ15</v>
      </c>
      <c r="B946" s="26" t="str">
        <f>Raw_endusebreakdownannual!C945</f>
        <v>cDXGF</v>
      </c>
      <c r="C946" s="26" t="str">
        <f>Raw_endusebreakdownannual!A945</f>
        <v>New Construction</v>
      </c>
      <c r="D946" s="26" t="str">
        <f>Raw_endusebreakdownannual!D945</f>
        <v>Generators</v>
      </c>
      <c r="E946" s="65">
        <f>Raw_endusebreakdownannual!E945</f>
        <v>0</v>
      </c>
      <c r="F946" s="65">
        <f>Raw_endusebreakdownannual!F945</f>
        <v>0</v>
      </c>
      <c r="G946" s="26"/>
    </row>
    <row r="947" spans="1:7" x14ac:dyDescent="0.25">
      <c r="A947" s="26" t="str">
        <f>Raw_endusebreakdownannual!B946</f>
        <v>CZ15</v>
      </c>
      <c r="B947" s="26" t="str">
        <f>Raw_endusebreakdownannual!C946</f>
        <v>cDXGF</v>
      </c>
      <c r="C947" s="26" t="str">
        <f>Raw_endusebreakdownannual!A946</f>
        <v>New Construction</v>
      </c>
      <c r="D947" s="26" t="str">
        <f>Raw_endusebreakdownannual!D946</f>
        <v>Total End Uses</v>
      </c>
      <c r="E947" s="65">
        <f>Raw_endusebreakdownannual!E946</f>
        <v>7516948</v>
      </c>
      <c r="F947" s="65">
        <f>Raw_endusebreakdownannual!F946</f>
        <v>1502966.46</v>
      </c>
      <c r="G947" s="26"/>
    </row>
    <row r="948" spans="1:7" x14ac:dyDescent="0.25">
      <c r="A948" s="26" t="str">
        <f>Raw_endusebreakdownannual!B947</f>
        <v>CZ16</v>
      </c>
      <c r="B948" s="26" t="str">
        <f>Raw_endusebreakdownannual!C947</f>
        <v>cDXGF</v>
      </c>
      <c r="C948" s="26" t="str">
        <f>Raw_endusebreakdownannual!A947</f>
        <v>New Construction</v>
      </c>
      <c r="D948" s="26" t="str">
        <f>Raw_endusebreakdownannual!D947</f>
        <v>Heating</v>
      </c>
      <c r="E948" s="65">
        <f>Raw_endusebreakdownannual!E947</f>
        <v>0</v>
      </c>
      <c r="F948" s="65">
        <f>Raw_endusebreakdownannual!F947</f>
        <v>492129.34</v>
      </c>
      <c r="G948" s="26"/>
    </row>
    <row r="949" spans="1:7" x14ac:dyDescent="0.25">
      <c r="A949" s="26" t="str">
        <f>Raw_endusebreakdownannual!B948</f>
        <v>CZ16</v>
      </c>
      <c r="B949" s="26" t="str">
        <f>Raw_endusebreakdownannual!C948</f>
        <v>cDXGF</v>
      </c>
      <c r="C949" s="26" t="str">
        <f>Raw_endusebreakdownannual!A948</f>
        <v>New Construction</v>
      </c>
      <c r="D949" s="26" t="str">
        <f>Raw_endusebreakdownannual!D948</f>
        <v>Cooling</v>
      </c>
      <c r="E949" s="65">
        <f>Raw_endusebreakdownannual!E948</f>
        <v>1163224.8799999999</v>
      </c>
      <c r="F949" s="65">
        <f>Raw_endusebreakdownannual!F948</f>
        <v>0</v>
      </c>
      <c r="G949" s="26"/>
    </row>
    <row r="950" spans="1:7" x14ac:dyDescent="0.25">
      <c r="A950" s="26" t="str">
        <f>Raw_endusebreakdownannual!B949</f>
        <v>CZ16</v>
      </c>
      <c r="B950" s="26" t="str">
        <f>Raw_endusebreakdownannual!C949</f>
        <v>cDXGF</v>
      </c>
      <c r="C950" s="26" t="str">
        <f>Raw_endusebreakdownannual!A949</f>
        <v>New Construction</v>
      </c>
      <c r="D950" s="26" t="str">
        <f>Raw_endusebreakdownannual!D949</f>
        <v>Interior Lighting</v>
      </c>
      <c r="E950" s="65">
        <f>Raw_endusebreakdownannual!E949</f>
        <v>558894.68000000005</v>
      </c>
      <c r="F950" s="65">
        <f>Raw_endusebreakdownannual!F949</f>
        <v>0</v>
      </c>
      <c r="G950" s="26"/>
    </row>
    <row r="951" spans="1:7" x14ac:dyDescent="0.25">
      <c r="A951" s="26" t="str">
        <f>Raw_endusebreakdownannual!B950</f>
        <v>CZ16</v>
      </c>
      <c r="B951" s="26" t="str">
        <f>Raw_endusebreakdownannual!C950</f>
        <v>cDXGF</v>
      </c>
      <c r="C951" s="26" t="str">
        <f>Raw_endusebreakdownannual!A950</f>
        <v>New Construction</v>
      </c>
      <c r="D951" s="26" t="str">
        <f>Raw_endusebreakdownannual!D950</f>
        <v>Exterior Lighting</v>
      </c>
      <c r="E951" s="65">
        <f>Raw_endusebreakdownannual!E950</f>
        <v>0</v>
      </c>
      <c r="F951" s="65">
        <f>Raw_endusebreakdownannual!F950</f>
        <v>0</v>
      </c>
      <c r="G951" s="26"/>
    </row>
    <row r="952" spans="1:7" x14ac:dyDescent="0.25">
      <c r="A952" s="26" t="str">
        <f>Raw_endusebreakdownannual!B951</f>
        <v>CZ16</v>
      </c>
      <c r="B952" s="26" t="str">
        <f>Raw_endusebreakdownannual!C951</f>
        <v>cDXGF</v>
      </c>
      <c r="C952" s="26" t="str">
        <f>Raw_endusebreakdownannual!A951</f>
        <v>New Construction</v>
      </c>
      <c r="D952" s="26" t="str">
        <f>Raw_endusebreakdownannual!D951</f>
        <v>Interior Equipment</v>
      </c>
      <c r="E952" s="65">
        <f>Raw_endusebreakdownannual!E951</f>
        <v>3196971.72</v>
      </c>
      <c r="F952" s="65">
        <f>Raw_endusebreakdownannual!F951</f>
        <v>234323.45</v>
      </c>
      <c r="G952" s="26"/>
    </row>
    <row r="953" spans="1:7" x14ac:dyDescent="0.25">
      <c r="A953" s="26" t="str">
        <f>Raw_endusebreakdownannual!B952</f>
        <v>CZ16</v>
      </c>
      <c r="B953" s="26" t="str">
        <f>Raw_endusebreakdownannual!C952</f>
        <v>cDXGF</v>
      </c>
      <c r="C953" s="26" t="str">
        <f>Raw_endusebreakdownannual!A952</f>
        <v>New Construction</v>
      </c>
      <c r="D953" s="26" t="str">
        <f>Raw_endusebreakdownannual!D952</f>
        <v>Exterior Equipment</v>
      </c>
      <c r="E953" s="65">
        <f>Raw_endusebreakdownannual!E952</f>
        <v>0</v>
      </c>
      <c r="F953" s="65">
        <f>Raw_endusebreakdownannual!F952</f>
        <v>0</v>
      </c>
      <c r="G953" s="26"/>
    </row>
    <row r="954" spans="1:7" x14ac:dyDescent="0.25">
      <c r="A954" s="26" t="str">
        <f>Raw_endusebreakdownannual!B953</f>
        <v>CZ16</v>
      </c>
      <c r="B954" s="26" t="str">
        <f>Raw_endusebreakdownannual!C953</f>
        <v>cDXGF</v>
      </c>
      <c r="C954" s="26" t="str">
        <f>Raw_endusebreakdownannual!A953</f>
        <v>New Construction</v>
      </c>
      <c r="D954" s="26" t="str">
        <f>Raw_endusebreakdownannual!D953</f>
        <v>Fans</v>
      </c>
      <c r="E954" s="65">
        <f>Raw_endusebreakdownannual!E953</f>
        <v>1514392.85</v>
      </c>
      <c r="F954" s="65">
        <f>Raw_endusebreakdownannual!F953</f>
        <v>0</v>
      </c>
      <c r="G954" s="26"/>
    </row>
    <row r="955" spans="1:7" x14ac:dyDescent="0.25">
      <c r="A955" s="26" t="str">
        <f>Raw_endusebreakdownannual!B954</f>
        <v>CZ16</v>
      </c>
      <c r="B955" s="26" t="str">
        <f>Raw_endusebreakdownannual!C954</f>
        <v>cDXGF</v>
      </c>
      <c r="C955" s="26" t="str">
        <f>Raw_endusebreakdownannual!A954</f>
        <v>New Construction</v>
      </c>
      <c r="D955" s="26" t="str">
        <f>Raw_endusebreakdownannual!D954</f>
        <v>Pumps</v>
      </c>
      <c r="E955" s="65">
        <f>Raw_endusebreakdownannual!E954</f>
        <v>2377.9299999999998</v>
      </c>
      <c r="F955" s="65">
        <f>Raw_endusebreakdownannual!F954</f>
        <v>0</v>
      </c>
      <c r="G955" s="26"/>
    </row>
    <row r="956" spans="1:7" x14ac:dyDescent="0.25">
      <c r="A956" s="26" t="str">
        <f>Raw_endusebreakdownannual!B955</f>
        <v>CZ16</v>
      </c>
      <c r="B956" s="26" t="str">
        <f>Raw_endusebreakdownannual!C955</f>
        <v>cDXGF</v>
      </c>
      <c r="C956" s="26" t="str">
        <f>Raw_endusebreakdownannual!A955</f>
        <v>New Construction</v>
      </c>
      <c r="D956" s="26" t="str">
        <f>Raw_endusebreakdownannual!D955</f>
        <v>Heat Rejection</v>
      </c>
      <c r="E956" s="65">
        <f>Raw_endusebreakdownannual!E955</f>
        <v>0</v>
      </c>
      <c r="F956" s="65">
        <f>Raw_endusebreakdownannual!F955</f>
        <v>0</v>
      </c>
      <c r="G956" s="26"/>
    </row>
    <row r="957" spans="1:7" x14ac:dyDescent="0.25">
      <c r="A957" s="26" t="str">
        <f>Raw_endusebreakdownannual!B956</f>
        <v>CZ16</v>
      </c>
      <c r="B957" s="26" t="str">
        <f>Raw_endusebreakdownannual!C956</f>
        <v>cDXGF</v>
      </c>
      <c r="C957" s="26" t="str">
        <f>Raw_endusebreakdownannual!A956</f>
        <v>New Construction</v>
      </c>
      <c r="D957" s="26" t="str">
        <f>Raw_endusebreakdownannual!D956</f>
        <v>Humidification</v>
      </c>
      <c r="E957" s="65">
        <f>Raw_endusebreakdownannual!E956</f>
        <v>0</v>
      </c>
      <c r="F957" s="65">
        <f>Raw_endusebreakdownannual!F956</f>
        <v>0</v>
      </c>
      <c r="G957" s="26"/>
    </row>
    <row r="958" spans="1:7" x14ac:dyDescent="0.25">
      <c r="A958" s="26" t="str">
        <f>Raw_endusebreakdownannual!B957</f>
        <v>CZ16</v>
      </c>
      <c r="B958" s="26" t="str">
        <f>Raw_endusebreakdownannual!C957</f>
        <v>cDXGF</v>
      </c>
      <c r="C958" s="26" t="str">
        <f>Raw_endusebreakdownannual!A957</f>
        <v>New Construction</v>
      </c>
      <c r="D958" s="26" t="str">
        <f>Raw_endusebreakdownannual!D957</f>
        <v>Heat Recovery</v>
      </c>
      <c r="E958" s="65">
        <f>Raw_endusebreakdownannual!E957</f>
        <v>0</v>
      </c>
      <c r="F958" s="65">
        <f>Raw_endusebreakdownannual!F957</f>
        <v>0</v>
      </c>
      <c r="G958" s="26"/>
    </row>
    <row r="959" spans="1:7" x14ac:dyDescent="0.25">
      <c r="A959" s="26" t="str">
        <f>Raw_endusebreakdownannual!B958</f>
        <v>CZ16</v>
      </c>
      <c r="B959" s="26" t="str">
        <f>Raw_endusebreakdownannual!C958</f>
        <v>cDXGF</v>
      </c>
      <c r="C959" s="26" t="str">
        <f>Raw_endusebreakdownannual!A958</f>
        <v>New Construction</v>
      </c>
      <c r="D959" s="26" t="str">
        <f>Raw_endusebreakdownannual!D958</f>
        <v>Water Systems</v>
      </c>
      <c r="E959" s="65">
        <f>Raw_endusebreakdownannual!E958</f>
        <v>0</v>
      </c>
      <c r="F959" s="65">
        <f>Raw_endusebreakdownannual!F958</f>
        <v>1624261.27</v>
      </c>
      <c r="G959" s="26"/>
    </row>
    <row r="960" spans="1:7" x14ac:dyDescent="0.25">
      <c r="A960" s="26" t="str">
        <f>Raw_endusebreakdownannual!B959</f>
        <v>CZ16</v>
      </c>
      <c r="B960" s="26" t="str">
        <f>Raw_endusebreakdownannual!C959</f>
        <v>cDXGF</v>
      </c>
      <c r="C960" s="26" t="str">
        <f>Raw_endusebreakdownannual!A959</f>
        <v>New Construction</v>
      </c>
      <c r="D960" s="26" t="str">
        <f>Raw_endusebreakdownannual!D959</f>
        <v>Refrigeration</v>
      </c>
      <c r="E960" s="65">
        <f>Raw_endusebreakdownannual!E959</f>
        <v>0</v>
      </c>
      <c r="F960" s="65">
        <f>Raw_endusebreakdownannual!F959</f>
        <v>0</v>
      </c>
      <c r="G960" s="26"/>
    </row>
    <row r="961" spans="1:7" x14ac:dyDescent="0.25">
      <c r="A961" s="26" t="str">
        <f>Raw_endusebreakdownannual!B960</f>
        <v>CZ16</v>
      </c>
      <c r="B961" s="26" t="str">
        <f>Raw_endusebreakdownannual!C960</f>
        <v>cDXGF</v>
      </c>
      <c r="C961" s="26" t="str">
        <f>Raw_endusebreakdownannual!A960</f>
        <v>New Construction</v>
      </c>
      <c r="D961" s="26" t="str">
        <f>Raw_endusebreakdownannual!D960</f>
        <v>Generators</v>
      </c>
      <c r="E961" s="65">
        <f>Raw_endusebreakdownannual!E960</f>
        <v>0</v>
      </c>
      <c r="F961" s="65">
        <f>Raw_endusebreakdownannual!F960</f>
        <v>0</v>
      </c>
      <c r="G961" s="26"/>
    </row>
    <row r="962" spans="1:7" x14ac:dyDescent="0.25">
      <c r="A962" s="26" t="str">
        <f>Raw_endusebreakdownannual!B961</f>
        <v>CZ16</v>
      </c>
      <c r="B962" s="26" t="str">
        <f>Raw_endusebreakdownannual!C961</f>
        <v>cDXGF</v>
      </c>
      <c r="C962" s="26" t="str">
        <f>Raw_endusebreakdownannual!A961</f>
        <v>New Construction</v>
      </c>
      <c r="D962" s="26" t="str">
        <f>Raw_endusebreakdownannual!D961</f>
        <v>Total End Uses</v>
      </c>
      <c r="E962" s="65">
        <f>Raw_endusebreakdownannual!E961</f>
        <v>6435862.0599999996</v>
      </c>
      <c r="F962" s="65">
        <f>Raw_endusebreakdownannual!F961</f>
        <v>2350714.06</v>
      </c>
      <c r="G962" s="26"/>
    </row>
    <row r="963" spans="1:7" x14ac:dyDescent="0.25">
      <c r="A963" s="26" t="str">
        <f>Raw_endusebreakdownannual!B962</f>
        <v>CZ01</v>
      </c>
      <c r="B963" s="26" t="str">
        <f>Raw_endusebreakdownannual!C962</f>
        <v>cDXHP</v>
      </c>
      <c r="C963" s="26" t="str">
        <f>Raw_endusebreakdownannual!A962</f>
        <v>Existing</v>
      </c>
      <c r="D963" s="26" t="str">
        <f>Raw_endusebreakdownannual!D962</f>
        <v>Heating</v>
      </c>
      <c r="E963" s="65">
        <f>Raw_endusebreakdownannual!E962</f>
        <v>128050.31</v>
      </c>
      <c r="F963" s="65">
        <f>Raw_endusebreakdownannual!F962</f>
        <v>1263.3499999999999</v>
      </c>
      <c r="G963" s="26"/>
    </row>
    <row r="964" spans="1:7" x14ac:dyDescent="0.25">
      <c r="A964" s="26" t="str">
        <f>Raw_endusebreakdownannual!B963</f>
        <v>CZ01</v>
      </c>
      <c r="B964" s="26" t="str">
        <f>Raw_endusebreakdownannual!C963</f>
        <v>cDXHP</v>
      </c>
      <c r="C964" s="26" t="str">
        <f>Raw_endusebreakdownannual!A963</f>
        <v>Existing</v>
      </c>
      <c r="D964" s="26" t="str">
        <f>Raw_endusebreakdownannual!D963</f>
        <v>Cooling</v>
      </c>
      <c r="E964" s="65">
        <f>Raw_endusebreakdownannual!E963</f>
        <v>86117.56</v>
      </c>
      <c r="F964" s="65">
        <f>Raw_endusebreakdownannual!F963</f>
        <v>0</v>
      </c>
      <c r="G964" s="26"/>
    </row>
    <row r="965" spans="1:7" x14ac:dyDescent="0.25">
      <c r="A965" s="26" t="str">
        <f>Raw_endusebreakdownannual!B964</f>
        <v>CZ01</v>
      </c>
      <c r="B965" s="26" t="str">
        <f>Raw_endusebreakdownannual!C964</f>
        <v>cDXHP</v>
      </c>
      <c r="C965" s="26" t="str">
        <f>Raw_endusebreakdownannual!A964</f>
        <v>Existing</v>
      </c>
      <c r="D965" s="26" t="str">
        <f>Raw_endusebreakdownannual!D964</f>
        <v>Interior Lighting</v>
      </c>
      <c r="E965" s="65">
        <f>Raw_endusebreakdownannual!E964</f>
        <v>1197553.4099999999</v>
      </c>
      <c r="F965" s="65">
        <f>Raw_endusebreakdownannual!F964</f>
        <v>0</v>
      </c>
      <c r="G965" s="26"/>
    </row>
    <row r="966" spans="1:7" x14ac:dyDescent="0.25">
      <c r="A966" s="26" t="str">
        <f>Raw_endusebreakdownannual!B965</f>
        <v>CZ01</v>
      </c>
      <c r="B966" s="26" t="str">
        <f>Raw_endusebreakdownannual!C965</f>
        <v>cDXHP</v>
      </c>
      <c r="C966" s="26" t="str">
        <f>Raw_endusebreakdownannual!A965</f>
        <v>Existing</v>
      </c>
      <c r="D966" s="26" t="str">
        <f>Raw_endusebreakdownannual!D965</f>
        <v>Exterior Lighting</v>
      </c>
      <c r="E966" s="65">
        <f>Raw_endusebreakdownannual!E965</f>
        <v>0</v>
      </c>
      <c r="F966" s="65">
        <f>Raw_endusebreakdownannual!F965</f>
        <v>0</v>
      </c>
      <c r="G966" s="26"/>
    </row>
    <row r="967" spans="1:7" x14ac:dyDescent="0.25">
      <c r="A967" s="26" t="str">
        <f>Raw_endusebreakdownannual!B966</f>
        <v>CZ01</v>
      </c>
      <c r="B967" s="26" t="str">
        <f>Raw_endusebreakdownannual!C966</f>
        <v>cDXHP</v>
      </c>
      <c r="C967" s="26" t="str">
        <f>Raw_endusebreakdownannual!A966</f>
        <v>Existing</v>
      </c>
      <c r="D967" s="26" t="str">
        <f>Raw_endusebreakdownannual!D966</f>
        <v>Interior Equipment</v>
      </c>
      <c r="E967" s="65">
        <f>Raw_endusebreakdownannual!E966</f>
        <v>3196971.72</v>
      </c>
      <c r="F967" s="65">
        <f>Raw_endusebreakdownannual!F966</f>
        <v>234323.45</v>
      </c>
      <c r="G967" s="26"/>
    </row>
    <row r="968" spans="1:7" x14ac:dyDescent="0.25">
      <c r="A968" s="26" t="str">
        <f>Raw_endusebreakdownannual!B967</f>
        <v>CZ01</v>
      </c>
      <c r="B968" s="26" t="str">
        <f>Raw_endusebreakdownannual!C967</f>
        <v>cDXHP</v>
      </c>
      <c r="C968" s="26" t="str">
        <f>Raw_endusebreakdownannual!A967</f>
        <v>Existing</v>
      </c>
      <c r="D968" s="26" t="str">
        <f>Raw_endusebreakdownannual!D967</f>
        <v>Exterior Equipment</v>
      </c>
      <c r="E968" s="65">
        <f>Raw_endusebreakdownannual!E967</f>
        <v>0</v>
      </c>
      <c r="F968" s="65">
        <f>Raw_endusebreakdownannual!F967</f>
        <v>0</v>
      </c>
      <c r="G968" s="26"/>
    </row>
    <row r="969" spans="1:7" x14ac:dyDescent="0.25">
      <c r="A969" s="26" t="str">
        <f>Raw_endusebreakdownannual!B968</f>
        <v>CZ01</v>
      </c>
      <c r="B969" s="26" t="str">
        <f>Raw_endusebreakdownannual!C968</f>
        <v>cDXHP</v>
      </c>
      <c r="C969" s="26" t="str">
        <f>Raw_endusebreakdownannual!A968</f>
        <v>Existing</v>
      </c>
      <c r="D969" s="26" t="str">
        <f>Raw_endusebreakdownannual!D968</f>
        <v>Fans</v>
      </c>
      <c r="E969" s="65">
        <f>Raw_endusebreakdownannual!E968</f>
        <v>1517598.15</v>
      </c>
      <c r="F969" s="65">
        <f>Raw_endusebreakdownannual!F968</f>
        <v>0</v>
      </c>
      <c r="G969" s="26"/>
    </row>
    <row r="970" spans="1:7" x14ac:dyDescent="0.25">
      <c r="A970" s="26" t="str">
        <f>Raw_endusebreakdownannual!B969</f>
        <v>CZ01</v>
      </c>
      <c r="B970" s="26" t="str">
        <f>Raw_endusebreakdownannual!C969</f>
        <v>cDXHP</v>
      </c>
      <c r="C970" s="26" t="str">
        <f>Raw_endusebreakdownannual!A969</f>
        <v>Existing</v>
      </c>
      <c r="D970" s="26" t="str">
        <f>Raw_endusebreakdownannual!D969</f>
        <v>Pumps</v>
      </c>
      <c r="E970" s="65">
        <f>Raw_endusebreakdownannual!E969</f>
        <v>2239.66</v>
      </c>
      <c r="F970" s="65">
        <f>Raw_endusebreakdownannual!F969</f>
        <v>0</v>
      </c>
      <c r="G970" s="26"/>
    </row>
    <row r="971" spans="1:7" x14ac:dyDescent="0.25">
      <c r="A971" s="26" t="str">
        <f>Raw_endusebreakdownannual!B970</f>
        <v>CZ01</v>
      </c>
      <c r="B971" s="26" t="str">
        <f>Raw_endusebreakdownannual!C970</f>
        <v>cDXHP</v>
      </c>
      <c r="C971" s="26" t="str">
        <f>Raw_endusebreakdownannual!A970</f>
        <v>Existing</v>
      </c>
      <c r="D971" s="26" t="str">
        <f>Raw_endusebreakdownannual!D970</f>
        <v>Heat Rejection</v>
      </c>
      <c r="E971" s="65">
        <f>Raw_endusebreakdownannual!E970</f>
        <v>0</v>
      </c>
      <c r="F971" s="65">
        <f>Raw_endusebreakdownannual!F970</f>
        <v>0</v>
      </c>
      <c r="G971" s="26"/>
    </row>
    <row r="972" spans="1:7" x14ac:dyDescent="0.25">
      <c r="A972" s="26" t="str">
        <f>Raw_endusebreakdownannual!B971</f>
        <v>CZ01</v>
      </c>
      <c r="B972" s="26" t="str">
        <f>Raw_endusebreakdownannual!C971</f>
        <v>cDXHP</v>
      </c>
      <c r="C972" s="26" t="str">
        <f>Raw_endusebreakdownannual!A971</f>
        <v>Existing</v>
      </c>
      <c r="D972" s="26" t="str">
        <f>Raw_endusebreakdownannual!D971</f>
        <v>Humidification</v>
      </c>
      <c r="E972" s="65">
        <f>Raw_endusebreakdownannual!E971</f>
        <v>0</v>
      </c>
      <c r="F972" s="65">
        <f>Raw_endusebreakdownannual!F971</f>
        <v>0</v>
      </c>
      <c r="G972" s="26"/>
    </row>
    <row r="973" spans="1:7" x14ac:dyDescent="0.25">
      <c r="A973" s="26" t="str">
        <f>Raw_endusebreakdownannual!B972</f>
        <v>CZ01</v>
      </c>
      <c r="B973" s="26" t="str">
        <f>Raw_endusebreakdownannual!C972</f>
        <v>cDXHP</v>
      </c>
      <c r="C973" s="26" t="str">
        <f>Raw_endusebreakdownannual!A972</f>
        <v>Existing</v>
      </c>
      <c r="D973" s="26" t="str">
        <f>Raw_endusebreakdownannual!D972</f>
        <v>Heat Recovery</v>
      </c>
      <c r="E973" s="65">
        <f>Raw_endusebreakdownannual!E972</f>
        <v>0</v>
      </c>
      <c r="F973" s="65">
        <f>Raw_endusebreakdownannual!F972</f>
        <v>0</v>
      </c>
      <c r="G973" s="26"/>
    </row>
    <row r="974" spans="1:7" x14ac:dyDescent="0.25">
      <c r="A974" s="26" t="str">
        <f>Raw_endusebreakdownannual!B973</f>
        <v>CZ01</v>
      </c>
      <c r="B974" s="26" t="str">
        <f>Raw_endusebreakdownannual!C973</f>
        <v>cDXHP</v>
      </c>
      <c r="C974" s="26" t="str">
        <f>Raw_endusebreakdownannual!A973</f>
        <v>Existing</v>
      </c>
      <c r="D974" s="26" t="str">
        <f>Raw_endusebreakdownannual!D973</f>
        <v>Water Systems</v>
      </c>
      <c r="E974" s="65">
        <f>Raw_endusebreakdownannual!E973</f>
        <v>0</v>
      </c>
      <c r="F974" s="65">
        <f>Raw_endusebreakdownannual!F973</f>
        <v>1810883.78</v>
      </c>
      <c r="G974" s="26"/>
    </row>
    <row r="975" spans="1:7" x14ac:dyDescent="0.25">
      <c r="A975" s="26" t="str">
        <f>Raw_endusebreakdownannual!B974</f>
        <v>CZ01</v>
      </c>
      <c r="B975" s="26" t="str">
        <f>Raw_endusebreakdownannual!C974</f>
        <v>cDXHP</v>
      </c>
      <c r="C975" s="26" t="str">
        <f>Raw_endusebreakdownannual!A974</f>
        <v>Existing</v>
      </c>
      <c r="D975" s="26" t="str">
        <f>Raw_endusebreakdownannual!D974</f>
        <v>Refrigeration</v>
      </c>
      <c r="E975" s="65">
        <f>Raw_endusebreakdownannual!E974</f>
        <v>0</v>
      </c>
      <c r="F975" s="65">
        <f>Raw_endusebreakdownannual!F974</f>
        <v>0</v>
      </c>
      <c r="G975" s="26"/>
    </row>
    <row r="976" spans="1:7" x14ac:dyDescent="0.25">
      <c r="A976" s="26" t="str">
        <f>Raw_endusebreakdownannual!B975</f>
        <v>CZ01</v>
      </c>
      <c r="B976" s="26" t="str">
        <f>Raw_endusebreakdownannual!C975</f>
        <v>cDXHP</v>
      </c>
      <c r="C976" s="26" t="str">
        <f>Raw_endusebreakdownannual!A975</f>
        <v>Existing</v>
      </c>
      <c r="D976" s="26" t="str">
        <f>Raw_endusebreakdownannual!D975</f>
        <v>Generators</v>
      </c>
      <c r="E976" s="65">
        <f>Raw_endusebreakdownannual!E975</f>
        <v>0</v>
      </c>
      <c r="F976" s="65">
        <f>Raw_endusebreakdownannual!F975</f>
        <v>0</v>
      </c>
      <c r="G976" s="26"/>
    </row>
    <row r="977" spans="1:7" x14ac:dyDescent="0.25">
      <c r="A977" s="26" t="str">
        <f>Raw_endusebreakdownannual!B976</f>
        <v>CZ01</v>
      </c>
      <c r="B977" s="26" t="str">
        <f>Raw_endusebreakdownannual!C976</f>
        <v>cDXHP</v>
      </c>
      <c r="C977" s="26" t="str">
        <f>Raw_endusebreakdownannual!A976</f>
        <v>Existing</v>
      </c>
      <c r="D977" s="26" t="str">
        <f>Raw_endusebreakdownannual!D976</f>
        <v>Total End Uses</v>
      </c>
      <c r="E977" s="65">
        <f>Raw_endusebreakdownannual!E976</f>
        <v>6128530.8099999996</v>
      </c>
      <c r="F977" s="65">
        <f>Raw_endusebreakdownannual!F976</f>
        <v>2046470.58</v>
      </c>
      <c r="G977" s="26"/>
    </row>
    <row r="978" spans="1:7" x14ac:dyDescent="0.25">
      <c r="A978" s="26" t="str">
        <f>Raw_endusebreakdownannual!B977</f>
        <v>CZ02</v>
      </c>
      <c r="B978" s="26" t="str">
        <f>Raw_endusebreakdownannual!C977</f>
        <v>cDXHP</v>
      </c>
      <c r="C978" s="26" t="str">
        <f>Raw_endusebreakdownannual!A977</f>
        <v>Existing</v>
      </c>
      <c r="D978" s="26" t="str">
        <f>Raw_endusebreakdownannual!D977</f>
        <v>Heating</v>
      </c>
      <c r="E978" s="65">
        <f>Raw_endusebreakdownannual!E977</f>
        <v>93112.62</v>
      </c>
      <c r="F978" s="65">
        <f>Raw_endusebreakdownannual!F977</f>
        <v>2467.2199999999998</v>
      </c>
      <c r="G978" s="26"/>
    </row>
    <row r="979" spans="1:7" x14ac:dyDescent="0.25">
      <c r="A979" s="26" t="str">
        <f>Raw_endusebreakdownannual!B978</f>
        <v>CZ02</v>
      </c>
      <c r="B979" s="26" t="str">
        <f>Raw_endusebreakdownannual!C978</f>
        <v>cDXHP</v>
      </c>
      <c r="C979" s="26" t="str">
        <f>Raw_endusebreakdownannual!A978</f>
        <v>Existing</v>
      </c>
      <c r="D979" s="26" t="str">
        <f>Raw_endusebreakdownannual!D978</f>
        <v>Cooling</v>
      </c>
      <c r="E979" s="65">
        <f>Raw_endusebreakdownannual!E978</f>
        <v>658767.69999999995</v>
      </c>
      <c r="F979" s="65">
        <f>Raw_endusebreakdownannual!F978</f>
        <v>0</v>
      </c>
      <c r="G979" s="26"/>
    </row>
    <row r="980" spans="1:7" x14ac:dyDescent="0.25">
      <c r="A980" s="26" t="str">
        <f>Raw_endusebreakdownannual!B979</f>
        <v>CZ02</v>
      </c>
      <c r="B980" s="26" t="str">
        <f>Raw_endusebreakdownannual!C979</f>
        <v>cDXHP</v>
      </c>
      <c r="C980" s="26" t="str">
        <f>Raw_endusebreakdownannual!A979</f>
        <v>Existing</v>
      </c>
      <c r="D980" s="26" t="str">
        <f>Raw_endusebreakdownannual!D979</f>
        <v>Interior Lighting</v>
      </c>
      <c r="E980" s="65">
        <f>Raw_endusebreakdownannual!E979</f>
        <v>1197553.4099999999</v>
      </c>
      <c r="F980" s="65">
        <f>Raw_endusebreakdownannual!F979</f>
        <v>0</v>
      </c>
      <c r="G980" s="26"/>
    </row>
    <row r="981" spans="1:7" x14ac:dyDescent="0.25">
      <c r="A981" s="26" t="str">
        <f>Raw_endusebreakdownannual!B980</f>
        <v>CZ02</v>
      </c>
      <c r="B981" s="26" t="str">
        <f>Raw_endusebreakdownannual!C980</f>
        <v>cDXHP</v>
      </c>
      <c r="C981" s="26" t="str">
        <f>Raw_endusebreakdownannual!A980</f>
        <v>Existing</v>
      </c>
      <c r="D981" s="26" t="str">
        <f>Raw_endusebreakdownannual!D980</f>
        <v>Exterior Lighting</v>
      </c>
      <c r="E981" s="65">
        <f>Raw_endusebreakdownannual!E980</f>
        <v>0</v>
      </c>
      <c r="F981" s="65">
        <f>Raw_endusebreakdownannual!F980</f>
        <v>0</v>
      </c>
      <c r="G981" s="26"/>
    </row>
    <row r="982" spans="1:7" x14ac:dyDescent="0.25">
      <c r="A982" s="26" t="str">
        <f>Raw_endusebreakdownannual!B981</f>
        <v>CZ02</v>
      </c>
      <c r="B982" s="26" t="str">
        <f>Raw_endusebreakdownannual!C981</f>
        <v>cDXHP</v>
      </c>
      <c r="C982" s="26" t="str">
        <f>Raw_endusebreakdownannual!A981</f>
        <v>Existing</v>
      </c>
      <c r="D982" s="26" t="str">
        <f>Raw_endusebreakdownannual!D981</f>
        <v>Interior Equipment</v>
      </c>
      <c r="E982" s="65">
        <f>Raw_endusebreakdownannual!E981</f>
        <v>3196971.72</v>
      </c>
      <c r="F982" s="65">
        <f>Raw_endusebreakdownannual!F981</f>
        <v>234323.45</v>
      </c>
      <c r="G982" s="26"/>
    </row>
    <row r="983" spans="1:7" x14ac:dyDescent="0.25">
      <c r="A983" s="26" t="str">
        <f>Raw_endusebreakdownannual!B982</f>
        <v>CZ02</v>
      </c>
      <c r="B983" s="26" t="str">
        <f>Raw_endusebreakdownannual!C982</f>
        <v>cDXHP</v>
      </c>
      <c r="C983" s="26" t="str">
        <f>Raw_endusebreakdownannual!A982</f>
        <v>Existing</v>
      </c>
      <c r="D983" s="26" t="str">
        <f>Raw_endusebreakdownannual!D982</f>
        <v>Exterior Equipment</v>
      </c>
      <c r="E983" s="65">
        <f>Raw_endusebreakdownannual!E982</f>
        <v>0</v>
      </c>
      <c r="F983" s="65">
        <f>Raw_endusebreakdownannual!F982</f>
        <v>0</v>
      </c>
      <c r="G983" s="26"/>
    </row>
    <row r="984" spans="1:7" x14ac:dyDescent="0.25">
      <c r="A984" s="26" t="str">
        <f>Raw_endusebreakdownannual!B983</f>
        <v>CZ02</v>
      </c>
      <c r="B984" s="26" t="str">
        <f>Raw_endusebreakdownannual!C983</f>
        <v>cDXHP</v>
      </c>
      <c r="C984" s="26" t="str">
        <f>Raw_endusebreakdownannual!A983</f>
        <v>Existing</v>
      </c>
      <c r="D984" s="26" t="str">
        <f>Raw_endusebreakdownannual!D983</f>
        <v>Fans</v>
      </c>
      <c r="E984" s="65">
        <f>Raw_endusebreakdownannual!E983</f>
        <v>1728486.11</v>
      </c>
      <c r="F984" s="65">
        <f>Raw_endusebreakdownannual!F983</f>
        <v>0</v>
      </c>
      <c r="G984" s="26"/>
    </row>
    <row r="985" spans="1:7" x14ac:dyDescent="0.25">
      <c r="A985" s="26" t="str">
        <f>Raw_endusebreakdownannual!B984</f>
        <v>CZ02</v>
      </c>
      <c r="B985" s="26" t="str">
        <f>Raw_endusebreakdownannual!C984</f>
        <v>cDXHP</v>
      </c>
      <c r="C985" s="26" t="str">
        <f>Raw_endusebreakdownannual!A984</f>
        <v>Existing</v>
      </c>
      <c r="D985" s="26" t="str">
        <f>Raw_endusebreakdownannual!D984</f>
        <v>Pumps</v>
      </c>
      <c r="E985" s="65">
        <f>Raw_endusebreakdownannual!E984</f>
        <v>2817.91</v>
      </c>
      <c r="F985" s="65">
        <f>Raw_endusebreakdownannual!F984</f>
        <v>0</v>
      </c>
      <c r="G985" s="26"/>
    </row>
    <row r="986" spans="1:7" x14ac:dyDescent="0.25">
      <c r="A986" s="26" t="str">
        <f>Raw_endusebreakdownannual!B985</f>
        <v>CZ02</v>
      </c>
      <c r="B986" s="26" t="str">
        <f>Raw_endusebreakdownannual!C985</f>
        <v>cDXHP</v>
      </c>
      <c r="C986" s="26" t="str">
        <f>Raw_endusebreakdownannual!A985</f>
        <v>Existing</v>
      </c>
      <c r="D986" s="26" t="str">
        <f>Raw_endusebreakdownannual!D985</f>
        <v>Heat Rejection</v>
      </c>
      <c r="E986" s="65">
        <f>Raw_endusebreakdownannual!E985</f>
        <v>0</v>
      </c>
      <c r="F986" s="65">
        <f>Raw_endusebreakdownannual!F985</f>
        <v>0</v>
      </c>
      <c r="G986" s="26"/>
    </row>
    <row r="987" spans="1:7" x14ac:dyDescent="0.25">
      <c r="A987" s="26" t="str">
        <f>Raw_endusebreakdownannual!B986</f>
        <v>CZ02</v>
      </c>
      <c r="B987" s="26" t="str">
        <f>Raw_endusebreakdownannual!C986</f>
        <v>cDXHP</v>
      </c>
      <c r="C987" s="26" t="str">
        <f>Raw_endusebreakdownannual!A986</f>
        <v>Existing</v>
      </c>
      <c r="D987" s="26" t="str">
        <f>Raw_endusebreakdownannual!D986</f>
        <v>Humidification</v>
      </c>
      <c r="E987" s="65">
        <f>Raw_endusebreakdownannual!E986</f>
        <v>0</v>
      </c>
      <c r="F987" s="65">
        <f>Raw_endusebreakdownannual!F986</f>
        <v>0</v>
      </c>
      <c r="G987" s="26"/>
    </row>
    <row r="988" spans="1:7" x14ac:dyDescent="0.25">
      <c r="A988" s="26" t="str">
        <f>Raw_endusebreakdownannual!B987</f>
        <v>CZ02</v>
      </c>
      <c r="B988" s="26" t="str">
        <f>Raw_endusebreakdownannual!C987</f>
        <v>cDXHP</v>
      </c>
      <c r="C988" s="26" t="str">
        <f>Raw_endusebreakdownannual!A987</f>
        <v>Existing</v>
      </c>
      <c r="D988" s="26" t="str">
        <f>Raw_endusebreakdownannual!D987</f>
        <v>Heat Recovery</v>
      </c>
      <c r="E988" s="65">
        <f>Raw_endusebreakdownannual!E987</f>
        <v>0</v>
      </c>
      <c r="F988" s="65">
        <f>Raw_endusebreakdownannual!F987</f>
        <v>0</v>
      </c>
      <c r="G988" s="26"/>
    </row>
    <row r="989" spans="1:7" x14ac:dyDescent="0.25">
      <c r="A989" s="26" t="str">
        <f>Raw_endusebreakdownannual!B988</f>
        <v>CZ02</v>
      </c>
      <c r="B989" s="26" t="str">
        <f>Raw_endusebreakdownannual!C988</f>
        <v>cDXHP</v>
      </c>
      <c r="C989" s="26" t="str">
        <f>Raw_endusebreakdownannual!A988</f>
        <v>Existing</v>
      </c>
      <c r="D989" s="26" t="str">
        <f>Raw_endusebreakdownannual!D988</f>
        <v>Water Systems</v>
      </c>
      <c r="E989" s="65">
        <f>Raw_endusebreakdownannual!E988</f>
        <v>0</v>
      </c>
      <c r="F989" s="65">
        <f>Raw_endusebreakdownannual!F988</f>
        <v>1661064.64</v>
      </c>
      <c r="G989" s="26"/>
    </row>
    <row r="990" spans="1:7" x14ac:dyDescent="0.25">
      <c r="A990" s="26" t="str">
        <f>Raw_endusebreakdownannual!B989</f>
        <v>CZ02</v>
      </c>
      <c r="B990" s="26" t="str">
        <f>Raw_endusebreakdownannual!C989</f>
        <v>cDXHP</v>
      </c>
      <c r="C990" s="26" t="str">
        <f>Raw_endusebreakdownannual!A989</f>
        <v>Existing</v>
      </c>
      <c r="D990" s="26" t="str">
        <f>Raw_endusebreakdownannual!D989</f>
        <v>Refrigeration</v>
      </c>
      <c r="E990" s="65">
        <f>Raw_endusebreakdownannual!E989</f>
        <v>0</v>
      </c>
      <c r="F990" s="65">
        <f>Raw_endusebreakdownannual!F989</f>
        <v>0</v>
      </c>
      <c r="G990" s="26"/>
    </row>
    <row r="991" spans="1:7" x14ac:dyDescent="0.25">
      <c r="A991" s="26" t="str">
        <f>Raw_endusebreakdownannual!B990</f>
        <v>CZ02</v>
      </c>
      <c r="B991" s="26" t="str">
        <f>Raw_endusebreakdownannual!C990</f>
        <v>cDXHP</v>
      </c>
      <c r="C991" s="26" t="str">
        <f>Raw_endusebreakdownannual!A990</f>
        <v>Existing</v>
      </c>
      <c r="D991" s="26" t="str">
        <f>Raw_endusebreakdownannual!D990</f>
        <v>Generators</v>
      </c>
      <c r="E991" s="65">
        <f>Raw_endusebreakdownannual!E990</f>
        <v>0</v>
      </c>
      <c r="F991" s="65">
        <f>Raw_endusebreakdownannual!F990</f>
        <v>0</v>
      </c>
      <c r="G991" s="26"/>
    </row>
    <row r="992" spans="1:7" x14ac:dyDescent="0.25">
      <c r="A992" s="26" t="str">
        <f>Raw_endusebreakdownannual!B991</f>
        <v>CZ02</v>
      </c>
      <c r="B992" s="26" t="str">
        <f>Raw_endusebreakdownannual!C991</f>
        <v>cDXHP</v>
      </c>
      <c r="C992" s="26" t="str">
        <f>Raw_endusebreakdownannual!A991</f>
        <v>Existing</v>
      </c>
      <c r="D992" s="26" t="str">
        <f>Raw_endusebreakdownannual!D991</f>
        <v>Total End Uses</v>
      </c>
      <c r="E992" s="65">
        <f>Raw_endusebreakdownannual!E991</f>
        <v>6877709.4699999997</v>
      </c>
      <c r="F992" s="65">
        <f>Raw_endusebreakdownannual!F991</f>
        <v>1897855.31</v>
      </c>
      <c r="G992" s="26"/>
    </row>
    <row r="993" spans="1:7" x14ac:dyDescent="0.25">
      <c r="A993" s="26" t="str">
        <f>Raw_endusebreakdownannual!B992</f>
        <v>CZ03</v>
      </c>
      <c r="B993" s="26" t="str">
        <f>Raw_endusebreakdownannual!C992</f>
        <v>cDXHP</v>
      </c>
      <c r="C993" s="26" t="str">
        <f>Raw_endusebreakdownannual!A992</f>
        <v>Existing</v>
      </c>
      <c r="D993" s="26" t="str">
        <f>Raw_endusebreakdownannual!D992</f>
        <v>Heating</v>
      </c>
      <c r="E993" s="65">
        <f>Raw_endusebreakdownannual!E992</f>
        <v>44551.65</v>
      </c>
      <c r="F993" s="65">
        <f>Raw_endusebreakdownannual!F992</f>
        <v>701.53</v>
      </c>
      <c r="G993" s="26"/>
    </row>
    <row r="994" spans="1:7" x14ac:dyDescent="0.25">
      <c r="A994" s="26" t="str">
        <f>Raw_endusebreakdownannual!B993</f>
        <v>CZ03</v>
      </c>
      <c r="B994" s="26" t="str">
        <f>Raw_endusebreakdownannual!C993</f>
        <v>cDXHP</v>
      </c>
      <c r="C994" s="26" t="str">
        <f>Raw_endusebreakdownannual!A993</f>
        <v>Existing</v>
      </c>
      <c r="D994" s="26" t="str">
        <f>Raw_endusebreakdownannual!D993</f>
        <v>Cooling</v>
      </c>
      <c r="E994" s="65">
        <f>Raw_endusebreakdownannual!E993</f>
        <v>404737.3</v>
      </c>
      <c r="F994" s="65">
        <f>Raw_endusebreakdownannual!F993</f>
        <v>0</v>
      </c>
      <c r="G994" s="26"/>
    </row>
    <row r="995" spans="1:7" x14ac:dyDescent="0.25">
      <c r="A995" s="26" t="str">
        <f>Raw_endusebreakdownannual!B994</f>
        <v>CZ03</v>
      </c>
      <c r="B995" s="26" t="str">
        <f>Raw_endusebreakdownannual!C994</f>
        <v>cDXHP</v>
      </c>
      <c r="C995" s="26" t="str">
        <f>Raw_endusebreakdownannual!A994</f>
        <v>Existing</v>
      </c>
      <c r="D995" s="26" t="str">
        <f>Raw_endusebreakdownannual!D994</f>
        <v>Interior Lighting</v>
      </c>
      <c r="E995" s="65">
        <f>Raw_endusebreakdownannual!E994</f>
        <v>1197553.4099999999</v>
      </c>
      <c r="F995" s="65">
        <f>Raw_endusebreakdownannual!F994</f>
        <v>0</v>
      </c>
      <c r="G995" s="26"/>
    </row>
    <row r="996" spans="1:7" x14ac:dyDescent="0.25">
      <c r="A996" s="26" t="str">
        <f>Raw_endusebreakdownannual!B995</f>
        <v>CZ03</v>
      </c>
      <c r="B996" s="26" t="str">
        <f>Raw_endusebreakdownannual!C995</f>
        <v>cDXHP</v>
      </c>
      <c r="C996" s="26" t="str">
        <f>Raw_endusebreakdownannual!A995</f>
        <v>Existing</v>
      </c>
      <c r="D996" s="26" t="str">
        <f>Raw_endusebreakdownannual!D995</f>
        <v>Exterior Lighting</v>
      </c>
      <c r="E996" s="65">
        <f>Raw_endusebreakdownannual!E995</f>
        <v>0</v>
      </c>
      <c r="F996" s="65">
        <f>Raw_endusebreakdownannual!F995</f>
        <v>0</v>
      </c>
      <c r="G996" s="26"/>
    </row>
    <row r="997" spans="1:7" x14ac:dyDescent="0.25">
      <c r="A997" s="26" t="str">
        <f>Raw_endusebreakdownannual!B996</f>
        <v>CZ03</v>
      </c>
      <c r="B997" s="26" t="str">
        <f>Raw_endusebreakdownannual!C996</f>
        <v>cDXHP</v>
      </c>
      <c r="C997" s="26" t="str">
        <f>Raw_endusebreakdownannual!A996</f>
        <v>Existing</v>
      </c>
      <c r="D997" s="26" t="str">
        <f>Raw_endusebreakdownannual!D996</f>
        <v>Interior Equipment</v>
      </c>
      <c r="E997" s="65">
        <f>Raw_endusebreakdownannual!E996</f>
        <v>3196971.72</v>
      </c>
      <c r="F997" s="65">
        <f>Raw_endusebreakdownannual!F996</f>
        <v>234323.45</v>
      </c>
      <c r="G997" s="26"/>
    </row>
    <row r="998" spans="1:7" x14ac:dyDescent="0.25">
      <c r="A998" s="26" t="str">
        <f>Raw_endusebreakdownannual!B997</f>
        <v>CZ03</v>
      </c>
      <c r="B998" s="26" t="str">
        <f>Raw_endusebreakdownannual!C997</f>
        <v>cDXHP</v>
      </c>
      <c r="C998" s="26" t="str">
        <f>Raw_endusebreakdownannual!A997</f>
        <v>Existing</v>
      </c>
      <c r="D998" s="26" t="str">
        <f>Raw_endusebreakdownannual!D997</f>
        <v>Exterior Equipment</v>
      </c>
      <c r="E998" s="65">
        <f>Raw_endusebreakdownannual!E997</f>
        <v>0</v>
      </c>
      <c r="F998" s="65">
        <f>Raw_endusebreakdownannual!F997</f>
        <v>0</v>
      </c>
      <c r="G998" s="26"/>
    </row>
    <row r="999" spans="1:7" x14ac:dyDescent="0.25">
      <c r="A999" s="26" t="str">
        <f>Raw_endusebreakdownannual!B998</f>
        <v>CZ03</v>
      </c>
      <c r="B999" s="26" t="str">
        <f>Raw_endusebreakdownannual!C998</f>
        <v>cDXHP</v>
      </c>
      <c r="C999" s="26" t="str">
        <f>Raw_endusebreakdownannual!A998</f>
        <v>Existing</v>
      </c>
      <c r="D999" s="26" t="str">
        <f>Raw_endusebreakdownannual!D998</f>
        <v>Fans</v>
      </c>
      <c r="E999" s="65">
        <f>Raw_endusebreakdownannual!E998</f>
        <v>1654178.66</v>
      </c>
      <c r="F999" s="65">
        <f>Raw_endusebreakdownannual!F998</f>
        <v>0</v>
      </c>
      <c r="G999" s="26"/>
    </row>
    <row r="1000" spans="1:7" x14ac:dyDescent="0.25">
      <c r="A1000" s="26" t="str">
        <f>Raw_endusebreakdownannual!B999</f>
        <v>CZ03</v>
      </c>
      <c r="B1000" s="26" t="str">
        <f>Raw_endusebreakdownannual!C999</f>
        <v>cDXHP</v>
      </c>
      <c r="C1000" s="26" t="str">
        <f>Raw_endusebreakdownannual!A999</f>
        <v>Existing</v>
      </c>
      <c r="D1000" s="26" t="str">
        <f>Raw_endusebreakdownannual!D999</f>
        <v>Pumps</v>
      </c>
      <c r="E1000" s="65">
        <f>Raw_endusebreakdownannual!E999</f>
        <v>2975.41</v>
      </c>
      <c r="F1000" s="65">
        <f>Raw_endusebreakdownannual!F999</f>
        <v>0</v>
      </c>
      <c r="G1000" s="26"/>
    </row>
    <row r="1001" spans="1:7" x14ac:dyDescent="0.25">
      <c r="A1001" s="26" t="str">
        <f>Raw_endusebreakdownannual!B1000</f>
        <v>CZ03</v>
      </c>
      <c r="B1001" s="26" t="str">
        <f>Raw_endusebreakdownannual!C1000</f>
        <v>cDXHP</v>
      </c>
      <c r="C1001" s="26" t="str">
        <f>Raw_endusebreakdownannual!A1000</f>
        <v>Existing</v>
      </c>
      <c r="D1001" s="26" t="str">
        <f>Raw_endusebreakdownannual!D1000</f>
        <v>Heat Rejection</v>
      </c>
      <c r="E1001" s="65">
        <f>Raw_endusebreakdownannual!E1000</f>
        <v>0</v>
      </c>
      <c r="F1001" s="65">
        <f>Raw_endusebreakdownannual!F1000</f>
        <v>0</v>
      </c>
      <c r="G1001" s="26"/>
    </row>
    <row r="1002" spans="1:7" x14ac:dyDescent="0.25">
      <c r="A1002" s="26" t="str">
        <f>Raw_endusebreakdownannual!B1001</f>
        <v>CZ03</v>
      </c>
      <c r="B1002" s="26" t="str">
        <f>Raw_endusebreakdownannual!C1001</f>
        <v>cDXHP</v>
      </c>
      <c r="C1002" s="26" t="str">
        <f>Raw_endusebreakdownannual!A1001</f>
        <v>Existing</v>
      </c>
      <c r="D1002" s="26" t="str">
        <f>Raw_endusebreakdownannual!D1001</f>
        <v>Humidification</v>
      </c>
      <c r="E1002" s="65">
        <f>Raw_endusebreakdownannual!E1001</f>
        <v>0</v>
      </c>
      <c r="F1002" s="65">
        <f>Raw_endusebreakdownannual!F1001</f>
        <v>0</v>
      </c>
      <c r="G1002" s="26"/>
    </row>
    <row r="1003" spans="1:7" x14ac:dyDescent="0.25">
      <c r="A1003" s="26" t="str">
        <f>Raw_endusebreakdownannual!B1002</f>
        <v>CZ03</v>
      </c>
      <c r="B1003" s="26" t="str">
        <f>Raw_endusebreakdownannual!C1002</f>
        <v>cDXHP</v>
      </c>
      <c r="C1003" s="26" t="str">
        <f>Raw_endusebreakdownannual!A1002</f>
        <v>Existing</v>
      </c>
      <c r="D1003" s="26" t="str">
        <f>Raw_endusebreakdownannual!D1002</f>
        <v>Heat Recovery</v>
      </c>
      <c r="E1003" s="65">
        <f>Raw_endusebreakdownannual!E1002</f>
        <v>0</v>
      </c>
      <c r="F1003" s="65">
        <f>Raw_endusebreakdownannual!F1002</f>
        <v>0</v>
      </c>
      <c r="G1003" s="26"/>
    </row>
    <row r="1004" spans="1:7" x14ac:dyDescent="0.25">
      <c r="A1004" s="26" t="str">
        <f>Raw_endusebreakdownannual!B1003</f>
        <v>CZ03</v>
      </c>
      <c r="B1004" s="26" t="str">
        <f>Raw_endusebreakdownannual!C1003</f>
        <v>cDXHP</v>
      </c>
      <c r="C1004" s="26" t="str">
        <f>Raw_endusebreakdownannual!A1003</f>
        <v>Existing</v>
      </c>
      <c r="D1004" s="26" t="str">
        <f>Raw_endusebreakdownannual!D1003</f>
        <v>Water Systems</v>
      </c>
      <c r="E1004" s="65">
        <f>Raw_endusebreakdownannual!E1003</f>
        <v>0</v>
      </c>
      <c r="F1004" s="65">
        <f>Raw_endusebreakdownannual!F1003</f>
        <v>1656193.06</v>
      </c>
      <c r="G1004" s="26"/>
    </row>
    <row r="1005" spans="1:7" x14ac:dyDescent="0.25">
      <c r="A1005" s="26" t="str">
        <f>Raw_endusebreakdownannual!B1004</f>
        <v>CZ03</v>
      </c>
      <c r="B1005" s="26" t="str">
        <f>Raw_endusebreakdownannual!C1004</f>
        <v>cDXHP</v>
      </c>
      <c r="C1005" s="26" t="str">
        <f>Raw_endusebreakdownannual!A1004</f>
        <v>Existing</v>
      </c>
      <c r="D1005" s="26" t="str">
        <f>Raw_endusebreakdownannual!D1004</f>
        <v>Refrigeration</v>
      </c>
      <c r="E1005" s="65">
        <f>Raw_endusebreakdownannual!E1004</f>
        <v>0</v>
      </c>
      <c r="F1005" s="65">
        <f>Raw_endusebreakdownannual!F1004</f>
        <v>0</v>
      </c>
      <c r="G1005" s="26"/>
    </row>
    <row r="1006" spans="1:7" x14ac:dyDescent="0.25">
      <c r="A1006" s="26" t="str">
        <f>Raw_endusebreakdownannual!B1005</f>
        <v>CZ03</v>
      </c>
      <c r="B1006" s="26" t="str">
        <f>Raw_endusebreakdownannual!C1005</f>
        <v>cDXHP</v>
      </c>
      <c r="C1006" s="26" t="str">
        <f>Raw_endusebreakdownannual!A1005</f>
        <v>Existing</v>
      </c>
      <c r="D1006" s="26" t="str">
        <f>Raw_endusebreakdownannual!D1005</f>
        <v>Generators</v>
      </c>
      <c r="E1006" s="65">
        <f>Raw_endusebreakdownannual!E1005</f>
        <v>0</v>
      </c>
      <c r="F1006" s="65">
        <f>Raw_endusebreakdownannual!F1005</f>
        <v>0</v>
      </c>
      <c r="G1006" s="26"/>
    </row>
    <row r="1007" spans="1:7" x14ac:dyDescent="0.25">
      <c r="A1007" s="26" t="str">
        <f>Raw_endusebreakdownannual!B1006</f>
        <v>CZ03</v>
      </c>
      <c r="B1007" s="26" t="str">
        <f>Raw_endusebreakdownannual!C1006</f>
        <v>cDXHP</v>
      </c>
      <c r="C1007" s="26" t="str">
        <f>Raw_endusebreakdownannual!A1006</f>
        <v>Existing</v>
      </c>
      <c r="D1007" s="26" t="str">
        <f>Raw_endusebreakdownannual!D1006</f>
        <v>Total End Uses</v>
      </c>
      <c r="E1007" s="65">
        <f>Raw_endusebreakdownannual!E1006</f>
        <v>6500968.1500000004</v>
      </c>
      <c r="F1007" s="65">
        <f>Raw_endusebreakdownannual!F1006</f>
        <v>1891218.04</v>
      </c>
      <c r="G1007" s="26"/>
    </row>
    <row r="1008" spans="1:7" x14ac:dyDescent="0.25">
      <c r="A1008" s="26" t="str">
        <f>Raw_endusebreakdownannual!B1007</f>
        <v>CZ04</v>
      </c>
      <c r="B1008" s="26" t="str">
        <f>Raw_endusebreakdownannual!C1007</f>
        <v>cDXHP</v>
      </c>
      <c r="C1008" s="26" t="str">
        <f>Raw_endusebreakdownannual!A1007</f>
        <v>Existing</v>
      </c>
      <c r="D1008" s="26" t="str">
        <f>Raw_endusebreakdownannual!D1007</f>
        <v>Heating</v>
      </c>
      <c r="E1008" s="65">
        <f>Raw_endusebreakdownannual!E1007</f>
        <v>40241.42</v>
      </c>
      <c r="F1008" s="65">
        <f>Raw_endusebreakdownannual!F1007</f>
        <v>759.89</v>
      </c>
      <c r="G1008" s="26"/>
    </row>
    <row r="1009" spans="1:7" x14ac:dyDescent="0.25">
      <c r="A1009" s="26" t="str">
        <f>Raw_endusebreakdownannual!B1008</f>
        <v>CZ04</v>
      </c>
      <c r="B1009" s="26" t="str">
        <f>Raw_endusebreakdownannual!C1008</f>
        <v>cDXHP</v>
      </c>
      <c r="C1009" s="26" t="str">
        <f>Raw_endusebreakdownannual!A1008</f>
        <v>Existing</v>
      </c>
      <c r="D1009" s="26" t="str">
        <f>Raw_endusebreakdownannual!D1008</f>
        <v>Cooling</v>
      </c>
      <c r="E1009" s="65">
        <f>Raw_endusebreakdownannual!E1008</f>
        <v>794050.61</v>
      </c>
      <c r="F1009" s="65">
        <f>Raw_endusebreakdownannual!F1008</f>
        <v>0</v>
      </c>
      <c r="G1009" s="26"/>
    </row>
    <row r="1010" spans="1:7" x14ac:dyDescent="0.25">
      <c r="A1010" s="26" t="str">
        <f>Raw_endusebreakdownannual!B1009</f>
        <v>CZ04</v>
      </c>
      <c r="B1010" s="26" t="str">
        <f>Raw_endusebreakdownannual!C1009</f>
        <v>cDXHP</v>
      </c>
      <c r="C1010" s="26" t="str">
        <f>Raw_endusebreakdownannual!A1009</f>
        <v>Existing</v>
      </c>
      <c r="D1010" s="26" t="str">
        <f>Raw_endusebreakdownannual!D1009</f>
        <v>Interior Lighting</v>
      </c>
      <c r="E1010" s="65">
        <f>Raw_endusebreakdownannual!E1009</f>
        <v>1197553.4099999999</v>
      </c>
      <c r="F1010" s="65">
        <f>Raw_endusebreakdownannual!F1009</f>
        <v>0</v>
      </c>
      <c r="G1010" s="26"/>
    </row>
    <row r="1011" spans="1:7" x14ac:dyDescent="0.25">
      <c r="A1011" s="26" t="str">
        <f>Raw_endusebreakdownannual!B1010</f>
        <v>CZ04</v>
      </c>
      <c r="B1011" s="26" t="str">
        <f>Raw_endusebreakdownannual!C1010</f>
        <v>cDXHP</v>
      </c>
      <c r="C1011" s="26" t="str">
        <f>Raw_endusebreakdownannual!A1010</f>
        <v>Existing</v>
      </c>
      <c r="D1011" s="26" t="str">
        <f>Raw_endusebreakdownannual!D1010</f>
        <v>Exterior Lighting</v>
      </c>
      <c r="E1011" s="65">
        <f>Raw_endusebreakdownannual!E1010</f>
        <v>0</v>
      </c>
      <c r="F1011" s="65">
        <f>Raw_endusebreakdownannual!F1010</f>
        <v>0</v>
      </c>
      <c r="G1011" s="26"/>
    </row>
    <row r="1012" spans="1:7" x14ac:dyDescent="0.25">
      <c r="A1012" s="26" t="str">
        <f>Raw_endusebreakdownannual!B1011</f>
        <v>CZ04</v>
      </c>
      <c r="B1012" s="26" t="str">
        <f>Raw_endusebreakdownannual!C1011</f>
        <v>cDXHP</v>
      </c>
      <c r="C1012" s="26" t="str">
        <f>Raw_endusebreakdownannual!A1011</f>
        <v>Existing</v>
      </c>
      <c r="D1012" s="26" t="str">
        <f>Raw_endusebreakdownannual!D1011</f>
        <v>Interior Equipment</v>
      </c>
      <c r="E1012" s="65">
        <f>Raw_endusebreakdownannual!E1011</f>
        <v>3196971.72</v>
      </c>
      <c r="F1012" s="65">
        <f>Raw_endusebreakdownannual!F1011</f>
        <v>234323.45</v>
      </c>
      <c r="G1012" s="26"/>
    </row>
    <row r="1013" spans="1:7" x14ac:dyDescent="0.25">
      <c r="A1013" s="26" t="str">
        <f>Raw_endusebreakdownannual!B1012</f>
        <v>CZ04</v>
      </c>
      <c r="B1013" s="26" t="str">
        <f>Raw_endusebreakdownannual!C1012</f>
        <v>cDXHP</v>
      </c>
      <c r="C1013" s="26" t="str">
        <f>Raw_endusebreakdownannual!A1012</f>
        <v>Existing</v>
      </c>
      <c r="D1013" s="26" t="str">
        <f>Raw_endusebreakdownannual!D1012</f>
        <v>Exterior Equipment</v>
      </c>
      <c r="E1013" s="65">
        <f>Raw_endusebreakdownannual!E1012</f>
        <v>0</v>
      </c>
      <c r="F1013" s="65">
        <f>Raw_endusebreakdownannual!F1012</f>
        <v>0</v>
      </c>
      <c r="G1013" s="26"/>
    </row>
    <row r="1014" spans="1:7" x14ac:dyDescent="0.25">
      <c r="A1014" s="26" t="str">
        <f>Raw_endusebreakdownannual!B1013</f>
        <v>CZ04</v>
      </c>
      <c r="B1014" s="26" t="str">
        <f>Raw_endusebreakdownannual!C1013</f>
        <v>cDXHP</v>
      </c>
      <c r="C1014" s="26" t="str">
        <f>Raw_endusebreakdownannual!A1013</f>
        <v>Existing</v>
      </c>
      <c r="D1014" s="26" t="str">
        <f>Raw_endusebreakdownannual!D1013</f>
        <v>Fans</v>
      </c>
      <c r="E1014" s="65">
        <f>Raw_endusebreakdownannual!E1013</f>
        <v>1757292.54</v>
      </c>
      <c r="F1014" s="65">
        <f>Raw_endusebreakdownannual!F1013</f>
        <v>0</v>
      </c>
      <c r="G1014" s="26"/>
    </row>
    <row r="1015" spans="1:7" x14ac:dyDescent="0.25">
      <c r="A1015" s="26" t="str">
        <f>Raw_endusebreakdownannual!B1014</f>
        <v>CZ04</v>
      </c>
      <c r="B1015" s="26" t="str">
        <f>Raw_endusebreakdownannual!C1014</f>
        <v>cDXHP</v>
      </c>
      <c r="C1015" s="26" t="str">
        <f>Raw_endusebreakdownannual!A1014</f>
        <v>Existing</v>
      </c>
      <c r="D1015" s="26" t="str">
        <f>Raw_endusebreakdownannual!D1014</f>
        <v>Pumps</v>
      </c>
      <c r="E1015" s="65">
        <f>Raw_endusebreakdownannual!E1014</f>
        <v>3172.39</v>
      </c>
      <c r="F1015" s="65">
        <f>Raw_endusebreakdownannual!F1014</f>
        <v>0</v>
      </c>
      <c r="G1015" s="26"/>
    </row>
    <row r="1016" spans="1:7" x14ac:dyDescent="0.25">
      <c r="A1016" s="26" t="str">
        <f>Raw_endusebreakdownannual!B1015</f>
        <v>CZ04</v>
      </c>
      <c r="B1016" s="26" t="str">
        <f>Raw_endusebreakdownannual!C1015</f>
        <v>cDXHP</v>
      </c>
      <c r="C1016" s="26" t="str">
        <f>Raw_endusebreakdownannual!A1015</f>
        <v>Existing</v>
      </c>
      <c r="D1016" s="26" t="str">
        <f>Raw_endusebreakdownannual!D1015</f>
        <v>Heat Rejection</v>
      </c>
      <c r="E1016" s="65">
        <f>Raw_endusebreakdownannual!E1015</f>
        <v>0</v>
      </c>
      <c r="F1016" s="65">
        <f>Raw_endusebreakdownannual!F1015</f>
        <v>0</v>
      </c>
      <c r="G1016" s="26"/>
    </row>
    <row r="1017" spans="1:7" x14ac:dyDescent="0.25">
      <c r="A1017" s="26" t="str">
        <f>Raw_endusebreakdownannual!B1016</f>
        <v>CZ04</v>
      </c>
      <c r="B1017" s="26" t="str">
        <f>Raw_endusebreakdownannual!C1016</f>
        <v>cDXHP</v>
      </c>
      <c r="C1017" s="26" t="str">
        <f>Raw_endusebreakdownannual!A1016</f>
        <v>Existing</v>
      </c>
      <c r="D1017" s="26" t="str">
        <f>Raw_endusebreakdownannual!D1016</f>
        <v>Humidification</v>
      </c>
      <c r="E1017" s="65">
        <f>Raw_endusebreakdownannual!E1016</f>
        <v>0</v>
      </c>
      <c r="F1017" s="65">
        <f>Raw_endusebreakdownannual!F1016</f>
        <v>0</v>
      </c>
      <c r="G1017" s="26"/>
    </row>
    <row r="1018" spans="1:7" x14ac:dyDescent="0.25">
      <c r="A1018" s="26" t="str">
        <f>Raw_endusebreakdownannual!B1017</f>
        <v>CZ04</v>
      </c>
      <c r="B1018" s="26" t="str">
        <f>Raw_endusebreakdownannual!C1017</f>
        <v>cDXHP</v>
      </c>
      <c r="C1018" s="26" t="str">
        <f>Raw_endusebreakdownannual!A1017</f>
        <v>Existing</v>
      </c>
      <c r="D1018" s="26" t="str">
        <f>Raw_endusebreakdownannual!D1017</f>
        <v>Heat Recovery</v>
      </c>
      <c r="E1018" s="65">
        <f>Raw_endusebreakdownannual!E1017</f>
        <v>0</v>
      </c>
      <c r="F1018" s="65">
        <f>Raw_endusebreakdownannual!F1017</f>
        <v>0</v>
      </c>
      <c r="G1018" s="26"/>
    </row>
    <row r="1019" spans="1:7" x14ac:dyDescent="0.25">
      <c r="A1019" s="26" t="str">
        <f>Raw_endusebreakdownannual!B1018</f>
        <v>CZ04</v>
      </c>
      <c r="B1019" s="26" t="str">
        <f>Raw_endusebreakdownannual!C1018</f>
        <v>cDXHP</v>
      </c>
      <c r="C1019" s="26" t="str">
        <f>Raw_endusebreakdownannual!A1018</f>
        <v>Existing</v>
      </c>
      <c r="D1019" s="26" t="str">
        <f>Raw_endusebreakdownannual!D1018</f>
        <v>Water Systems</v>
      </c>
      <c r="E1019" s="65">
        <f>Raw_endusebreakdownannual!E1018</f>
        <v>0</v>
      </c>
      <c r="F1019" s="65">
        <f>Raw_endusebreakdownannual!F1018</f>
        <v>1597087.68</v>
      </c>
      <c r="G1019" s="26"/>
    </row>
    <row r="1020" spans="1:7" x14ac:dyDescent="0.25">
      <c r="A1020" s="26" t="str">
        <f>Raw_endusebreakdownannual!B1019</f>
        <v>CZ04</v>
      </c>
      <c r="B1020" s="26" t="str">
        <f>Raw_endusebreakdownannual!C1019</f>
        <v>cDXHP</v>
      </c>
      <c r="C1020" s="26" t="str">
        <f>Raw_endusebreakdownannual!A1019</f>
        <v>Existing</v>
      </c>
      <c r="D1020" s="26" t="str">
        <f>Raw_endusebreakdownannual!D1019</f>
        <v>Refrigeration</v>
      </c>
      <c r="E1020" s="65">
        <f>Raw_endusebreakdownannual!E1019</f>
        <v>0</v>
      </c>
      <c r="F1020" s="65">
        <f>Raw_endusebreakdownannual!F1019</f>
        <v>0</v>
      </c>
      <c r="G1020" s="26"/>
    </row>
    <row r="1021" spans="1:7" x14ac:dyDescent="0.25">
      <c r="A1021" s="26" t="str">
        <f>Raw_endusebreakdownannual!B1020</f>
        <v>CZ04</v>
      </c>
      <c r="B1021" s="26" t="str">
        <f>Raw_endusebreakdownannual!C1020</f>
        <v>cDXHP</v>
      </c>
      <c r="C1021" s="26" t="str">
        <f>Raw_endusebreakdownannual!A1020</f>
        <v>Existing</v>
      </c>
      <c r="D1021" s="26" t="str">
        <f>Raw_endusebreakdownannual!D1020</f>
        <v>Generators</v>
      </c>
      <c r="E1021" s="65">
        <f>Raw_endusebreakdownannual!E1020</f>
        <v>0</v>
      </c>
      <c r="F1021" s="65">
        <f>Raw_endusebreakdownannual!F1020</f>
        <v>0</v>
      </c>
      <c r="G1021" s="26"/>
    </row>
    <row r="1022" spans="1:7" x14ac:dyDescent="0.25">
      <c r="A1022" s="26" t="str">
        <f>Raw_endusebreakdownannual!B1021</f>
        <v>CZ04</v>
      </c>
      <c r="B1022" s="26" t="str">
        <f>Raw_endusebreakdownannual!C1021</f>
        <v>cDXHP</v>
      </c>
      <c r="C1022" s="26" t="str">
        <f>Raw_endusebreakdownannual!A1021</f>
        <v>Existing</v>
      </c>
      <c r="D1022" s="26" t="str">
        <f>Raw_endusebreakdownannual!D1021</f>
        <v>Total End Uses</v>
      </c>
      <c r="E1022" s="65">
        <f>Raw_endusebreakdownannual!E1021</f>
        <v>6989282.0999999996</v>
      </c>
      <c r="F1022" s="65">
        <f>Raw_endusebreakdownannual!F1021</f>
        <v>1832171.02</v>
      </c>
      <c r="G1022" s="26"/>
    </row>
    <row r="1023" spans="1:7" x14ac:dyDescent="0.25">
      <c r="A1023" s="26" t="str">
        <f>Raw_endusebreakdownannual!B1022</f>
        <v>CZ05</v>
      </c>
      <c r="B1023" s="26" t="str">
        <f>Raw_endusebreakdownannual!C1022</f>
        <v>cDXHP</v>
      </c>
      <c r="C1023" s="26" t="str">
        <f>Raw_endusebreakdownannual!A1022</f>
        <v>Existing</v>
      </c>
      <c r="D1023" s="26" t="str">
        <f>Raw_endusebreakdownannual!D1022</f>
        <v>Heating</v>
      </c>
      <c r="E1023" s="65">
        <f>Raw_endusebreakdownannual!E1022</f>
        <v>42917.03</v>
      </c>
      <c r="F1023" s="65">
        <f>Raw_endusebreakdownannual!F1022</f>
        <v>410.48</v>
      </c>
      <c r="G1023" s="26"/>
    </row>
    <row r="1024" spans="1:7" x14ac:dyDescent="0.25">
      <c r="A1024" s="26" t="str">
        <f>Raw_endusebreakdownannual!B1023</f>
        <v>CZ05</v>
      </c>
      <c r="B1024" s="26" t="str">
        <f>Raw_endusebreakdownannual!C1023</f>
        <v>cDXHP</v>
      </c>
      <c r="C1024" s="26" t="str">
        <f>Raw_endusebreakdownannual!A1023</f>
        <v>Existing</v>
      </c>
      <c r="D1024" s="26" t="str">
        <f>Raw_endusebreakdownannual!D1023</f>
        <v>Cooling</v>
      </c>
      <c r="E1024" s="65">
        <f>Raw_endusebreakdownannual!E1023</f>
        <v>534187.96</v>
      </c>
      <c r="F1024" s="65">
        <f>Raw_endusebreakdownannual!F1023</f>
        <v>0</v>
      </c>
      <c r="G1024" s="26"/>
    </row>
    <row r="1025" spans="1:7" x14ac:dyDescent="0.25">
      <c r="A1025" s="26" t="str">
        <f>Raw_endusebreakdownannual!B1024</f>
        <v>CZ05</v>
      </c>
      <c r="B1025" s="26" t="str">
        <f>Raw_endusebreakdownannual!C1024</f>
        <v>cDXHP</v>
      </c>
      <c r="C1025" s="26" t="str">
        <f>Raw_endusebreakdownannual!A1024</f>
        <v>Existing</v>
      </c>
      <c r="D1025" s="26" t="str">
        <f>Raw_endusebreakdownannual!D1024</f>
        <v>Interior Lighting</v>
      </c>
      <c r="E1025" s="65">
        <f>Raw_endusebreakdownannual!E1024</f>
        <v>1197553.4099999999</v>
      </c>
      <c r="F1025" s="65">
        <f>Raw_endusebreakdownannual!F1024</f>
        <v>0</v>
      </c>
      <c r="G1025" s="26"/>
    </row>
    <row r="1026" spans="1:7" x14ac:dyDescent="0.25">
      <c r="A1026" s="26" t="str">
        <f>Raw_endusebreakdownannual!B1025</f>
        <v>CZ05</v>
      </c>
      <c r="B1026" s="26" t="str">
        <f>Raw_endusebreakdownannual!C1025</f>
        <v>cDXHP</v>
      </c>
      <c r="C1026" s="26" t="str">
        <f>Raw_endusebreakdownannual!A1025</f>
        <v>Existing</v>
      </c>
      <c r="D1026" s="26" t="str">
        <f>Raw_endusebreakdownannual!D1025</f>
        <v>Exterior Lighting</v>
      </c>
      <c r="E1026" s="65">
        <f>Raw_endusebreakdownannual!E1025</f>
        <v>0</v>
      </c>
      <c r="F1026" s="65">
        <f>Raw_endusebreakdownannual!F1025</f>
        <v>0</v>
      </c>
      <c r="G1026" s="26"/>
    </row>
    <row r="1027" spans="1:7" x14ac:dyDescent="0.25">
      <c r="A1027" s="26" t="str">
        <f>Raw_endusebreakdownannual!B1026</f>
        <v>CZ05</v>
      </c>
      <c r="B1027" s="26" t="str">
        <f>Raw_endusebreakdownannual!C1026</f>
        <v>cDXHP</v>
      </c>
      <c r="C1027" s="26" t="str">
        <f>Raw_endusebreakdownannual!A1026</f>
        <v>Existing</v>
      </c>
      <c r="D1027" s="26" t="str">
        <f>Raw_endusebreakdownannual!D1026</f>
        <v>Interior Equipment</v>
      </c>
      <c r="E1027" s="65">
        <f>Raw_endusebreakdownannual!E1026</f>
        <v>3196971.72</v>
      </c>
      <c r="F1027" s="65">
        <f>Raw_endusebreakdownannual!F1026</f>
        <v>234323.45</v>
      </c>
      <c r="G1027" s="26"/>
    </row>
    <row r="1028" spans="1:7" x14ac:dyDescent="0.25">
      <c r="A1028" s="26" t="str">
        <f>Raw_endusebreakdownannual!B1027</f>
        <v>CZ05</v>
      </c>
      <c r="B1028" s="26" t="str">
        <f>Raw_endusebreakdownannual!C1027</f>
        <v>cDXHP</v>
      </c>
      <c r="C1028" s="26" t="str">
        <f>Raw_endusebreakdownannual!A1027</f>
        <v>Existing</v>
      </c>
      <c r="D1028" s="26" t="str">
        <f>Raw_endusebreakdownannual!D1027</f>
        <v>Exterior Equipment</v>
      </c>
      <c r="E1028" s="65">
        <f>Raw_endusebreakdownannual!E1027</f>
        <v>0</v>
      </c>
      <c r="F1028" s="65">
        <f>Raw_endusebreakdownannual!F1027</f>
        <v>0</v>
      </c>
      <c r="G1028" s="26"/>
    </row>
    <row r="1029" spans="1:7" x14ac:dyDescent="0.25">
      <c r="A1029" s="26" t="str">
        <f>Raw_endusebreakdownannual!B1028</f>
        <v>CZ05</v>
      </c>
      <c r="B1029" s="26" t="str">
        <f>Raw_endusebreakdownannual!C1028</f>
        <v>cDXHP</v>
      </c>
      <c r="C1029" s="26" t="str">
        <f>Raw_endusebreakdownannual!A1028</f>
        <v>Existing</v>
      </c>
      <c r="D1029" s="26" t="str">
        <f>Raw_endusebreakdownannual!D1028</f>
        <v>Fans</v>
      </c>
      <c r="E1029" s="65">
        <f>Raw_endusebreakdownannual!E1028</f>
        <v>1667354.98</v>
      </c>
      <c r="F1029" s="65">
        <f>Raw_endusebreakdownannual!F1028</f>
        <v>0</v>
      </c>
      <c r="G1029" s="26"/>
    </row>
    <row r="1030" spans="1:7" x14ac:dyDescent="0.25">
      <c r="A1030" s="26" t="str">
        <f>Raw_endusebreakdownannual!B1029</f>
        <v>CZ05</v>
      </c>
      <c r="B1030" s="26" t="str">
        <f>Raw_endusebreakdownannual!C1029</f>
        <v>cDXHP</v>
      </c>
      <c r="C1030" s="26" t="str">
        <f>Raw_endusebreakdownannual!A1029</f>
        <v>Existing</v>
      </c>
      <c r="D1030" s="26" t="str">
        <f>Raw_endusebreakdownannual!D1029</f>
        <v>Pumps</v>
      </c>
      <c r="E1030" s="65">
        <f>Raw_endusebreakdownannual!E1029</f>
        <v>2833.71</v>
      </c>
      <c r="F1030" s="65">
        <f>Raw_endusebreakdownannual!F1029</f>
        <v>0</v>
      </c>
      <c r="G1030" s="26"/>
    </row>
    <row r="1031" spans="1:7" x14ac:dyDescent="0.25">
      <c r="A1031" s="26" t="str">
        <f>Raw_endusebreakdownannual!B1030</f>
        <v>CZ05</v>
      </c>
      <c r="B1031" s="26" t="str">
        <f>Raw_endusebreakdownannual!C1030</f>
        <v>cDXHP</v>
      </c>
      <c r="C1031" s="26" t="str">
        <f>Raw_endusebreakdownannual!A1030</f>
        <v>Existing</v>
      </c>
      <c r="D1031" s="26" t="str">
        <f>Raw_endusebreakdownannual!D1030</f>
        <v>Heat Rejection</v>
      </c>
      <c r="E1031" s="65">
        <f>Raw_endusebreakdownannual!E1030</f>
        <v>0</v>
      </c>
      <c r="F1031" s="65">
        <f>Raw_endusebreakdownannual!F1030</f>
        <v>0</v>
      </c>
      <c r="G1031" s="26"/>
    </row>
    <row r="1032" spans="1:7" x14ac:dyDescent="0.25">
      <c r="A1032" s="26" t="str">
        <f>Raw_endusebreakdownannual!B1031</f>
        <v>CZ05</v>
      </c>
      <c r="B1032" s="26" t="str">
        <f>Raw_endusebreakdownannual!C1031</f>
        <v>cDXHP</v>
      </c>
      <c r="C1032" s="26" t="str">
        <f>Raw_endusebreakdownannual!A1031</f>
        <v>Existing</v>
      </c>
      <c r="D1032" s="26" t="str">
        <f>Raw_endusebreakdownannual!D1031</f>
        <v>Humidification</v>
      </c>
      <c r="E1032" s="65">
        <f>Raw_endusebreakdownannual!E1031</f>
        <v>0</v>
      </c>
      <c r="F1032" s="65">
        <f>Raw_endusebreakdownannual!F1031</f>
        <v>0</v>
      </c>
      <c r="G1032" s="26"/>
    </row>
    <row r="1033" spans="1:7" x14ac:dyDescent="0.25">
      <c r="A1033" s="26" t="str">
        <f>Raw_endusebreakdownannual!B1032</f>
        <v>CZ05</v>
      </c>
      <c r="B1033" s="26" t="str">
        <f>Raw_endusebreakdownannual!C1032</f>
        <v>cDXHP</v>
      </c>
      <c r="C1033" s="26" t="str">
        <f>Raw_endusebreakdownannual!A1032</f>
        <v>Existing</v>
      </c>
      <c r="D1033" s="26" t="str">
        <f>Raw_endusebreakdownannual!D1032</f>
        <v>Heat Recovery</v>
      </c>
      <c r="E1033" s="65">
        <f>Raw_endusebreakdownannual!E1032</f>
        <v>0</v>
      </c>
      <c r="F1033" s="65">
        <f>Raw_endusebreakdownannual!F1032</f>
        <v>0</v>
      </c>
      <c r="G1033" s="26"/>
    </row>
    <row r="1034" spans="1:7" x14ac:dyDescent="0.25">
      <c r="A1034" s="26" t="str">
        <f>Raw_endusebreakdownannual!B1033</f>
        <v>CZ05</v>
      </c>
      <c r="B1034" s="26" t="str">
        <f>Raw_endusebreakdownannual!C1033</f>
        <v>cDXHP</v>
      </c>
      <c r="C1034" s="26" t="str">
        <f>Raw_endusebreakdownannual!A1033</f>
        <v>Existing</v>
      </c>
      <c r="D1034" s="26" t="str">
        <f>Raw_endusebreakdownannual!D1033</f>
        <v>Water Systems</v>
      </c>
      <c r="E1034" s="65">
        <f>Raw_endusebreakdownannual!E1033</f>
        <v>0</v>
      </c>
      <c r="F1034" s="65">
        <f>Raw_endusebreakdownannual!F1033</f>
        <v>1656303.19</v>
      </c>
      <c r="G1034" s="26"/>
    </row>
    <row r="1035" spans="1:7" x14ac:dyDescent="0.25">
      <c r="A1035" s="26" t="str">
        <f>Raw_endusebreakdownannual!B1034</f>
        <v>CZ05</v>
      </c>
      <c r="B1035" s="26" t="str">
        <f>Raw_endusebreakdownannual!C1034</f>
        <v>cDXHP</v>
      </c>
      <c r="C1035" s="26" t="str">
        <f>Raw_endusebreakdownannual!A1034</f>
        <v>Existing</v>
      </c>
      <c r="D1035" s="26" t="str">
        <f>Raw_endusebreakdownannual!D1034</f>
        <v>Refrigeration</v>
      </c>
      <c r="E1035" s="65">
        <f>Raw_endusebreakdownannual!E1034</f>
        <v>0</v>
      </c>
      <c r="F1035" s="65">
        <f>Raw_endusebreakdownannual!F1034</f>
        <v>0</v>
      </c>
      <c r="G1035" s="26"/>
    </row>
    <row r="1036" spans="1:7" x14ac:dyDescent="0.25">
      <c r="A1036" s="26" t="str">
        <f>Raw_endusebreakdownannual!B1035</f>
        <v>CZ05</v>
      </c>
      <c r="B1036" s="26" t="str">
        <f>Raw_endusebreakdownannual!C1035</f>
        <v>cDXHP</v>
      </c>
      <c r="C1036" s="26" t="str">
        <f>Raw_endusebreakdownannual!A1035</f>
        <v>Existing</v>
      </c>
      <c r="D1036" s="26" t="str">
        <f>Raw_endusebreakdownannual!D1035</f>
        <v>Generators</v>
      </c>
      <c r="E1036" s="65">
        <f>Raw_endusebreakdownannual!E1035</f>
        <v>0</v>
      </c>
      <c r="F1036" s="65">
        <f>Raw_endusebreakdownannual!F1035</f>
        <v>0</v>
      </c>
      <c r="G1036" s="26"/>
    </row>
    <row r="1037" spans="1:7" x14ac:dyDescent="0.25">
      <c r="A1037" s="26" t="str">
        <f>Raw_endusebreakdownannual!B1036</f>
        <v>CZ05</v>
      </c>
      <c r="B1037" s="26" t="str">
        <f>Raw_endusebreakdownannual!C1036</f>
        <v>cDXHP</v>
      </c>
      <c r="C1037" s="26" t="str">
        <f>Raw_endusebreakdownannual!A1036</f>
        <v>Existing</v>
      </c>
      <c r="D1037" s="26" t="str">
        <f>Raw_endusebreakdownannual!D1036</f>
        <v>Total End Uses</v>
      </c>
      <c r="E1037" s="65">
        <f>Raw_endusebreakdownannual!E1036</f>
        <v>6641818.8200000003</v>
      </c>
      <c r="F1037" s="65">
        <f>Raw_endusebreakdownannual!F1036</f>
        <v>1891037.13</v>
      </c>
      <c r="G1037" s="26"/>
    </row>
    <row r="1038" spans="1:7" x14ac:dyDescent="0.25">
      <c r="A1038" s="26" t="str">
        <f>Raw_endusebreakdownannual!B1037</f>
        <v>CZ06</v>
      </c>
      <c r="B1038" s="26" t="str">
        <f>Raw_endusebreakdownannual!C1037</f>
        <v>cDXHP</v>
      </c>
      <c r="C1038" s="26" t="str">
        <f>Raw_endusebreakdownannual!A1037</f>
        <v>Existing</v>
      </c>
      <c r="D1038" s="26" t="str">
        <f>Raw_endusebreakdownannual!D1037</f>
        <v>Heating</v>
      </c>
      <c r="E1038" s="65">
        <f>Raw_endusebreakdownannual!E1037</f>
        <v>7562.32</v>
      </c>
      <c r="F1038" s="65">
        <f>Raw_endusebreakdownannual!F1037</f>
        <v>0</v>
      </c>
      <c r="G1038" s="26"/>
    </row>
    <row r="1039" spans="1:7" x14ac:dyDescent="0.25">
      <c r="A1039" s="26" t="str">
        <f>Raw_endusebreakdownannual!B1038</f>
        <v>CZ06</v>
      </c>
      <c r="B1039" s="26" t="str">
        <f>Raw_endusebreakdownannual!C1038</f>
        <v>cDXHP</v>
      </c>
      <c r="C1039" s="26" t="str">
        <f>Raw_endusebreakdownannual!A1038</f>
        <v>Existing</v>
      </c>
      <c r="D1039" s="26" t="str">
        <f>Raw_endusebreakdownannual!D1038</f>
        <v>Cooling</v>
      </c>
      <c r="E1039" s="65">
        <f>Raw_endusebreakdownannual!E1038</f>
        <v>868114.59</v>
      </c>
      <c r="F1039" s="65">
        <f>Raw_endusebreakdownannual!F1038</f>
        <v>0</v>
      </c>
      <c r="G1039" s="26"/>
    </row>
    <row r="1040" spans="1:7" x14ac:dyDescent="0.25">
      <c r="A1040" s="26" t="str">
        <f>Raw_endusebreakdownannual!B1039</f>
        <v>CZ06</v>
      </c>
      <c r="B1040" s="26" t="str">
        <f>Raw_endusebreakdownannual!C1039</f>
        <v>cDXHP</v>
      </c>
      <c r="C1040" s="26" t="str">
        <f>Raw_endusebreakdownannual!A1039</f>
        <v>Existing</v>
      </c>
      <c r="D1040" s="26" t="str">
        <f>Raw_endusebreakdownannual!D1039</f>
        <v>Interior Lighting</v>
      </c>
      <c r="E1040" s="65">
        <f>Raw_endusebreakdownannual!E1039</f>
        <v>1197553.4099999999</v>
      </c>
      <c r="F1040" s="65">
        <f>Raw_endusebreakdownannual!F1039</f>
        <v>0</v>
      </c>
      <c r="G1040" s="26"/>
    </row>
    <row r="1041" spans="1:7" x14ac:dyDescent="0.25">
      <c r="A1041" s="26" t="str">
        <f>Raw_endusebreakdownannual!B1040</f>
        <v>CZ06</v>
      </c>
      <c r="B1041" s="26" t="str">
        <f>Raw_endusebreakdownannual!C1040</f>
        <v>cDXHP</v>
      </c>
      <c r="C1041" s="26" t="str">
        <f>Raw_endusebreakdownannual!A1040</f>
        <v>Existing</v>
      </c>
      <c r="D1041" s="26" t="str">
        <f>Raw_endusebreakdownannual!D1040</f>
        <v>Exterior Lighting</v>
      </c>
      <c r="E1041" s="65">
        <f>Raw_endusebreakdownannual!E1040</f>
        <v>0</v>
      </c>
      <c r="F1041" s="65">
        <f>Raw_endusebreakdownannual!F1040</f>
        <v>0</v>
      </c>
      <c r="G1041" s="26"/>
    </row>
    <row r="1042" spans="1:7" x14ac:dyDescent="0.25">
      <c r="A1042" s="26" t="str">
        <f>Raw_endusebreakdownannual!B1041</f>
        <v>CZ06</v>
      </c>
      <c r="B1042" s="26" t="str">
        <f>Raw_endusebreakdownannual!C1041</f>
        <v>cDXHP</v>
      </c>
      <c r="C1042" s="26" t="str">
        <f>Raw_endusebreakdownannual!A1041</f>
        <v>Existing</v>
      </c>
      <c r="D1042" s="26" t="str">
        <f>Raw_endusebreakdownannual!D1041</f>
        <v>Interior Equipment</v>
      </c>
      <c r="E1042" s="65">
        <f>Raw_endusebreakdownannual!E1041</f>
        <v>3196971.72</v>
      </c>
      <c r="F1042" s="65">
        <f>Raw_endusebreakdownannual!F1041</f>
        <v>234323.45</v>
      </c>
      <c r="G1042" s="26"/>
    </row>
    <row r="1043" spans="1:7" x14ac:dyDescent="0.25">
      <c r="A1043" s="26" t="str">
        <f>Raw_endusebreakdownannual!B1042</f>
        <v>CZ06</v>
      </c>
      <c r="B1043" s="26" t="str">
        <f>Raw_endusebreakdownannual!C1042</f>
        <v>cDXHP</v>
      </c>
      <c r="C1043" s="26" t="str">
        <f>Raw_endusebreakdownannual!A1042</f>
        <v>Existing</v>
      </c>
      <c r="D1043" s="26" t="str">
        <f>Raw_endusebreakdownannual!D1042</f>
        <v>Exterior Equipment</v>
      </c>
      <c r="E1043" s="65">
        <f>Raw_endusebreakdownannual!E1042</f>
        <v>0</v>
      </c>
      <c r="F1043" s="65">
        <f>Raw_endusebreakdownannual!F1042</f>
        <v>0</v>
      </c>
      <c r="G1043" s="26"/>
    </row>
    <row r="1044" spans="1:7" x14ac:dyDescent="0.25">
      <c r="A1044" s="26" t="str">
        <f>Raw_endusebreakdownannual!B1043</f>
        <v>CZ06</v>
      </c>
      <c r="B1044" s="26" t="str">
        <f>Raw_endusebreakdownannual!C1043</f>
        <v>cDXHP</v>
      </c>
      <c r="C1044" s="26" t="str">
        <f>Raw_endusebreakdownannual!A1043</f>
        <v>Existing</v>
      </c>
      <c r="D1044" s="26" t="str">
        <f>Raw_endusebreakdownannual!D1043</f>
        <v>Fans</v>
      </c>
      <c r="E1044" s="65">
        <f>Raw_endusebreakdownannual!E1043</f>
        <v>1733002.31</v>
      </c>
      <c r="F1044" s="65">
        <f>Raw_endusebreakdownannual!F1043</f>
        <v>0</v>
      </c>
      <c r="G1044" s="26"/>
    </row>
    <row r="1045" spans="1:7" x14ac:dyDescent="0.25">
      <c r="A1045" s="26" t="str">
        <f>Raw_endusebreakdownannual!B1044</f>
        <v>CZ06</v>
      </c>
      <c r="B1045" s="26" t="str">
        <f>Raw_endusebreakdownannual!C1044</f>
        <v>cDXHP</v>
      </c>
      <c r="C1045" s="26" t="str">
        <f>Raw_endusebreakdownannual!A1044</f>
        <v>Existing</v>
      </c>
      <c r="D1045" s="26" t="str">
        <f>Raw_endusebreakdownannual!D1044</f>
        <v>Pumps</v>
      </c>
      <c r="E1045" s="65">
        <f>Raw_endusebreakdownannual!E1044</f>
        <v>3287.93</v>
      </c>
      <c r="F1045" s="65">
        <f>Raw_endusebreakdownannual!F1044</f>
        <v>0</v>
      </c>
      <c r="G1045" s="26"/>
    </row>
    <row r="1046" spans="1:7" x14ac:dyDescent="0.25">
      <c r="A1046" s="26" t="str">
        <f>Raw_endusebreakdownannual!B1045</f>
        <v>CZ06</v>
      </c>
      <c r="B1046" s="26" t="str">
        <f>Raw_endusebreakdownannual!C1045</f>
        <v>cDXHP</v>
      </c>
      <c r="C1046" s="26" t="str">
        <f>Raw_endusebreakdownannual!A1045</f>
        <v>Existing</v>
      </c>
      <c r="D1046" s="26" t="str">
        <f>Raw_endusebreakdownannual!D1045</f>
        <v>Heat Rejection</v>
      </c>
      <c r="E1046" s="65">
        <f>Raw_endusebreakdownannual!E1045</f>
        <v>0</v>
      </c>
      <c r="F1046" s="65">
        <f>Raw_endusebreakdownannual!F1045</f>
        <v>0</v>
      </c>
      <c r="G1046" s="26"/>
    </row>
    <row r="1047" spans="1:7" x14ac:dyDescent="0.25">
      <c r="A1047" s="26" t="str">
        <f>Raw_endusebreakdownannual!B1046</f>
        <v>CZ06</v>
      </c>
      <c r="B1047" s="26" t="str">
        <f>Raw_endusebreakdownannual!C1046</f>
        <v>cDXHP</v>
      </c>
      <c r="C1047" s="26" t="str">
        <f>Raw_endusebreakdownannual!A1046</f>
        <v>Existing</v>
      </c>
      <c r="D1047" s="26" t="str">
        <f>Raw_endusebreakdownannual!D1046</f>
        <v>Humidification</v>
      </c>
      <c r="E1047" s="65">
        <f>Raw_endusebreakdownannual!E1046</f>
        <v>0</v>
      </c>
      <c r="F1047" s="65">
        <f>Raw_endusebreakdownannual!F1046</f>
        <v>0</v>
      </c>
      <c r="G1047" s="26"/>
    </row>
    <row r="1048" spans="1:7" x14ac:dyDescent="0.25">
      <c r="A1048" s="26" t="str">
        <f>Raw_endusebreakdownannual!B1047</f>
        <v>CZ06</v>
      </c>
      <c r="B1048" s="26" t="str">
        <f>Raw_endusebreakdownannual!C1047</f>
        <v>cDXHP</v>
      </c>
      <c r="C1048" s="26" t="str">
        <f>Raw_endusebreakdownannual!A1047</f>
        <v>Existing</v>
      </c>
      <c r="D1048" s="26" t="str">
        <f>Raw_endusebreakdownannual!D1047</f>
        <v>Heat Recovery</v>
      </c>
      <c r="E1048" s="65">
        <f>Raw_endusebreakdownannual!E1047</f>
        <v>0</v>
      </c>
      <c r="F1048" s="65">
        <f>Raw_endusebreakdownannual!F1047</f>
        <v>0</v>
      </c>
      <c r="G1048" s="26"/>
    </row>
    <row r="1049" spans="1:7" x14ac:dyDescent="0.25">
      <c r="A1049" s="26" t="str">
        <f>Raw_endusebreakdownannual!B1048</f>
        <v>CZ06</v>
      </c>
      <c r="B1049" s="26" t="str">
        <f>Raw_endusebreakdownannual!C1048</f>
        <v>cDXHP</v>
      </c>
      <c r="C1049" s="26" t="str">
        <f>Raw_endusebreakdownannual!A1048</f>
        <v>Existing</v>
      </c>
      <c r="D1049" s="26" t="str">
        <f>Raw_endusebreakdownannual!D1048</f>
        <v>Water Systems</v>
      </c>
      <c r="E1049" s="65">
        <f>Raw_endusebreakdownannual!E1048</f>
        <v>0</v>
      </c>
      <c r="F1049" s="65">
        <f>Raw_endusebreakdownannual!F1048</f>
        <v>1525044.48</v>
      </c>
      <c r="G1049" s="26"/>
    </row>
    <row r="1050" spans="1:7" x14ac:dyDescent="0.25">
      <c r="A1050" s="26" t="str">
        <f>Raw_endusebreakdownannual!B1049</f>
        <v>CZ06</v>
      </c>
      <c r="B1050" s="26" t="str">
        <f>Raw_endusebreakdownannual!C1049</f>
        <v>cDXHP</v>
      </c>
      <c r="C1050" s="26" t="str">
        <f>Raw_endusebreakdownannual!A1049</f>
        <v>Existing</v>
      </c>
      <c r="D1050" s="26" t="str">
        <f>Raw_endusebreakdownannual!D1049</f>
        <v>Refrigeration</v>
      </c>
      <c r="E1050" s="65">
        <f>Raw_endusebreakdownannual!E1049</f>
        <v>0</v>
      </c>
      <c r="F1050" s="65">
        <f>Raw_endusebreakdownannual!F1049</f>
        <v>0</v>
      </c>
      <c r="G1050" s="26"/>
    </row>
    <row r="1051" spans="1:7" x14ac:dyDescent="0.25">
      <c r="A1051" s="26" t="str">
        <f>Raw_endusebreakdownannual!B1050</f>
        <v>CZ06</v>
      </c>
      <c r="B1051" s="26" t="str">
        <f>Raw_endusebreakdownannual!C1050</f>
        <v>cDXHP</v>
      </c>
      <c r="C1051" s="26" t="str">
        <f>Raw_endusebreakdownannual!A1050</f>
        <v>Existing</v>
      </c>
      <c r="D1051" s="26" t="str">
        <f>Raw_endusebreakdownannual!D1050</f>
        <v>Generators</v>
      </c>
      <c r="E1051" s="65">
        <f>Raw_endusebreakdownannual!E1050</f>
        <v>0</v>
      </c>
      <c r="F1051" s="65">
        <f>Raw_endusebreakdownannual!F1050</f>
        <v>0</v>
      </c>
      <c r="G1051" s="26"/>
    </row>
    <row r="1052" spans="1:7" x14ac:dyDescent="0.25">
      <c r="A1052" s="26" t="str">
        <f>Raw_endusebreakdownannual!B1051</f>
        <v>CZ06</v>
      </c>
      <c r="B1052" s="26" t="str">
        <f>Raw_endusebreakdownannual!C1051</f>
        <v>cDXHP</v>
      </c>
      <c r="C1052" s="26" t="str">
        <f>Raw_endusebreakdownannual!A1051</f>
        <v>Existing</v>
      </c>
      <c r="D1052" s="26" t="str">
        <f>Raw_endusebreakdownannual!D1051</f>
        <v>Total End Uses</v>
      </c>
      <c r="E1052" s="65">
        <f>Raw_endusebreakdownannual!E1051</f>
        <v>7006492.29</v>
      </c>
      <c r="F1052" s="65">
        <f>Raw_endusebreakdownannual!F1051</f>
        <v>1759367.93</v>
      </c>
      <c r="G1052" s="26"/>
    </row>
    <row r="1053" spans="1:7" x14ac:dyDescent="0.25">
      <c r="A1053" s="26" t="str">
        <f>Raw_endusebreakdownannual!B1052</f>
        <v>CZ07</v>
      </c>
      <c r="B1053" s="26" t="str">
        <f>Raw_endusebreakdownannual!C1052</f>
        <v>cDXHP</v>
      </c>
      <c r="C1053" s="26" t="str">
        <f>Raw_endusebreakdownannual!A1052</f>
        <v>Existing</v>
      </c>
      <c r="D1053" s="26" t="str">
        <f>Raw_endusebreakdownannual!D1052</f>
        <v>Heating</v>
      </c>
      <c r="E1053" s="65">
        <f>Raw_endusebreakdownannual!E1052</f>
        <v>8080.48</v>
      </c>
      <c r="F1053" s="65">
        <f>Raw_endusebreakdownannual!F1052</f>
        <v>0</v>
      </c>
      <c r="G1053" s="26"/>
    </row>
    <row r="1054" spans="1:7" x14ac:dyDescent="0.25">
      <c r="A1054" s="26" t="str">
        <f>Raw_endusebreakdownannual!B1053</f>
        <v>CZ07</v>
      </c>
      <c r="B1054" s="26" t="str">
        <f>Raw_endusebreakdownannual!C1053</f>
        <v>cDXHP</v>
      </c>
      <c r="C1054" s="26" t="str">
        <f>Raw_endusebreakdownannual!A1053</f>
        <v>Existing</v>
      </c>
      <c r="D1054" s="26" t="str">
        <f>Raw_endusebreakdownannual!D1053</f>
        <v>Cooling</v>
      </c>
      <c r="E1054" s="65">
        <f>Raw_endusebreakdownannual!E1053</f>
        <v>983226.04</v>
      </c>
      <c r="F1054" s="65">
        <f>Raw_endusebreakdownannual!F1053</f>
        <v>0</v>
      </c>
      <c r="G1054" s="26"/>
    </row>
    <row r="1055" spans="1:7" x14ac:dyDescent="0.25">
      <c r="A1055" s="26" t="str">
        <f>Raw_endusebreakdownannual!B1054</f>
        <v>CZ07</v>
      </c>
      <c r="B1055" s="26" t="str">
        <f>Raw_endusebreakdownannual!C1054</f>
        <v>cDXHP</v>
      </c>
      <c r="C1055" s="26" t="str">
        <f>Raw_endusebreakdownannual!A1054</f>
        <v>Existing</v>
      </c>
      <c r="D1055" s="26" t="str">
        <f>Raw_endusebreakdownannual!D1054</f>
        <v>Interior Lighting</v>
      </c>
      <c r="E1055" s="65">
        <f>Raw_endusebreakdownannual!E1054</f>
        <v>1197553.4099999999</v>
      </c>
      <c r="F1055" s="65">
        <f>Raw_endusebreakdownannual!F1054</f>
        <v>0</v>
      </c>
      <c r="G1055" s="26"/>
    </row>
    <row r="1056" spans="1:7" x14ac:dyDescent="0.25">
      <c r="A1056" s="26" t="str">
        <f>Raw_endusebreakdownannual!B1055</f>
        <v>CZ07</v>
      </c>
      <c r="B1056" s="26" t="str">
        <f>Raw_endusebreakdownannual!C1055</f>
        <v>cDXHP</v>
      </c>
      <c r="C1056" s="26" t="str">
        <f>Raw_endusebreakdownannual!A1055</f>
        <v>Existing</v>
      </c>
      <c r="D1056" s="26" t="str">
        <f>Raw_endusebreakdownannual!D1055</f>
        <v>Exterior Lighting</v>
      </c>
      <c r="E1056" s="65">
        <f>Raw_endusebreakdownannual!E1055</f>
        <v>0</v>
      </c>
      <c r="F1056" s="65">
        <f>Raw_endusebreakdownannual!F1055</f>
        <v>0</v>
      </c>
      <c r="G1056" s="26"/>
    </row>
    <row r="1057" spans="1:7" x14ac:dyDescent="0.25">
      <c r="A1057" s="26" t="str">
        <f>Raw_endusebreakdownannual!B1056</f>
        <v>CZ07</v>
      </c>
      <c r="B1057" s="26" t="str">
        <f>Raw_endusebreakdownannual!C1056</f>
        <v>cDXHP</v>
      </c>
      <c r="C1057" s="26" t="str">
        <f>Raw_endusebreakdownannual!A1056</f>
        <v>Existing</v>
      </c>
      <c r="D1057" s="26" t="str">
        <f>Raw_endusebreakdownannual!D1056</f>
        <v>Interior Equipment</v>
      </c>
      <c r="E1057" s="65">
        <f>Raw_endusebreakdownannual!E1056</f>
        <v>3196971.72</v>
      </c>
      <c r="F1057" s="65">
        <f>Raw_endusebreakdownannual!F1056</f>
        <v>234323.45</v>
      </c>
      <c r="G1057" s="26"/>
    </row>
    <row r="1058" spans="1:7" x14ac:dyDescent="0.25">
      <c r="A1058" s="26" t="str">
        <f>Raw_endusebreakdownannual!B1057</f>
        <v>CZ07</v>
      </c>
      <c r="B1058" s="26" t="str">
        <f>Raw_endusebreakdownannual!C1057</f>
        <v>cDXHP</v>
      </c>
      <c r="C1058" s="26" t="str">
        <f>Raw_endusebreakdownannual!A1057</f>
        <v>Existing</v>
      </c>
      <c r="D1058" s="26" t="str">
        <f>Raw_endusebreakdownannual!D1057</f>
        <v>Exterior Equipment</v>
      </c>
      <c r="E1058" s="65">
        <f>Raw_endusebreakdownannual!E1057</f>
        <v>0</v>
      </c>
      <c r="F1058" s="65">
        <f>Raw_endusebreakdownannual!F1057</f>
        <v>0</v>
      </c>
      <c r="G1058" s="26"/>
    </row>
    <row r="1059" spans="1:7" x14ac:dyDescent="0.25">
      <c r="A1059" s="26" t="str">
        <f>Raw_endusebreakdownannual!B1058</f>
        <v>CZ07</v>
      </c>
      <c r="B1059" s="26" t="str">
        <f>Raw_endusebreakdownannual!C1058</f>
        <v>cDXHP</v>
      </c>
      <c r="C1059" s="26" t="str">
        <f>Raw_endusebreakdownannual!A1058</f>
        <v>Existing</v>
      </c>
      <c r="D1059" s="26" t="str">
        <f>Raw_endusebreakdownannual!D1058</f>
        <v>Fans</v>
      </c>
      <c r="E1059" s="65">
        <f>Raw_endusebreakdownannual!E1058</f>
        <v>1692151.05</v>
      </c>
      <c r="F1059" s="65">
        <f>Raw_endusebreakdownannual!F1058</f>
        <v>0</v>
      </c>
      <c r="G1059" s="26"/>
    </row>
    <row r="1060" spans="1:7" x14ac:dyDescent="0.25">
      <c r="A1060" s="26" t="str">
        <f>Raw_endusebreakdownannual!B1059</f>
        <v>CZ07</v>
      </c>
      <c r="B1060" s="26" t="str">
        <f>Raw_endusebreakdownannual!C1059</f>
        <v>cDXHP</v>
      </c>
      <c r="C1060" s="26" t="str">
        <f>Raw_endusebreakdownannual!A1059</f>
        <v>Existing</v>
      </c>
      <c r="D1060" s="26" t="str">
        <f>Raw_endusebreakdownannual!D1059</f>
        <v>Pumps</v>
      </c>
      <c r="E1060" s="65">
        <f>Raw_endusebreakdownannual!E1059</f>
        <v>3439.09</v>
      </c>
      <c r="F1060" s="65">
        <f>Raw_endusebreakdownannual!F1059</f>
        <v>0</v>
      </c>
      <c r="G1060" s="26"/>
    </row>
    <row r="1061" spans="1:7" x14ac:dyDescent="0.25">
      <c r="A1061" s="26" t="str">
        <f>Raw_endusebreakdownannual!B1060</f>
        <v>CZ07</v>
      </c>
      <c r="B1061" s="26" t="str">
        <f>Raw_endusebreakdownannual!C1060</f>
        <v>cDXHP</v>
      </c>
      <c r="C1061" s="26" t="str">
        <f>Raw_endusebreakdownannual!A1060</f>
        <v>Existing</v>
      </c>
      <c r="D1061" s="26" t="str">
        <f>Raw_endusebreakdownannual!D1060</f>
        <v>Heat Rejection</v>
      </c>
      <c r="E1061" s="65">
        <f>Raw_endusebreakdownannual!E1060</f>
        <v>0</v>
      </c>
      <c r="F1061" s="65">
        <f>Raw_endusebreakdownannual!F1060</f>
        <v>0</v>
      </c>
      <c r="G1061" s="26"/>
    </row>
    <row r="1062" spans="1:7" x14ac:dyDescent="0.25">
      <c r="A1062" s="26" t="str">
        <f>Raw_endusebreakdownannual!B1061</f>
        <v>CZ07</v>
      </c>
      <c r="B1062" s="26" t="str">
        <f>Raw_endusebreakdownannual!C1061</f>
        <v>cDXHP</v>
      </c>
      <c r="C1062" s="26" t="str">
        <f>Raw_endusebreakdownannual!A1061</f>
        <v>Existing</v>
      </c>
      <c r="D1062" s="26" t="str">
        <f>Raw_endusebreakdownannual!D1061</f>
        <v>Humidification</v>
      </c>
      <c r="E1062" s="65">
        <f>Raw_endusebreakdownannual!E1061</f>
        <v>0</v>
      </c>
      <c r="F1062" s="65">
        <f>Raw_endusebreakdownannual!F1061</f>
        <v>0</v>
      </c>
      <c r="G1062" s="26"/>
    </row>
    <row r="1063" spans="1:7" x14ac:dyDescent="0.25">
      <c r="A1063" s="26" t="str">
        <f>Raw_endusebreakdownannual!B1062</f>
        <v>CZ07</v>
      </c>
      <c r="B1063" s="26" t="str">
        <f>Raw_endusebreakdownannual!C1062</f>
        <v>cDXHP</v>
      </c>
      <c r="C1063" s="26" t="str">
        <f>Raw_endusebreakdownannual!A1062</f>
        <v>Existing</v>
      </c>
      <c r="D1063" s="26" t="str">
        <f>Raw_endusebreakdownannual!D1062</f>
        <v>Heat Recovery</v>
      </c>
      <c r="E1063" s="65">
        <f>Raw_endusebreakdownannual!E1062</f>
        <v>0</v>
      </c>
      <c r="F1063" s="65">
        <f>Raw_endusebreakdownannual!F1062</f>
        <v>0</v>
      </c>
      <c r="G1063" s="26"/>
    </row>
    <row r="1064" spans="1:7" x14ac:dyDescent="0.25">
      <c r="A1064" s="26" t="str">
        <f>Raw_endusebreakdownannual!B1063</f>
        <v>CZ07</v>
      </c>
      <c r="B1064" s="26" t="str">
        <f>Raw_endusebreakdownannual!C1063</f>
        <v>cDXHP</v>
      </c>
      <c r="C1064" s="26" t="str">
        <f>Raw_endusebreakdownannual!A1063</f>
        <v>Existing</v>
      </c>
      <c r="D1064" s="26" t="str">
        <f>Raw_endusebreakdownannual!D1063</f>
        <v>Water Systems</v>
      </c>
      <c r="E1064" s="65">
        <f>Raw_endusebreakdownannual!E1063</f>
        <v>0</v>
      </c>
      <c r="F1064" s="65">
        <f>Raw_endusebreakdownannual!F1063</f>
        <v>1504283.13</v>
      </c>
      <c r="G1064" s="26"/>
    </row>
    <row r="1065" spans="1:7" x14ac:dyDescent="0.25">
      <c r="A1065" s="26" t="str">
        <f>Raw_endusebreakdownannual!B1064</f>
        <v>CZ07</v>
      </c>
      <c r="B1065" s="26" t="str">
        <f>Raw_endusebreakdownannual!C1064</f>
        <v>cDXHP</v>
      </c>
      <c r="C1065" s="26" t="str">
        <f>Raw_endusebreakdownannual!A1064</f>
        <v>Existing</v>
      </c>
      <c r="D1065" s="26" t="str">
        <f>Raw_endusebreakdownannual!D1064</f>
        <v>Refrigeration</v>
      </c>
      <c r="E1065" s="65">
        <f>Raw_endusebreakdownannual!E1064</f>
        <v>0</v>
      </c>
      <c r="F1065" s="65">
        <f>Raw_endusebreakdownannual!F1064</f>
        <v>0</v>
      </c>
      <c r="G1065" s="26"/>
    </row>
    <row r="1066" spans="1:7" x14ac:dyDescent="0.25">
      <c r="A1066" s="26" t="str">
        <f>Raw_endusebreakdownannual!B1065</f>
        <v>CZ07</v>
      </c>
      <c r="B1066" s="26" t="str">
        <f>Raw_endusebreakdownannual!C1065</f>
        <v>cDXHP</v>
      </c>
      <c r="C1066" s="26" t="str">
        <f>Raw_endusebreakdownannual!A1065</f>
        <v>Existing</v>
      </c>
      <c r="D1066" s="26" t="str">
        <f>Raw_endusebreakdownannual!D1065</f>
        <v>Generators</v>
      </c>
      <c r="E1066" s="65">
        <f>Raw_endusebreakdownannual!E1065</f>
        <v>0</v>
      </c>
      <c r="F1066" s="65">
        <f>Raw_endusebreakdownannual!F1065</f>
        <v>0</v>
      </c>
      <c r="G1066" s="26"/>
    </row>
    <row r="1067" spans="1:7" x14ac:dyDescent="0.25">
      <c r="A1067" s="26" t="str">
        <f>Raw_endusebreakdownannual!B1066</f>
        <v>CZ07</v>
      </c>
      <c r="B1067" s="26" t="str">
        <f>Raw_endusebreakdownannual!C1066</f>
        <v>cDXHP</v>
      </c>
      <c r="C1067" s="26" t="str">
        <f>Raw_endusebreakdownannual!A1066</f>
        <v>Existing</v>
      </c>
      <c r="D1067" s="26" t="str">
        <f>Raw_endusebreakdownannual!D1066</f>
        <v>Total End Uses</v>
      </c>
      <c r="E1067" s="65">
        <f>Raw_endusebreakdownannual!E1066</f>
        <v>7081421.7800000003</v>
      </c>
      <c r="F1067" s="65">
        <f>Raw_endusebreakdownannual!F1066</f>
        <v>1738606.58</v>
      </c>
      <c r="G1067" s="26"/>
    </row>
    <row r="1068" spans="1:7" x14ac:dyDescent="0.25">
      <c r="A1068" s="26" t="str">
        <f>Raw_endusebreakdownannual!B1067</f>
        <v>CZ08</v>
      </c>
      <c r="B1068" s="26" t="str">
        <f>Raw_endusebreakdownannual!C1067</f>
        <v>cDXHP</v>
      </c>
      <c r="C1068" s="26" t="str">
        <f>Raw_endusebreakdownannual!A1067</f>
        <v>Existing</v>
      </c>
      <c r="D1068" s="26" t="str">
        <f>Raw_endusebreakdownannual!D1067</f>
        <v>Heating</v>
      </c>
      <c r="E1068" s="65">
        <f>Raw_endusebreakdownannual!E1067</f>
        <v>11139.19</v>
      </c>
      <c r="F1068" s="65">
        <f>Raw_endusebreakdownannual!F1067</f>
        <v>0.89</v>
      </c>
      <c r="G1068" s="26"/>
    </row>
    <row r="1069" spans="1:7" x14ac:dyDescent="0.25">
      <c r="A1069" s="26" t="str">
        <f>Raw_endusebreakdownannual!B1068</f>
        <v>CZ08</v>
      </c>
      <c r="B1069" s="26" t="str">
        <f>Raw_endusebreakdownannual!C1068</f>
        <v>cDXHP</v>
      </c>
      <c r="C1069" s="26" t="str">
        <f>Raw_endusebreakdownannual!A1068</f>
        <v>Existing</v>
      </c>
      <c r="D1069" s="26" t="str">
        <f>Raw_endusebreakdownannual!D1068</f>
        <v>Cooling</v>
      </c>
      <c r="E1069" s="65">
        <f>Raw_endusebreakdownannual!E1068</f>
        <v>1119428.8600000001</v>
      </c>
      <c r="F1069" s="65">
        <f>Raw_endusebreakdownannual!F1068</f>
        <v>0</v>
      </c>
      <c r="G1069" s="26"/>
    </row>
    <row r="1070" spans="1:7" x14ac:dyDescent="0.25">
      <c r="A1070" s="26" t="str">
        <f>Raw_endusebreakdownannual!B1069</f>
        <v>CZ08</v>
      </c>
      <c r="B1070" s="26" t="str">
        <f>Raw_endusebreakdownannual!C1069</f>
        <v>cDXHP</v>
      </c>
      <c r="C1070" s="26" t="str">
        <f>Raw_endusebreakdownannual!A1069</f>
        <v>Existing</v>
      </c>
      <c r="D1070" s="26" t="str">
        <f>Raw_endusebreakdownannual!D1069</f>
        <v>Interior Lighting</v>
      </c>
      <c r="E1070" s="65">
        <f>Raw_endusebreakdownannual!E1069</f>
        <v>1197553.4099999999</v>
      </c>
      <c r="F1070" s="65">
        <f>Raw_endusebreakdownannual!F1069</f>
        <v>0</v>
      </c>
      <c r="G1070" s="26"/>
    </row>
    <row r="1071" spans="1:7" x14ac:dyDescent="0.25">
      <c r="A1071" s="26" t="str">
        <f>Raw_endusebreakdownannual!B1070</f>
        <v>CZ08</v>
      </c>
      <c r="B1071" s="26" t="str">
        <f>Raw_endusebreakdownannual!C1070</f>
        <v>cDXHP</v>
      </c>
      <c r="C1071" s="26" t="str">
        <f>Raw_endusebreakdownannual!A1070</f>
        <v>Existing</v>
      </c>
      <c r="D1071" s="26" t="str">
        <f>Raw_endusebreakdownannual!D1070</f>
        <v>Exterior Lighting</v>
      </c>
      <c r="E1071" s="65">
        <f>Raw_endusebreakdownannual!E1070</f>
        <v>0</v>
      </c>
      <c r="F1071" s="65">
        <f>Raw_endusebreakdownannual!F1070</f>
        <v>0</v>
      </c>
      <c r="G1071" s="26"/>
    </row>
    <row r="1072" spans="1:7" x14ac:dyDescent="0.25">
      <c r="A1072" s="26" t="str">
        <f>Raw_endusebreakdownannual!B1071</f>
        <v>CZ08</v>
      </c>
      <c r="B1072" s="26" t="str">
        <f>Raw_endusebreakdownannual!C1071</f>
        <v>cDXHP</v>
      </c>
      <c r="C1072" s="26" t="str">
        <f>Raw_endusebreakdownannual!A1071</f>
        <v>Existing</v>
      </c>
      <c r="D1072" s="26" t="str">
        <f>Raw_endusebreakdownannual!D1071</f>
        <v>Interior Equipment</v>
      </c>
      <c r="E1072" s="65">
        <f>Raw_endusebreakdownannual!E1071</f>
        <v>3196971.72</v>
      </c>
      <c r="F1072" s="65">
        <f>Raw_endusebreakdownannual!F1071</f>
        <v>234323.45</v>
      </c>
      <c r="G1072" s="26"/>
    </row>
    <row r="1073" spans="1:7" x14ac:dyDescent="0.25">
      <c r="A1073" s="26" t="str">
        <f>Raw_endusebreakdownannual!B1072</f>
        <v>CZ08</v>
      </c>
      <c r="B1073" s="26" t="str">
        <f>Raw_endusebreakdownannual!C1072</f>
        <v>cDXHP</v>
      </c>
      <c r="C1073" s="26" t="str">
        <f>Raw_endusebreakdownannual!A1072</f>
        <v>Existing</v>
      </c>
      <c r="D1073" s="26" t="str">
        <f>Raw_endusebreakdownannual!D1072</f>
        <v>Exterior Equipment</v>
      </c>
      <c r="E1073" s="65">
        <f>Raw_endusebreakdownannual!E1072</f>
        <v>0</v>
      </c>
      <c r="F1073" s="65">
        <f>Raw_endusebreakdownannual!F1072</f>
        <v>0</v>
      </c>
      <c r="G1073" s="26"/>
    </row>
    <row r="1074" spans="1:7" x14ac:dyDescent="0.25">
      <c r="A1074" s="26" t="str">
        <f>Raw_endusebreakdownannual!B1073</f>
        <v>CZ08</v>
      </c>
      <c r="B1074" s="26" t="str">
        <f>Raw_endusebreakdownannual!C1073</f>
        <v>cDXHP</v>
      </c>
      <c r="C1074" s="26" t="str">
        <f>Raw_endusebreakdownannual!A1073</f>
        <v>Existing</v>
      </c>
      <c r="D1074" s="26" t="str">
        <f>Raw_endusebreakdownannual!D1073</f>
        <v>Fans</v>
      </c>
      <c r="E1074" s="65">
        <f>Raw_endusebreakdownannual!E1073</f>
        <v>1775023.32</v>
      </c>
      <c r="F1074" s="65">
        <f>Raw_endusebreakdownannual!F1073</f>
        <v>0</v>
      </c>
      <c r="G1074" s="26"/>
    </row>
    <row r="1075" spans="1:7" x14ac:dyDescent="0.25">
      <c r="A1075" s="26" t="str">
        <f>Raw_endusebreakdownannual!B1074</f>
        <v>CZ08</v>
      </c>
      <c r="B1075" s="26" t="str">
        <f>Raw_endusebreakdownannual!C1074</f>
        <v>cDXHP</v>
      </c>
      <c r="C1075" s="26" t="str">
        <f>Raw_endusebreakdownannual!A1074</f>
        <v>Existing</v>
      </c>
      <c r="D1075" s="26" t="str">
        <f>Raw_endusebreakdownannual!D1074</f>
        <v>Pumps</v>
      </c>
      <c r="E1075" s="65">
        <f>Raw_endusebreakdownannual!E1074</f>
        <v>3514.17</v>
      </c>
      <c r="F1075" s="65">
        <f>Raw_endusebreakdownannual!F1074</f>
        <v>0</v>
      </c>
      <c r="G1075" s="26"/>
    </row>
    <row r="1076" spans="1:7" x14ac:dyDescent="0.25">
      <c r="A1076" s="26" t="str">
        <f>Raw_endusebreakdownannual!B1075</f>
        <v>CZ08</v>
      </c>
      <c r="B1076" s="26" t="str">
        <f>Raw_endusebreakdownannual!C1075</f>
        <v>cDXHP</v>
      </c>
      <c r="C1076" s="26" t="str">
        <f>Raw_endusebreakdownannual!A1075</f>
        <v>Existing</v>
      </c>
      <c r="D1076" s="26" t="str">
        <f>Raw_endusebreakdownannual!D1075</f>
        <v>Heat Rejection</v>
      </c>
      <c r="E1076" s="65">
        <f>Raw_endusebreakdownannual!E1075</f>
        <v>0</v>
      </c>
      <c r="F1076" s="65">
        <f>Raw_endusebreakdownannual!F1075</f>
        <v>0</v>
      </c>
      <c r="G1076" s="26"/>
    </row>
    <row r="1077" spans="1:7" x14ac:dyDescent="0.25">
      <c r="A1077" s="26" t="str">
        <f>Raw_endusebreakdownannual!B1076</f>
        <v>CZ08</v>
      </c>
      <c r="B1077" s="26" t="str">
        <f>Raw_endusebreakdownannual!C1076</f>
        <v>cDXHP</v>
      </c>
      <c r="C1077" s="26" t="str">
        <f>Raw_endusebreakdownannual!A1076</f>
        <v>Existing</v>
      </c>
      <c r="D1077" s="26" t="str">
        <f>Raw_endusebreakdownannual!D1076</f>
        <v>Humidification</v>
      </c>
      <c r="E1077" s="65">
        <f>Raw_endusebreakdownannual!E1076</f>
        <v>0</v>
      </c>
      <c r="F1077" s="65">
        <f>Raw_endusebreakdownannual!F1076</f>
        <v>0</v>
      </c>
      <c r="G1077" s="26"/>
    </row>
    <row r="1078" spans="1:7" x14ac:dyDescent="0.25">
      <c r="A1078" s="26" t="str">
        <f>Raw_endusebreakdownannual!B1077</f>
        <v>CZ08</v>
      </c>
      <c r="B1078" s="26" t="str">
        <f>Raw_endusebreakdownannual!C1077</f>
        <v>cDXHP</v>
      </c>
      <c r="C1078" s="26" t="str">
        <f>Raw_endusebreakdownannual!A1077</f>
        <v>Existing</v>
      </c>
      <c r="D1078" s="26" t="str">
        <f>Raw_endusebreakdownannual!D1077</f>
        <v>Heat Recovery</v>
      </c>
      <c r="E1078" s="65">
        <f>Raw_endusebreakdownannual!E1077</f>
        <v>0</v>
      </c>
      <c r="F1078" s="65">
        <f>Raw_endusebreakdownannual!F1077</f>
        <v>0</v>
      </c>
      <c r="G1078" s="26"/>
    </row>
    <row r="1079" spans="1:7" x14ac:dyDescent="0.25">
      <c r="A1079" s="26" t="str">
        <f>Raw_endusebreakdownannual!B1078</f>
        <v>CZ08</v>
      </c>
      <c r="B1079" s="26" t="str">
        <f>Raw_endusebreakdownannual!C1078</f>
        <v>cDXHP</v>
      </c>
      <c r="C1079" s="26" t="str">
        <f>Raw_endusebreakdownannual!A1078</f>
        <v>Existing</v>
      </c>
      <c r="D1079" s="26" t="str">
        <f>Raw_endusebreakdownannual!D1078</f>
        <v>Water Systems</v>
      </c>
      <c r="E1079" s="65">
        <f>Raw_endusebreakdownannual!E1078</f>
        <v>0</v>
      </c>
      <c r="F1079" s="65">
        <f>Raw_endusebreakdownannual!F1078</f>
        <v>1501815.1</v>
      </c>
      <c r="G1079" s="26"/>
    </row>
    <row r="1080" spans="1:7" x14ac:dyDescent="0.25">
      <c r="A1080" s="26" t="str">
        <f>Raw_endusebreakdownannual!B1079</f>
        <v>CZ08</v>
      </c>
      <c r="B1080" s="26" t="str">
        <f>Raw_endusebreakdownannual!C1079</f>
        <v>cDXHP</v>
      </c>
      <c r="C1080" s="26" t="str">
        <f>Raw_endusebreakdownannual!A1079</f>
        <v>Existing</v>
      </c>
      <c r="D1080" s="26" t="str">
        <f>Raw_endusebreakdownannual!D1079</f>
        <v>Refrigeration</v>
      </c>
      <c r="E1080" s="65">
        <f>Raw_endusebreakdownannual!E1079</f>
        <v>0</v>
      </c>
      <c r="F1080" s="65">
        <f>Raw_endusebreakdownannual!F1079</f>
        <v>0</v>
      </c>
      <c r="G1080" s="26"/>
    </row>
    <row r="1081" spans="1:7" x14ac:dyDescent="0.25">
      <c r="A1081" s="26" t="str">
        <f>Raw_endusebreakdownannual!B1080</f>
        <v>CZ08</v>
      </c>
      <c r="B1081" s="26" t="str">
        <f>Raw_endusebreakdownannual!C1080</f>
        <v>cDXHP</v>
      </c>
      <c r="C1081" s="26" t="str">
        <f>Raw_endusebreakdownannual!A1080</f>
        <v>Existing</v>
      </c>
      <c r="D1081" s="26" t="str">
        <f>Raw_endusebreakdownannual!D1080</f>
        <v>Generators</v>
      </c>
      <c r="E1081" s="65">
        <f>Raw_endusebreakdownannual!E1080</f>
        <v>0</v>
      </c>
      <c r="F1081" s="65">
        <f>Raw_endusebreakdownannual!F1080</f>
        <v>0</v>
      </c>
      <c r="G1081" s="26"/>
    </row>
    <row r="1082" spans="1:7" x14ac:dyDescent="0.25">
      <c r="A1082" s="26" t="str">
        <f>Raw_endusebreakdownannual!B1081</f>
        <v>CZ08</v>
      </c>
      <c r="B1082" s="26" t="str">
        <f>Raw_endusebreakdownannual!C1081</f>
        <v>cDXHP</v>
      </c>
      <c r="C1082" s="26" t="str">
        <f>Raw_endusebreakdownannual!A1081</f>
        <v>Existing</v>
      </c>
      <c r="D1082" s="26" t="str">
        <f>Raw_endusebreakdownannual!D1081</f>
        <v>Total End Uses</v>
      </c>
      <c r="E1082" s="65">
        <f>Raw_endusebreakdownannual!E1081</f>
        <v>7303630.6699999999</v>
      </c>
      <c r="F1082" s="65">
        <f>Raw_endusebreakdownannual!F1081</f>
        <v>1736139.44</v>
      </c>
      <c r="G1082" s="26"/>
    </row>
    <row r="1083" spans="1:7" x14ac:dyDescent="0.25">
      <c r="A1083" s="26" t="str">
        <f>Raw_endusebreakdownannual!B1082</f>
        <v>CZ09</v>
      </c>
      <c r="B1083" s="26" t="str">
        <f>Raw_endusebreakdownannual!C1082</f>
        <v>cDXHP</v>
      </c>
      <c r="C1083" s="26" t="str">
        <f>Raw_endusebreakdownannual!A1082</f>
        <v>Existing</v>
      </c>
      <c r="D1083" s="26" t="str">
        <f>Raw_endusebreakdownannual!D1082</f>
        <v>Heating</v>
      </c>
      <c r="E1083" s="65">
        <f>Raw_endusebreakdownannual!E1082</f>
        <v>7705.87</v>
      </c>
      <c r="F1083" s="65">
        <f>Raw_endusebreakdownannual!F1082</f>
        <v>14.99</v>
      </c>
      <c r="G1083" s="26"/>
    </row>
    <row r="1084" spans="1:7" x14ac:dyDescent="0.25">
      <c r="A1084" s="26" t="str">
        <f>Raw_endusebreakdownannual!B1083</f>
        <v>CZ09</v>
      </c>
      <c r="B1084" s="26" t="str">
        <f>Raw_endusebreakdownannual!C1083</f>
        <v>cDXHP</v>
      </c>
      <c r="C1084" s="26" t="str">
        <f>Raw_endusebreakdownannual!A1083</f>
        <v>Existing</v>
      </c>
      <c r="D1084" s="26" t="str">
        <f>Raw_endusebreakdownannual!D1083</f>
        <v>Cooling</v>
      </c>
      <c r="E1084" s="65">
        <f>Raw_endusebreakdownannual!E1083</f>
        <v>1290212.8</v>
      </c>
      <c r="F1084" s="65">
        <f>Raw_endusebreakdownannual!F1083</f>
        <v>0</v>
      </c>
      <c r="G1084" s="26"/>
    </row>
    <row r="1085" spans="1:7" x14ac:dyDescent="0.25">
      <c r="A1085" s="26" t="str">
        <f>Raw_endusebreakdownannual!B1084</f>
        <v>CZ09</v>
      </c>
      <c r="B1085" s="26" t="str">
        <f>Raw_endusebreakdownannual!C1084</f>
        <v>cDXHP</v>
      </c>
      <c r="C1085" s="26" t="str">
        <f>Raw_endusebreakdownannual!A1084</f>
        <v>Existing</v>
      </c>
      <c r="D1085" s="26" t="str">
        <f>Raw_endusebreakdownannual!D1084</f>
        <v>Interior Lighting</v>
      </c>
      <c r="E1085" s="65">
        <f>Raw_endusebreakdownannual!E1084</f>
        <v>1197553.4099999999</v>
      </c>
      <c r="F1085" s="65">
        <f>Raw_endusebreakdownannual!F1084</f>
        <v>0</v>
      </c>
      <c r="G1085" s="26"/>
    </row>
    <row r="1086" spans="1:7" x14ac:dyDescent="0.25">
      <c r="A1086" s="26" t="str">
        <f>Raw_endusebreakdownannual!B1085</f>
        <v>CZ09</v>
      </c>
      <c r="B1086" s="26" t="str">
        <f>Raw_endusebreakdownannual!C1085</f>
        <v>cDXHP</v>
      </c>
      <c r="C1086" s="26" t="str">
        <f>Raw_endusebreakdownannual!A1085</f>
        <v>Existing</v>
      </c>
      <c r="D1086" s="26" t="str">
        <f>Raw_endusebreakdownannual!D1085</f>
        <v>Exterior Lighting</v>
      </c>
      <c r="E1086" s="65">
        <f>Raw_endusebreakdownannual!E1085</f>
        <v>0</v>
      </c>
      <c r="F1086" s="65">
        <f>Raw_endusebreakdownannual!F1085</f>
        <v>0</v>
      </c>
      <c r="G1086" s="26"/>
    </row>
    <row r="1087" spans="1:7" x14ac:dyDescent="0.25">
      <c r="A1087" s="26" t="str">
        <f>Raw_endusebreakdownannual!B1086</f>
        <v>CZ09</v>
      </c>
      <c r="B1087" s="26" t="str">
        <f>Raw_endusebreakdownannual!C1086</f>
        <v>cDXHP</v>
      </c>
      <c r="C1087" s="26" t="str">
        <f>Raw_endusebreakdownannual!A1086</f>
        <v>Existing</v>
      </c>
      <c r="D1087" s="26" t="str">
        <f>Raw_endusebreakdownannual!D1086</f>
        <v>Interior Equipment</v>
      </c>
      <c r="E1087" s="65">
        <f>Raw_endusebreakdownannual!E1086</f>
        <v>3196971.72</v>
      </c>
      <c r="F1087" s="65">
        <f>Raw_endusebreakdownannual!F1086</f>
        <v>234323.45</v>
      </c>
      <c r="G1087" s="26"/>
    </row>
    <row r="1088" spans="1:7" x14ac:dyDescent="0.25">
      <c r="A1088" s="26" t="str">
        <f>Raw_endusebreakdownannual!B1087</f>
        <v>CZ09</v>
      </c>
      <c r="B1088" s="26" t="str">
        <f>Raw_endusebreakdownannual!C1087</f>
        <v>cDXHP</v>
      </c>
      <c r="C1088" s="26" t="str">
        <f>Raw_endusebreakdownannual!A1087</f>
        <v>Existing</v>
      </c>
      <c r="D1088" s="26" t="str">
        <f>Raw_endusebreakdownannual!D1087</f>
        <v>Exterior Equipment</v>
      </c>
      <c r="E1088" s="65">
        <f>Raw_endusebreakdownannual!E1087</f>
        <v>0</v>
      </c>
      <c r="F1088" s="65">
        <f>Raw_endusebreakdownannual!F1087</f>
        <v>0</v>
      </c>
      <c r="G1088" s="26"/>
    </row>
    <row r="1089" spans="1:7" x14ac:dyDescent="0.25">
      <c r="A1089" s="26" t="str">
        <f>Raw_endusebreakdownannual!B1088</f>
        <v>CZ09</v>
      </c>
      <c r="B1089" s="26" t="str">
        <f>Raw_endusebreakdownannual!C1088</f>
        <v>cDXHP</v>
      </c>
      <c r="C1089" s="26" t="str">
        <f>Raw_endusebreakdownannual!A1088</f>
        <v>Existing</v>
      </c>
      <c r="D1089" s="26" t="str">
        <f>Raw_endusebreakdownannual!D1088</f>
        <v>Fans</v>
      </c>
      <c r="E1089" s="65">
        <f>Raw_endusebreakdownannual!E1088</f>
        <v>1877509.86</v>
      </c>
      <c r="F1089" s="65">
        <f>Raw_endusebreakdownannual!F1088</f>
        <v>0</v>
      </c>
      <c r="G1089" s="26"/>
    </row>
    <row r="1090" spans="1:7" x14ac:dyDescent="0.25">
      <c r="A1090" s="26" t="str">
        <f>Raw_endusebreakdownannual!B1089</f>
        <v>CZ09</v>
      </c>
      <c r="B1090" s="26" t="str">
        <f>Raw_endusebreakdownannual!C1089</f>
        <v>cDXHP</v>
      </c>
      <c r="C1090" s="26" t="str">
        <f>Raw_endusebreakdownannual!A1089</f>
        <v>Existing</v>
      </c>
      <c r="D1090" s="26" t="str">
        <f>Raw_endusebreakdownannual!D1089</f>
        <v>Pumps</v>
      </c>
      <c r="E1090" s="65">
        <f>Raw_endusebreakdownannual!E1089</f>
        <v>3660.75</v>
      </c>
      <c r="F1090" s="65">
        <f>Raw_endusebreakdownannual!F1089</f>
        <v>0</v>
      </c>
      <c r="G1090" s="26"/>
    </row>
    <row r="1091" spans="1:7" x14ac:dyDescent="0.25">
      <c r="A1091" s="26" t="str">
        <f>Raw_endusebreakdownannual!B1090</f>
        <v>CZ09</v>
      </c>
      <c r="B1091" s="26" t="str">
        <f>Raw_endusebreakdownannual!C1090</f>
        <v>cDXHP</v>
      </c>
      <c r="C1091" s="26" t="str">
        <f>Raw_endusebreakdownannual!A1090</f>
        <v>Existing</v>
      </c>
      <c r="D1091" s="26" t="str">
        <f>Raw_endusebreakdownannual!D1090</f>
        <v>Heat Rejection</v>
      </c>
      <c r="E1091" s="65">
        <f>Raw_endusebreakdownannual!E1090</f>
        <v>0</v>
      </c>
      <c r="F1091" s="65">
        <f>Raw_endusebreakdownannual!F1090</f>
        <v>0</v>
      </c>
      <c r="G1091" s="26"/>
    </row>
    <row r="1092" spans="1:7" x14ac:dyDescent="0.25">
      <c r="A1092" s="26" t="str">
        <f>Raw_endusebreakdownannual!B1091</f>
        <v>CZ09</v>
      </c>
      <c r="B1092" s="26" t="str">
        <f>Raw_endusebreakdownannual!C1091</f>
        <v>cDXHP</v>
      </c>
      <c r="C1092" s="26" t="str">
        <f>Raw_endusebreakdownannual!A1091</f>
        <v>Existing</v>
      </c>
      <c r="D1092" s="26" t="str">
        <f>Raw_endusebreakdownannual!D1091</f>
        <v>Humidification</v>
      </c>
      <c r="E1092" s="65">
        <f>Raw_endusebreakdownannual!E1091</f>
        <v>0</v>
      </c>
      <c r="F1092" s="65">
        <f>Raw_endusebreakdownannual!F1091</f>
        <v>0</v>
      </c>
      <c r="G1092" s="26"/>
    </row>
    <row r="1093" spans="1:7" x14ac:dyDescent="0.25">
      <c r="A1093" s="26" t="str">
        <f>Raw_endusebreakdownannual!B1092</f>
        <v>CZ09</v>
      </c>
      <c r="B1093" s="26" t="str">
        <f>Raw_endusebreakdownannual!C1092</f>
        <v>cDXHP</v>
      </c>
      <c r="C1093" s="26" t="str">
        <f>Raw_endusebreakdownannual!A1092</f>
        <v>Existing</v>
      </c>
      <c r="D1093" s="26" t="str">
        <f>Raw_endusebreakdownannual!D1092</f>
        <v>Heat Recovery</v>
      </c>
      <c r="E1093" s="65">
        <f>Raw_endusebreakdownannual!E1092</f>
        <v>0</v>
      </c>
      <c r="F1093" s="65">
        <f>Raw_endusebreakdownannual!F1092</f>
        <v>0</v>
      </c>
      <c r="G1093" s="26"/>
    </row>
    <row r="1094" spans="1:7" x14ac:dyDescent="0.25">
      <c r="A1094" s="26" t="str">
        <f>Raw_endusebreakdownannual!B1093</f>
        <v>CZ09</v>
      </c>
      <c r="B1094" s="26" t="str">
        <f>Raw_endusebreakdownannual!C1093</f>
        <v>cDXHP</v>
      </c>
      <c r="C1094" s="26" t="str">
        <f>Raw_endusebreakdownannual!A1093</f>
        <v>Existing</v>
      </c>
      <c r="D1094" s="26" t="str">
        <f>Raw_endusebreakdownannual!D1093</f>
        <v>Water Systems</v>
      </c>
      <c r="E1094" s="65">
        <f>Raw_endusebreakdownannual!E1093</f>
        <v>0</v>
      </c>
      <c r="F1094" s="65">
        <f>Raw_endusebreakdownannual!F1093</f>
        <v>1480758.77</v>
      </c>
      <c r="G1094" s="26"/>
    </row>
    <row r="1095" spans="1:7" x14ac:dyDescent="0.25">
      <c r="A1095" s="26" t="str">
        <f>Raw_endusebreakdownannual!B1094</f>
        <v>CZ09</v>
      </c>
      <c r="B1095" s="26" t="str">
        <f>Raw_endusebreakdownannual!C1094</f>
        <v>cDXHP</v>
      </c>
      <c r="C1095" s="26" t="str">
        <f>Raw_endusebreakdownannual!A1094</f>
        <v>Existing</v>
      </c>
      <c r="D1095" s="26" t="str">
        <f>Raw_endusebreakdownannual!D1094</f>
        <v>Refrigeration</v>
      </c>
      <c r="E1095" s="65">
        <f>Raw_endusebreakdownannual!E1094</f>
        <v>0</v>
      </c>
      <c r="F1095" s="65">
        <f>Raw_endusebreakdownannual!F1094</f>
        <v>0</v>
      </c>
      <c r="G1095" s="26"/>
    </row>
    <row r="1096" spans="1:7" x14ac:dyDescent="0.25">
      <c r="A1096" s="26" t="str">
        <f>Raw_endusebreakdownannual!B1095</f>
        <v>CZ09</v>
      </c>
      <c r="B1096" s="26" t="str">
        <f>Raw_endusebreakdownannual!C1095</f>
        <v>cDXHP</v>
      </c>
      <c r="C1096" s="26" t="str">
        <f>Raw_endusebreakdownannual!A1095</f>
        <v>Existing</v>
      </c>
      <c r="D1096" s="26" t="str">
        <f>Raw_endusebreakdownannual!D1095</f>
        <v>Generators</v>
      </c>
      <c r="E1096" s="65">
        <f>Raw_endusebreakdownannual!E1095</f>
        <v>0</v>
      </c>
      <c r="F1096" s="65">
        <f>Raw_endusebreakdownannual!F1095</f>
        <v>0</v>
      </c>
      <c r="G1096" s="26"/>
    </row>
    <row r="1097" spans="1:7" x14ac:dyDescent="0.25">
      <c r="A1097" s="26" t="str">
        <f>Raw_endusebreakdownannual!B1096</f>
        <v>CZ09</v>
      </c>
      <c r="B1097" s="26" t="str">
        <f>Raw_endusebreakdownannual!C1096</f>
        <v>cDXHP</v>
      </c>
      <c r="C1097" s="26" t="str">
        <f>Raw_endusebreakdownannual!A1096</f>
        <v>Existing</v>
      </c>
      <c r="D1097" s="26" t="str">
        <f>Raw_endusebreakdownannual!D1096</f>
        <v>Total End Uses</v>
      </c>
      <c r="E1097" s="65">
        <f>Raw_endusebreakdownannual!E1096</f>
        <v>7573614.4100000001</v>
      </c>
      <c r="F1097" s="65">
        <f>Raw_endusebreakdownannual!F1096</f>
        <v>1715097.21</v>
      </c>
      <c r="G1097" s="26"/>
    </row>
    <row r="1098" spans="1:7" x14ac:dyDescent="0.25">
      <c r="A1098" s="26" t="str">
        <f>Raw_endusebreakdownannual!B1097</f>
        <v>CZ10</v>
      </c>
      <c r="B1098" s="26" t="str">
        <f>Raw_endusebreakdownannual!C1097</f>
        <v>cDXHP</v>
      </c>
      <c r="C1098" s="26" t="str">
        <f>Raw_endusebreakdownannual!A1097</f>
        <v>Existing</v>
      </c>
      <c r="D1098" s="26" t="str">
        <f>Raw_endusebreakdownannual!D1097</f>
        <v>Heating</v>
      </c>
      <c r="E1098" s="65">
        <f>Raw_endusebreakdownannual!E1097</f>
        <v>39765.21</v>
      </c>
      <c r="F1098" s="65">
        <f>Raw_endusebreakdownannual!F1097</f>
        <v>399.86</v>
      </c>
      <c r="G1098" s="26"/>
    </row>
    <row r="1099" spans="1:7" x14ac:dyDescent="0.25">
      <c r="A1099" s="26" t="str">
        <f>Raw_endusebreakdownannual!B1098</f>
        <v>CZ10</v>
      </c>
      <c r="B1099" s="26" t="str">
        <f>Raw_endusebreakdownannual!C1098</f>
        <v>cDXHP</v>
      </c>
      <c r="C1099" s="26" t="str">
        <f>Raw_endusebreakdownannual!A1098</f>
        <v>Existing</v>
      </c>
      <c r="D1099" s="26" t="str">
        <f>Raw_endusebreakdownannual!D1098</f>
        <v>Cooling</v>
      </c>
      <c r="E1099" s="65">
        <f>Raw_endusebreakdownannual!E1098</f>
        <v>1532406.78</v>
      </c>
      <c r="F1099" s="65">
        <f>Raw_endusebreakdownannual!F1098</f>
        <v>0</v>
      </c>
      <c r="G1099" s="26"/>
    </row>
    <row r="1100" spans="1:7" x14ac:dyDescent="0.25">
      <c r="A1100" s="26" t="str">
        <f>Raw_endusebreakdownannual!B1099</f>
        <v>CZ10</v>
      </c>
      <c r="B1100" s="26" t="str">
        <f>Raw_endusebreakdownannual!C1099</f>
        <v>cDXHP</v>
      </c>
      <c r="C1100" s="26" t="str">
        <f>Raw_endusebreakdownannual!A1099</f>
        <v>Existing</v>
      </c>
      <c r="D1100" s="26" t="str">
        <f>Raw_endusebreakdownannual!D1099</f>
        <v>Interior Lighting</v>
      </c>
      <c r="E1100" s="65">
        <f>Raw_endusebreakdownannual!E1099</f>
        <v>1197553.4099999999</v>
      </c>
      <c r="F1100" s="65">
        <f>Raw_endusebreakdownannual!F1099</f>
        <v>0</v>
      </c>
      <c r="G1100" s="26"/>
    </row>
    <row r="1101" spans="1:7" x14ac:dyDescent="0.25">
      <c r="A1101" s="26" t="str">
        <f>Raw_endusebreakdownannual!B1100</f>
        <v>CZ10</v>
      </c>
      <c r="B1101" s="26" t="str">
        <f>Raw_endusebreakdownannual!C1100</f>
        <v>cDXHP</v>
      </c>
      <c r="C1101" s="26" t="str">
        <f>Raw_endusebreakdownannual!A1100</f>
        <v>Existing</v>
      </c>
      <c r="D1101" s="26" t="str">
        <f>Raw_endusebreakdownannual!D1100</f>
        <v>Exterior Lighting</v>
      </c>
      <c r="E1101" s="65">
        <f>Raw_endusebreakdownannual!E1100</f>
        <v>0</v>
      </c>
      <c r="F1101" s="65">
        <f>Raw_endusebreakdownannual!F1100</f>
        <v>0</v>
      </c>
      <c r="G1101" s="26"/>
    </row>
    <row r="1102" spans="1:7" x14ac:dyDescent="0.25">
      <c r="A1102" s="26" t="str">
        <f>Raw_endusebreakdownannual!B1101</f>
        <v>CZ10</v>
      </c>
      <c r="B1102" s="26" t="str">
        <f>Raw_endusebreakdownannual!C1101</f>
        <v>cDXHP</v>
      </c>
      <c r="C1102" s="26" t="str">
        <f>Raw_endusebreakdownannual!A1101</f>
        <v>Existing</v>
      </c>
      <c r="D1102" s="26" t="str">
        <f>Raw_endusebreakdownannual!D1101</f>
        <v>Interior Equipment</v>
      </c>
      <c r="E1102" s="65">
        <f>Raw_endusebreakdownannual!E1101</f>
        <v>3196971.72</v>
      </c>
      <c r="F1102" s="65">
        <f>Raw_endusebreakdownannual!F1101</f>
        <v>234323.45</v>
      </c>
      <c r="G1102" s="26"/>
    </row>
    <row r="1103" spans="1:7" x14ac:dyDescent="0.25">
      <c r="A1103" s="26" t="str">
        <f>Raw_endusebreakdownannual!B1102</f>
        <v>CZ10</v>
      </c>
      <c r="B1103" s="26" t="str">
        <f>Raw_endusebreakdownannual!C1102</f>
        <v>cDXHP</v>
      </c>
      <c r="C1103" s="26" t="str">
        <f>Raw_endusebreakdownannual!A1102</f>
        <v>Existing</v>
      </c>
      <c r="D1103" s="26" t="str">
        <f>Raw_endusebreakdownannual!D1102</f>
        <v>Exterior Equipment</v>
      </c>
      <c r="E1103" s="65">
        <f>Raw_endusebreakdownannual!E1102</f>
        <v>0</v>
      </c>
      <c r="F1103" s="65">
        <f>Raw_endusebreakdownannual!F1102</f>
        <v>0</v>
      </c>
      <c r="G1103" s="26"/>
    </row>
    <row r="1104" spans="1:7" x14ac:dyDescent="0.25">
      <c r="A1104" s="26" t="str">
        <f>Raw_endusebreakdownannual!B1103</f>
        <v>CZ10</v>
      </c>
      <c r="B1104" s="26" t="str">
        <f>Raw_endusebreakdownannual!C1103</f>
        <v>cDXHP</v>
      </c>
      <c r="C1104" s="26" t="str">
        <f>Raw_endusebreakdownannual!A1103</f>
        <v>Existing</v>
      </c>
      <c r="D1104" s="26" t="str">
        <f>Raw_endusebreakdownannual!D1103</f>
        <v>Fans</v>
      </c>
      <c r="E1104" s="65">
        <f>Raw_endusebreakdownannual!E1103</f>
        <v>1932041.03</v>
      </c>
      <c r="F1104" s="65">
        <f>Raw_endusebreakdownannual!F1103</f>
        <v>0</v>
      </c>
      <c r="G1104" s="26"/>
    </row>
    <row r="1105" spans="1:7" x14ac:dyDescent="0.25">
      <c r="A1105" s="26" t="str">
        <f>Raw_endusebreakdownannual!B1104</f>
        <v>CZ10</v>
      </c>
      <c r="B1105" s="26" t="str">
        <f>Raw_endusebreakdownannual!C1104</f>
        <v>cDXHP</v>
      </c>
      <c r="C1105" s="26" t="str">
        <f>Raw_endusebreakdownannual!A1104</f>
        <v>Existing</v>
      </c>
      <c r="D1105" s="26" t="str">
        <f>Raw_endusebreakdownannual!D1104</f>
        <v>Pumps</v>
      </c>
      <c r="E1105" s="65">
        <f>Raw_endusebreakdownannual!E1104</f>
        <v>3532.08</v>
      </c>
      <c r="F1105" s="65">
        <f>Raw_endusebreakdownannual!F1104</f>
        <v>0</v>
      </c>
      <c r="G1105" s="26"/>
    </row>
    <row r="1106" spans="1:7" x14ac:dyDescent="0.25">
      <c r="A1106" s="26" t="str">
        <f>Raw_endusebreakdownannual!B1105</f>
        <v>CZ10</v>
      </c>
      <c r="B1106" s="26" t="str">
        <f>Raw_endusebreakdownannual!C1105</f>
        <v>cDXHP</v>
      </c>
      <c r="C1106" s="26" t="str">
        <f>Raw_endusebreakdownannual!A1105</f>
        <v>Existing</v>
      </c>
      <c r="D1106" s="26" t="str">
        <f>Raw_endusebreakdownannual!D1105</f>
        <v>Heat Rejection</v>
      </c>
      <c r="E1106" s="65">
        <f>Raw_endusebreakdownannual!E1105</f>
        <v>0</v>
      </c>
      <c r="F1106" s="65">
        <f>Raw_endusebreakdownannual!F1105</f>
        <v>0</v>
      </c>
      <c r="G1106" s="26"/>
    </row>
    <row r="1107" spans="1:7" x14ac:dyDescent="0.25">
      <c r="A1107" s="26" t="str">
        <f>Raw_endusebreakdownannual!B1106</f>
        <v>CZ10</v>
      </c>
      <c r="B1107" s="26" t="str">
        <f>Raw_endusebreakdownannual!C1106</f>
        <v>cDXHP</v>
      </c>
      <c r="C1107" s="26" t="str">
        <f>Raw_endusebreakdownannual!A1106</f>
        <v>Existing</v>
      </c>
      <c r="D1107" s="26" t="str">
        <f>Raw_endusebreakdownannual!D1106</f>
        <v>Humidification</v>
      </c>
      <c r="E1107" s="65">
        <f>Raw_endusebreakdownannual!E1106</f>
        <v>0</v>
      </c>
      <c r="F1107" s="65">
        <f>Raw_endusebreakdownannual!F1106</f>
        <v>0</v>
      </c>
      <c r="G1107" s="26"/>
    </row>
    <row r="1108" spans="1:7" x14ac:dyDescent="0.25">
      <c r="A1108" s="26" t="str">
        <f>Raw_endusebreakdownannual!B1107</f>
        <v>CZ10</v>
      </c>
      <c r="B1108" s="26" t="str">
        <f>Raw_endusebreakdownannual!C1107</f>
        <v>cDXHP</v>
      </c>
      <c r="C1108" s="26" t="str">
        <f>Raw_endusebreakdownannual!A1107</f>
        <v>Existing</v>
      </c>
      <c r="D1108" s="26" t="str">
        <f>Raw_endusebreakdownannual!D1107</f>
        <v>Heat Recovery</v>
      </c>
      <c r="E1108" s="65">
        <f>Raw_endusebreakdownannual!E1107</f>
        <v>0</v>
      </c>
      <c r="F1108" s="65">
        <f>Raw_endusebreakdownannual!F1107</f>
        <v>0</v>
      </c>
      <c r="G1108" s="26"/>
    </row>
    <row r="1109" spans="1:7" x14ac:dyDescent="0.25">
      <c r="A1109" s="26" t="str">
        <f>Raw_endusebreakdownannual!B1108</f>
        <v>CZ10</v>
      </c>
      <c r="B1109" s="26" t="str">
        <f>Raw_endusebreakdownannual!C1108</f>
        <v>cDXHP</v>
      </c>
      <c r="C1109" s="26" t="str">
        <f>Raw_endusebreakdownannual!A1108</f>
        <v>Existing</v>
      </c>
      <c r="D1109" s="26" t="str">
        <f>Raw_endusebreakdownannual!D1108</f>
        <v>Water Systems</v>
      </c>
      <c r="E1109" s="65">
        <f>Raw_endusebreakdownannual!E1108</f>
        <v>0</v>
      </c>
      <c r="F1109" s="65">
        <f>Raw_endusebreakdownannual!F1108</f>
        <v>1463879.15</v>
      </c>
      <c r="G1109" s="26"/>
    </row>
    <row r="1110" spans="1:7" x14ac:dyDescent="0.25">
      <c r="A1110" s="26" t="str">
        <f>Raw_endusebreakdownannual!B1109</f>
        <v>CZ10</v>
      </c>
      <c r="B1110" s="26" t="str">
        <f>Raw_endusebreakdownannual!C1109</f>
        <v>cDXHP</v>
      </c>
      <c r="C1110" s="26" t="str">
        <f>Raw_endusebreakdownannual!A1109</f>
        <v>Existing</v>
      </c>
      <c r="D1110" s="26" t="str">
        <f>Raw_endusebreakdownannual!D1109</f>
        <v>Refrigeration</v>
      </c>
      <c r="E1110" s="65">
        <f>Raw_endusebreakdownannual!E1109</f>
        <v>0</v>
      </c>
      <c r="F1110" s="65">
        <f>Raw_endusebreakdownannual!F1109</f>
        <v>0</v>
      </c>
      <c r="G1110" s="26"/>
    </row>
    <row r="1111" spans="1:7" x14ac:dyDescent="0.25">
      <c r="A1111" s="26" t="str">
        <f>Raw_endusebreakdownannual!B1110</f>
        <v>CZ10</v>
      </c>
      <c r="B1111" s="26" t="str">
        <f>Raw_endusebreakdownannual!C1110</f>
        <v>cDXHP</v>
      </c>
      <c r="C1111" s="26" t="str">
        <f>Raw_endusebreakdownannual!A1110</f>
        <v>Existing</v>
      </c>
      <c r="D1111" s="26" t="str">
        <f>Raw_endusebreakdownannual!D1110</f>
        <v>Generators</v>
      </c>
      <c r="E1111" s="65">
        <f>Raw_endusebreakdownannual!E1110</f>
        <v>0</v>
      </c>
      <c r="F1111" s="65">
        <f>Raw_endusebreakdownannual!F1110</f>
        <v>0</v>
      </c>
      <c r="G1111" s="26"/>
    </row>
    <row r="1112" spans="1:7" x14ac:dyDescent="0.25">
      <c r="A1112" s="26" t="str">
        <f>Raw_endusebreakdownannual!B1111</f>
        <v>CZ10</v>
      </c>
      <c r="B1112" s="26" t="str">
        <f>Raw_endusebreakdownannual!C1111</f>
        <v>cDXHP</v>
      </c>
      <c r="C1112" s="26" t="str">
        <f>Raw_endusebreakdownannual!A1111</f>
        <v>Existing</v>
      </c>
      <c r="D1112" s="26" t="str">
        <f>Raw_endusebreakdownannual!D1111</f>
        <v>Total End Uses</v>
      </c>
      <c r="E1112" s="65">
        <f>Raw_endusebreakdownannual!E1111</f>
        <v>7902270.2199999997</v>
      </c>
      <c r="F1112" s="65">
        <f>Raw_endusebreakdownannual!F1111</f>
        <v>1698602.47</v>
      </c>
      <c r="G1112" s="26"/>
    </row>
    <row r="1113" spans="1:7" x14ac:dyDescent="0.25">
      <c r="A1113" s="26" t="str">
        <f>Raw_endusebreakdownannual!B1112</f>
        <v>CZ11</v>
      </c>
      <c r="B1113" s="26" t="str">
        <f>Raw_endusebreakdownannual!C1112</f>
        <v>cDXHP</v>
      </c>
      <c r="C1113" s="26" t="str">
        <f>Raw_endusebreakdownannual!A1112</f>
        <v>Existing</v>
      </c>
      <c r="D1113" s="26" t="str">
        <f>Raw_endusebreakdownannual!D1112</f>
        <v>Heating</v>
      </c>
      <c r="E1113" s="65">
        <f>Raw_endusebreakdownannual!E1112</f>
        <v>88109.88</v>
      </c>
      <c r="F1113" s="65">
        <f>Raw_endusebreakdownannual!F1112</f>
        <v>2270.87</v>
      </c>
      <c r="G1113" s="26"/>
    </row>
    <row r="1114" spans="1:7" x14ac:dyDescent="0.25">
      <c r="A1114" s="26" t="str">
        <f>Raw_endusebreakdownannual!B1113</f>
        <v>CZ11</v>
      </c>
      <c r="B1114" s="26" t="str">
        <f>Raw_endusebreakdownannual!C1113</f>
        <v>cDXHP</v>
      </c>
      <c r="C1114" s="26" t="str">
        <f>Raw_endusebreakdownannual!A1113</f>
        <v>Existing</v>
      </c>
      <c r="D1114" s="26" t="str">
        <f>Raw_endusebreakdownannual!D1113</f>
        <v>Cooling</v>
      </c>
      <c r="E1114" s="65">
        <f>Raw_endusebreakdownannual!E1113</f>
        <v>1594826.95</v>
      </c>
      <c r="F1114" s="65">
        <f>Raw_endusebreakdownannual!F1113</f>
        <v>0</v>
      </c>
      <c r="G1114" s="26"/>
    </row>
    <row r="1115" spans="1:7" x14ac:dyDescent="0.25">
      <c r="A1115" s="26" t="str">
        <f>Raw_endusebreakdownannual!B1114</f>
        <v>CZ11</v>
      </c>
      <c r="B1115" s="26" t="str">
        <f>Raw_endusebreakdownannual!C1114</f>
        <v>cDXHP</v>
      </c>
      <c r="C1115" s="26" t="str">
        <f>Raw_endusebreakdownannual!A1114</f>
        <v>Existing</v>
      </c>
      <c r="D1115" s="26" t="str">
        <f>Raw_endusebreakdownannual!D1114</f>
        <v>Interior Lighting</v>
      </c>
      <c r="E1115" s="65">
        <f>Raw_endusebreakdownannual!E1114</f>
        <v>1197553.4099999999</v>
      </c>
      <c r="F1115" s="65">
        <f>Raw_endusebreakdownannual!F1114</f>
        <v>0</v>
      </c>
      <c r="G1115" s="26"/>
    </row>
    <row r="1116" spans="1:7" x14ac:dyDescent="0.25">
      <c r="A1116" s="26" t="str">
        <f>Raw_endusebreakdownannual!B1115</f>
        <v>CZ11</v>
      </c>
      <c r="B1116" s="26" t="str">
        <f>Raw_endusebreakdownannual!C1115</f>
        <v>cDXHP</v>
      </c>
      <c r="C1116" s="26" t="str">
        <f>Raw_endusebreakdownannual!A1115</f>
        <v>Existing</v>
      </c>
      <c r="D1116" s="26" t="str">
        <f>Raw_endusebreakdownannual!D1115</f>
        <v>Exterior Lighting</v>
      </c>
      <c r="E1116" s="65">
        <f>Raw_endusebreakdownannual!E1115</f>
        <v>0</v>
      </c>
      <c r="F1116" s="65">
        <f>Raw_endusebreakdownannual!F1115</f>
        <v>0</v>
      </c>
      <c r="G1116" s="26"/>
    </row>
    <row r="1117" spans="1:7" x14ac:dyDescent="0.25">
      <c r="A1117" s="26" t="str">
        <f>Raw_endusebreakdownannual!B1116</f>
        <v>CZ11</v>
      </c>
      <c r="B1117" s="26" t="str">
        <f>Raw_endusebreakdownannual!C1116</f>
        <v>cDXHP</v>
      </c>
      <c r="C1117" s="26" t="str">
        <f>Raw_endusebreakdownannual!A1116</f>
        <v>Existing</v>
      </c>
      <c r="D1117" s="26" t="str">
        <f>Raw_endusebreakdownannual!D1116</f>
        <v>Interior Equipment</v>
      </c>
      <c r="E1117" s="65">
        <f>Raw_endusebreakdownannual!E1116</f>
        <v>3196971.72</v>
      </c>
      <c r="F1117" s="65">
        <f>Raw_endusebreakdownannual!F1116</f>
        <v>234323.45</v>
      </c>
      <c r="G1117" s="26"/>
    </row>
    <row r="1118" spans="1:7" x14ac:dyDescent="0.25">
      <c r="A1118" s="26" t="str">
        <f>Raw_endusebreakdownannual!B1117</f>
        <v>CZ11</v>
      </c>
      <c r="B1118" s="26" t="str">
        <f>Raw_endusebreakdownannual!C1117</f>
        <v>cDXHP</v>
      </c>
      <c r="C1118" s="26" t="str">
        <f>Raw_endusebreakdownannual!A1117</f>
        <v>Existing</v>
      </c>
      <c r="D1118" s="26" t="str">
        <f>Raw_endusebreakdownannual!D1117</f>
        <v>Exterior Equipment</v>
      </c>
      <c r="E1118" s="65">
        <f>Raw_endusebreakdownannual!E1117</f>
        <v>0</v>
      </c>
      <c r="F1118" s="65">
        <f>Raw_endusebreakdownannual!F1117</f>
        <v>0</v>
      </c>
      <c r="G1118" s="26"/>
    </row>
    <row r="1119" spans="1:7" x14ac:dyDescent="0.25">
      <c r="A1119" s="26" t="str">
        <f>Raw_endusebreakdownannual!B1118</f>
        <v>CZ11</v>
      </c>
      <c r="B1119" s="26" t="str">
        <f>Raw_endusebreakdownannual!C1118</f>
        <v>cDXHP</v>
      </c>
      <c r="C1119" s="26" t="str">
        <f>Raw_endusebreakdownannual!A1118</f>
        <v>Existing</v>
      </c>
      <c r="D1119" s="26" t="str">
        <f>Raw_endusebreakdownannual!D1118</f>
        <v>Fans</v>
      </c>
      <c r="E1119" s="65">
        <f>Raw_endusebreakdownannual!E1118</f>
        <v>2008857.08</v>
      </c>
      <c r="F1119" s="65">
        <f>Raw_endusebreakdownannual!F1118</f>
        <v>0</v>
      </c>
      <c r="G1119" s="26"/>
    </row>
    <row r="1120" spans="1:7" x14ac:dyDescent="0.25">
      <c r="A1120" s="26" t="str">
        <f>Raw_endusebreakdownannual!B1119</f>
        <v>CZ11</v>
      </c>
      <c r="B1120" s="26" t="str">
        <f>Raw_endusebreakdownannual!C1119</f>
        <v>cDXHP</v>
      </c>
      <c r="C1120" s="26" t="str">
        <f>Raw_endusebreakdownannual!A1119</f>
        <v>Existing</v>
      </c>
      <c r="D1120" s="26" t="str">
        <f>Raw_endusebreakdownannual!D1119</f>
        <v>Pumps</v>
      </c>
      <c r="E1120" s="65">
        <f>Raw_endusebreakdownannual!E1119</f>
        <v>3404.51</v>
      </c>
      <c r="F1120" s="65">
        <f>Raw_endusebreakdownannual!F1119</f>
        <v>0</v>
      </c>
      <c r="G1120" s="26"/>
    </row>
    <row r="1121" spans="1:7" x14ac:dyDescent="0.25">
      <c r="A1121" s="26" t="str">
        <f>Raw_endusebreakdownannual!B1120</f>
        <v>CZ11</v>
      </c>
      <c r="B1121" s="26" t="str">
        <f>Raw_endusebreakdownannual!C1120</f>
        <v>cDXHP</v>
      </c>
      <c r="C1121" s="26" t="str">
        <f>Raw_endusebreakdownannual!A1120</f>
        <v>Existing</v>
      </c>
      <c r="D1121" s="26" t="str">
        <f>Raw_endusebreakdownannual!D1120</f>
        <v>Heat Rejection</v>
      </c>
      <c r="E1121" s="65">
        <f>Raw_endusebreakdownannual!E1120</f>
        <v>0</v>
      </c>
      <c r="F1121" s="65">
        <f>Raw_endusebreakdownannual!F1120</f>
        <v>0</v>
      </c>
      <c r="G1121" s="26"/>
    </row>
    <row r="1122" spans="1:7" x14ac:dyDescent="0.25">
      <c r="A1122" s="26" t="str">
        <f>Raw_endusebreakdownannual!B1121</f>
        <v>CZ11</v>
      </c>
      <c r="B1122" s="26" t="str">
        <f>Raw_endusebreakdownannual!C1121</f>
        <v>cDXHP</v>
      </c>
      <c r="C1122" s="26" t="str">
        <f>Raw_endusebreakdownannual!A1121</f>
        <v>Existing</v>
      </c>
      <c r="D1122" s="26" t="str">
        <f>Raw_endusebreakdownannual!D1121</f>
        <v>Humidification</v>
      </c>
      <c r="E1122" s="65">
        <f>Raw_endusebreakdownannual!E1121</f>
        <v>0</v>
      </c>
      <c r="F1122" s="65">
        <f>Raw_endusebreakdownannual!F1121</f>
        <v>0</v>
      </c>
      <c r="G1122" s="26"/>
    </row>
    <row r="1123" spans="1:7" x14ac:dyDescent="0.25">
      <c r="A1123" s="26" t="str">
        <f>Raw_endusebreakdownannual!B1122</f>
        <v>CZ11</v>
      </c>
      <c r="B1123" s="26" t="str">
        <f>Raw_endusebreakdownannual!C1122</f>
        <v>cDXHP</v>
      </c>
      <c r="C1123" s="26" t="str">
        <f>Raw_endusebreakdownannual!A1122</f>
        <v>Existing</v>
      </c>
      <c r="D1123" s="26" t="str">
        <f>Raw_endusebreakdownannual!D1122</f>
        <v>Heat Recovery</v>
      </c>
      <c r="E1123" s="65">
        <f>Raw_endusebreakdownannual!E1122</f>
        <v>0</v>
      </c>
      <c r="F1123" s="65">
        <f>Raw_endusebreakdownannual!F1122</f>
        <v>0</v>
      </c>
      <c r="G1123" s="26"/>
    </row>
    <row r="1124" spans="1:7" x14ac:dyDescent="0.25">
      <c r="A1124" s="26" t="str">
        <f>Raw_endusebreakdownannual!B1123</f>
        <v>CZ11</v>
      </c>
      <c r="B1124" s="26" t="str">
        <f>Raw_endusebreakdownannual!C1123</f>
        <v>cDXHP</v>
      </c>
      <c r="C1124" s="26" t="str">
        <f>Raw_endusebreakdownannual!A1123</f>
        <v>Existing</v>
      </c>
      <c r="D1124" s="26" t="str">
        <f>Raw_endusebreakdownannual!D1123</f>
        <v>Water Systems</v>
      </c>
      <c r="E1124" s="65">
        <f>Raw_endusebreakdownannual!E1123</f>
        <v>0</v>
      </c>
      <c r="F1124" s="65">
        <f>Raw_endusebreakdownannual!F1123</f>
        <v>1493456.67</v>
      </c>
      <c r="G1124" s="26"/>
    </row>
    <row r="1125" spans="1:7" x14ac:dyDescent="0.25">
      <c r="A1125" s="26" t="str">
        <f>Raw_endusebreakdownannual!B1124</f>
        <v>CZ11</v>
      </c>
      <c r="B1125" s="26" t="str">
        <f>Raw_endusebreakdownannual!C1124</f>
        <v>cDXHP</v>
      </c>
      <c r="C1125" s="26" t="str">
        <f>Raw_endusebreakdownannual!A1124</f>
        <v>Existing</v>
      </c>
      <c r="D1125" s="26" t="str">
        <f>Raw_endusebreakdownannual!D1124</f>
        <v>Refrigeration</v>
      </c>
      <c r="E1125" s="65">
        <f>Raw_endusebreakdownannual!E1124</f>
        <v>0</v>
      </c>
      <c r="F1125" s="65">
        <f>Raw_endusebreakdownannual!F1124</f>
        <v>0</v>
      </c>
      <c r="G1125" s="26"/>
    </row>
    <row r="1126" spans="1:7" x14ac:dyDescent="0.25">
      <c r="A1126" s="26" t="str">
        <f>Raw_endusebreakdownannual!B1125</f>
        <v>CZ11</v>
      </c>
      <c r="B1126" s="26" t="str">
        <f>Raw_endusebreakdownannual!C1125</f>
        <v>cDXHP</v>
      </c>
      <c r="C1126" s="26" t="str">
        <f>Raw_endusebreakdownannual!A1125</f>
        <v>Existing</v>
      </c>
      <c r="D1126" s="26" t="str">
        <f>Raw_endusebreakdownannual!D1125</f>
        <v>Generators</v>
      </c>
      <c r="E1126" s="65">
        <f>Raw_endusebreakdownannual!E1125</f>
        <v>0</v>
      </c>
      <c r="F1126" s="65">
        <f>Raw_endusebreakdownannual!F1125</f>
        <v>0</v>
      </c>
      <c r="G1126" s="26"/>
    </row>
    <row r="1127" spans="1:7" x14ac:dyDescent="0.25">
      <c r="A1127" s="26" t="str">
        <f>Raw_endusebreakdownannual!B1126</f>
        <v>CZ11</v>
      </c>
      <c r="B1127" s="26" t="str">
        <f>Raw_endusebreakdownannual!C1126</f>
        <v>cDXHP</v>
      </c>
      <c r="C1127" s="26" t="str">
        <f>Raw_endusebreakdownannual!A1126</f>
        <v>Existing</v>
      </c>
      <c r="D1127" s="26" t="str">
        <f>Raw_endusebreakdownannual!D1126</f>
        <v>Total End Uses</v>
      </c>
      <c r="E1127" s="65">
        <f>Raw_endusebreakdownannual!E1126</f>
        <v>8089723.5499999998</v>
      </c>
      <c r="F1127" s="65">
        <f>Raw_endusebreakdownannual!F1126</f>
        <v>1730050.99</v>
      </c>
      <c r="G1127" s="26"/>
    </row>
    <row r="1128" spans="1:7" x14ac:dyDescent="0.25">
      <c r="A1128" s="26" t="str">
        <f>Raw_endusebreakdownannual!B1127</f>
        <v>CZ12</v>
      </c>
      <c r="B1128" s="26" t="str">
        <f>Raw_endusebreakdownannual!C1127</f>
        <v>cDXHP</v>
      </c>
      <c r="C1128" s="26" t="str">
        <f>Raw_endusebreakdownannual!A1127</f>
        <v>Existing</v>
      </c>
      <c r="D1128" s="26" t="str">
        <f>Raw_endusebreakdownannual!D1127</f>
        <v>Heating</v>
      </c>
      <c r="E1128" s="65">
        <f>Raw_endusebreakdownannual!E1127</f>
        <v>79419.960000000006</v>
      </c>
      <c r="F1128" s="65">
        <f>Raw_endusebreakdownannual!F1127</f>
        <v>2688.98</v>
      </c>
      <c r="G1128" s="26"/>
    </row>
    <row r="1129" spans="1:7" x14ac:dyDescent="0.25">
      <c r="A1129" s="26" t="str">
        <f>Raw_endusebreakdownannual!B1128</f>
        <v>CZ12</v>
      </c>
      <c r="B1129" s="26" t="str">
        <f>Raw_endusebreakdownannual!C1128</f>
        <v>cDXHP</v>
      </c>
      <c r="C1129" s="26" t="str">
        <f>Raw_endusebreakdownannual!A1128</f>
        <v>Existing</v>
      </c>
      <c r="D1129" s="26" t="str">
        <f>Raw_endusebreakdownannual!D1128</f>
        <v>Cooling</v>
      </c>
      <c r="E1129" s="65">
        <f>Raw_endusebreakdownannual!E1128</f>
        <v>1322217.45</v>
      </c>
      <c r="F1129" s="65">
        <f>Raw_endusebreakdownannual!F1128</f>
        <v>0</v>
      </c>
      <c r="G1129" s="26"/>
    </row>
    <row r="1130" spans="1:7" x14ac:dyDescent="0.25">
      <c r="A1130" s="26" t="str">
        <f>Raw_endusebreakdownannual!B1129</f>
        <v>CZ12</v>
      </c>
      <c r="B1130" s="26" t="str">
        <f>Raw_endusebreakdownannual!C1129</f>
        <v>cDXHP</v>
      </c>
      <c r="C1130" s="26" t="str">
        <f>Raw_endusebreakdownannual!A1129</f>
        <v>Existing</v>
      </c>
      <c r="D1130" s="26" t="str">
        <f>Raw_endusebreakdownannual!D1129</f>
        <v>Interior Lighting</v>
      </c>
      <c r="E1130" s="65">
        <f>Raw_endusebreakdownannual!E1129</f>
        <v>1197553.4099999999</v>
      </c>
      <c r="F1130" s="65">
        <f>Raw_endusebreakdownannual!F1129</f>
        <v>0</v>
      </c>
      <c r="G1130" s="26"/>
    </row>
    <row r="1131" spans="1:7" x14ac:dyDescent="0.25">
      <c r="A1131" s="26" t="str">
        <f>Raw_endusebreakdownannual!B1130</f>
        <v>CZ12</v>
      </c>
      <c r="B1131" s="26" t="str">
        <f>Raw_endusebreakdownannual!C1130</f>
        <v>cDXHP</v>
      </c>
      <c r="C1131" s="26" t="str">
        <f>Raw_endusebreakdownannual!A1130</f>
        <v>Existing</v>
      </c>
      <c r="D1131" s="26" t="str">
        <f>Raw_endusebreakdownannual!D1130</f>
        <v>Exterior Lighting</v>
      </c>
      <c r="E1131" s="65">
        <f>Raw_endusebreakdownannual!E1130</f>
        <v>0</v>
      </c>
      <c r="F1131" s="65">
        <f>Raw_endusebreakdownannual!F1130</f>
        <v>0</v>
      </c>
      <c r="G1131" s="26"/>
    </row>
    <row r="1132" spans="1:7" x14ac:dyDescent="0.25">
      <c r="A1132" s="26" t="str">
        <f>Raw_endusebreakdownannual!B1131</f>
        <v>CZ12</v>
      </c>
      <c r="B1132" s="26" t="str">
        <f>Raw_endusebreakdownannual!C1131</f>
        <v>cDXHP</v>
      </c>
      <c r="C1132" s="26" t="str">
        <f>Raw_endusebreakdownannual!A1131</f>
        <v>Existing</v>
      </c>
      <c r="D1132" s="26" t="str">
        <f>Raw_endusebreakdownannual!D1131</f>
        <v>Interior Equipment</v>
      </c>
      <c r="E1132" s="65">
        <f>Raw_endusebreakdownannual!E1131</f>
        <v>3196971.72</v>
      </c>
      <c r="F1132" s="65">
        <f>Raw_endusebreakdownannual!F1131</f>
        <v>234323.45</v>
      </c>
      <c r="G1132" s="26"/>
    </row>
    <row r="1133" spans="1:7" x14ac:dyDescent="0.25">
      <c r="A1133" s="26" t="str">
        <f>Raw_endusebreakdownannual!B1132</f>
        <v>CZ12</v>
      </c>
      <c r="B1133" s="26" t="str">
        <f>Raw_endusebreakdownannual!C1132</f>
        <v>cDXHP</v>
      </c>
      <c r="C1133" s="26" t="str">
        <f>Raw_endusebreakdownannual!A1132</f>
        <v>Existing</v>
      </c>
      <c r="D1133" s="26" t="str">
        <f>Raw_endusebreakdownannual!D1132</f>
        <v>Exterior Equipment</v>
      </c>
      <c r="E1133" s="65">
        <f>Raw_endusebreakdownannual!E1132</f>
        <v>0</v>
      </c>
      <c r="F1133" s="65">
        <f>Raw_endusebreakdownannual!F1132</f>
        <v>0</v>
      </c>
      <c r="G1133" s="26"/>
    </row>
    <row r="1134" spans="1:7" x14ac:dyDescent="0.25">
      <c r="A1134" s="26" t="str">
        <f>Raw_endusebreakdownannual!B1133</f>
        <v>CZ12</v>
      </c>
      <c r="B1134" s="26" t="str">
        <f>Raw_endusebreakdownannual!C1133</f>
        <v>cDXHP</v>
      </c>
      <c r="C1134" s="26" t="str">
        <f>Raw_endusebreakdownannual!A1133</f>
        <v>Existing</v>
      </c>
      <c r="D1134" s="26" t="str">
        <f>Raw_endusebreakdownannual!D1133</f>
        <v>Fans</v>
      </c>
      <c r="E1134" s="65">
        <f>Raw_endusebreakdownannual!E1133</f>
        <v>1832993.43</v>
      </c>
      <c r="F1134" s="65">
        <f>Raw_endusebreakdownannual!F1133</f>
        <v>0</v>
      </c>
      <c r="G1134" s="26"/>
    </row>
    <row r="1135" spans="1:7" x14ac:dyDescent="0.25">
      <c r="A1135" s="26" t="str">
        <f>Raw_endusebreakdownannual!B1134</f>
        <v>CZ12</v>
      </c>
      <c r="B1135" s="26" t="str">
        <f>Raw_endusebreakdownannual!C1134</f>
        <v>cDXHP</v>
      </c>
      <c r="C1135" s="26" t="str">
        <f>Raw_endusebreakdownannual!A1134</f>
        <v>Existing</v>
      </c>
      <c r="D1135" s="26" t="str">
        <f>Raw_endusebreakdownannual!D1134</f>
        <v>Pumps</v>
      </c>
      <c r="E1135" s="65">
        <f>Raw_endusebreakdownannual!E1134</f>
        <v>3229.04</v>
      </c>
      <c r="F1135" s="65">
        <f>Raw_endusebreakdownannual!F1134</f>
        <v>0</v>
      </c>
      <c r="G1135" s="26"/>
    </row>
    <row r="1136" spans="1:7" x14ac:dyDescent="0.25">
      <c r="A1136" s="26" t="str">
        <f>Raw_endusebreakdownannual!B1135</f>
        <v>CZ12</v>
      </c>
      <c r="B1136" s="26" t="str">
        <f>Raw_endusebreakdownannual!C1135</f>
        <v>cDXHP</v>
      </c>
      <c r="C1136" s="26" t="str">
        <f>Raw_endusebreakdownannual!A1135</f>
        <v>Existing</v>
      </c>
      <c r="D1136" s="26" t="str">
        <f>Raw_endusebreakdownannual!D1135</f>
        <v>Heat Rejection</v>
      </c>
      <c r="E1136" s="65">
        <f>Raw_endusebreakdownannual!E1135</f>
        <v>0</v>
      </c>
      <c r="F1136" s="65">
        <f>Raw_endusebreakdownannual!F1135</f>
        <v>0</v>
      </c>
      <c r="G1136" s="26"/>
    </row>
    <row r="1137" spans="1:7" x14ac:dyDescent="0.25">
      <c r="A1137" s="26" t="str">
        <f>Raw_endusebreakdownannual!B1136</f>
        <v>CZ12</v>
      </c>
      <c r="B1137" s="26" t="str">
        <f>Raw_endusebreakdownannual!C1136</f>
        <v>cDXHP</v>
      </c>
      <c r="C1137" s="26" t="str">
        <f>Raw_endusebreakdownannual!A1136</f>
        <v>Existing</v>
      </c>
      <c r="D1137" s="26" t="str">
        <f>Raw_endusebreakdownannual!D1136</f>
        <v>Humidification</v>
      </c>
      <c r="E1137" s="65">
        <f>Raw_endusebreakdownannual!E1136</f>
        <v>0</v>
      </c>
      <c r="F1137" s="65">
        <f>Raw_endusebreakdownannual!F1136</f>
        <v>0</v>
      </c>
      <c r="G1137" s="26"/>
    </row>
    <row r="1138" spans="1:7" x14ac:dyDescent="0.25">
      <c r="A1138" s="26" t="str">
        <f>Raw_endusebreakdownannual!B1137</f>
        <v>CZ12</v>
      </c>
      <c r="B1138" s="26" t="str">
        <f>Raw_endusebreakdownannual!C1137</f>
        <v>cDXHP</v>
      </c>
      <c r="C1138" s="26" t="str">
        <f>Raw_endusebreakdownannual!A1137</f>
        <v>Existing</v>
      </c>
      <c r="D1138" s="26" t="str">
        <f>Raw_endusebreakdownannual!D1137</f>
        <v>Heat Recovery</v>
      </c>
      <c r="E1138" s="65">
        <f>Raw_endusebreakdownannual!E1137</f>
        <v>0</v>
      </c>
      <c r="F1138" s="65">
        <f>Raw_endusebreakdownannual!F1137</f>
        <v>0</v>
      </c>
      <c r="G1138" s="26"/>
    </row>
    <row r="1139" spans="1:7" x14ac:dyDescent="0.25">
      <c r="A1139" s="26" t="str">
        <f>Raw_endusebreakdownannual!B1138</f>
        <v>CZ12</v>
      </c>
      <c r="B1139" s="26" t="str">
        <f>Raw_endusebreakdownannual!C1138</f>
        <v>cDXHP</v>
      </c>
      <c r="C1139" s="26" t="str">
        <f>Raw_endusebreakdownannual!A1138</f>
        <v>Existing</v>
      </c>
      <c r="D1139" s="26" t="str">
        <f>Raw_endusebreakdownannual!D1138</f>
        <v>Water Systems</v>
      </c>
      <c r="E1139" s="65">
        <f>Raw_endusebreakdownannual!E1138</f>
        <v>0</v>
      </c>
      <c r="F1139" s="65">
        <f>Raw_endusebreakdownannual!F1138</f>
        <v>1539238.4</v>
      </c>
      <c r="G1139" s="26"/>
    </row>
    <row r="1140" spans="1:7" x14ac:dyDescent="0.25">
      <c r="A1140" s="26" t="str">
        <f>Raw_endusebreakdownannual!B1139</f>
        <v>CZ12</v>
      </c>
      <c r="B1140" s="26" t="str">
        <f>Raw_endusebreakdownannual!C1139</f>
        <v>cDXHP</v>
      </c>
      <c r="C1140" s="26" t="str">
        <f>Raw_endusebreakdownannual!A1139</f>
        <v>Existing</v>
      </c>
      <c r="D1140" s="26" t="str">
        <f>Raw_endusebreakdownannual!D1139</f>
        <v>Refrigeration</v>
      </c>
      <c r="E1140" s="65">
        <f>Raw_endusebreakdownannual!E1139</f>
        <v>0</v>
      </c>
      <c r="F1140" s="65">
        <f>Raw_endusebreakdownannual!F1139</f>
        <v>0</v>
      </c>
      <c r="G1140" s="26"/>
    </row>
    <row r="1141" spans="1:7" x14ac:dyDescent="0.25">
      <c r="A1141" s="26" t="str">
        <f>Raw_endusebreakdownannual!B1140</f>
        <v>CZ12</v>
      </c>
      <c r="B1141" s="26" t="str">
        <f>Raw_endusebreakdownannual!C1140</f>
        <v>cDXHP</v>
      </c>
      <c r="C1141" s="26" t="str">
        <f>Raw_endusebreakdownannual!A1140</f>
        <v>Existing</v>
      </c>
      <c r="D1141" s="26" t="str">
        <f>Raw_endusebreakdownannual!D1140</f>
        <v>Generators</v>
      </c>
      <c r="E1141" s="65">
        <f>Raw_endusebreakdownannual!E1140</f>
        <v>0</v>
      </c>
      <c r="F1141" s="65">
        <f>Raw_endusebreakdownannual!F1140</f>
        <v>0</v>
      </c>
      <c r="G1141" s="26"/>
    </row>
    <row r="1142" spans="1:7" x14ac:dyDescent="0.25">
      <c r="A1142" s="26" t="str">
        <f>Raw_endusebreakdownannual!B1141</f>
        <v>CZ12</v>
      </c>
      <c r="B1142" s="26" t="str">
        <f>Raw_endusebreakdownannual!C1141</f>
        <v>cDXHP</v>
      </c>
      <c r="C1142" s="26" t="str">
        <f>Raw_endusebreakdownannual!A1141</f>
        <v>Existing</v>
      </c>
      <c r="D1142" s="26" t="str">
        <f>Raw_endusebreakdownannual!D1141</f>
        <v>Total End Uses</v>
      </c>
      <c r="E1142" s="65">
        <f>Raw_endusebreakdownannual!E1141</f>
        <v>7632385.0099999998</v>
      </c>
      <c r="F1142" s="65">
        <f>Raw_endusebreakdownannual!F1141</f>
        <v>1776250.82</v>
      </c>
      <c r="G1142" s="26"/>
    </row>
    <row r="1143" spans="1:7" x14ac:dyDescent="0.25">
      <c r="A1143" s="26" t="str">
        <f>Raw_endusebreakdownannual!B1142</f>
        <v>CZ13</v>
      </c>
      <c r="B1143" s="26" t="str">
        <f>Raw_endusebreakdownannual!C1142</f>
        <v>cDXHP</v>
      </c>
      <c r="C1143" s="26" t="str">
        <f>Raw_endusebreakdownannual!A1142</f>
        <v>Existing</v>
      </c>
      <c r="D1143" s="26" t="str">
        <f>Raw_endusebreakdownannual!D1142</f>
        <v>Heating</v>
      </c>
      <c r="E1143" s="65">
        <f>Raw_endusebreakdownannual!E1142</f>
        <v>54986.98</v>
      </c>
      <c r="F1143" s="65">
        <f>Raw_endusebreakdownannual!F1142</f>
        <v>1765.88</v>
      </c>
      <c r="G1143" s="26"/>
    </row>
    <row r="1144" spans="1:7" x14ac:dyDescent="0.25">
      <c r="A1144" s="26" t="str">
        <f>Raw_endusebreakdownannual!B1143</f>
        <v>CZ13</v>
      </c>
      <c r="B1144" s="26" t="str">
        <f>Raw_endusebreakdownannual!C1143</f>
        <v>cDXHP</v>
      </c>
      <c r="C1144" s="26" t="str">
        <f>Raw_endusebreakdownannual!A1143</f>
        <v>Existing</v>
      </c>
      <c r="D1144" s="26" t="str">
        <f>Raw_endusebreakdownannual!D1143</f>
        <v>Cooling</v>
      </c>
      <c r="E1144" s="65">
        <f>Raw_endusebreakdownannual!E1143</f>
        <v>1778212.6</v>
      </c>
      <c r="F1144" s="65">
        <f>Raw_endusebreakdownannual!F1143</f>
        <v>0</v>
      </c>
      <c r="G1144" s="26"/>
    </row>
    <row r="1145" spans="1:7" x14ac:dyDescent="0.25">
      <c r="A1145" s="26" t="str">
        <f>Raw_endusebreakdownannual!B1144</f>
        <v>CZ13</v>
      </c>
      <c r="B1145" s="26" t="str">
        <f>Raw_endusebreakdownannual!C1144</f>
        <v>cDXHP</v>
      </c>
      <c r="C1145" s="26" t="str">
        <f>Raw_endusebreakdownannual!A1144</f>
        <v>Existing</v>
      </c>
      <c r="D1145" s="26" t="str">
        <f>Raw_endusebreakdownannual!D1144</f>
        <v>Interior Lighting</v>
      </c>
      <c r="E1145" s="65">
        <f>Raw_endusebreakdownannual!E1144</f>
        <v>1197553.4099999999</v>
      </c>
      <c r="F1145" s="65">
        <f>Raw_endusebreakdownannual!F1144</f>
        <v>0</v>
      </c>
      <c r="G1145" s="26"/>
    </row>
    <row r="1146" spans="1:7" x14ac:dyDescent="0.25">
      <c r="A1146" s="26" t="str">
        <f>Raw_endusebreakdownannual!B1145</f>
        <v>CZ13</v>
      </c>
      <c r="B1146" s="26" t="str">
        <f>Raw_endusebreakdownannual!C1145</f>
        <v>cDXHP</v>
      </c>
      <c r="C1146" s="26" t="str">
        <f>Raw_endusebreakdownannual!A1145</f>
        <v>Existing</v>
      </c>
      <c r="D1146" s="26" t="str">
        <f>Raw_endusebreakdownannual!D1145</f>
        <v>Exterior Lighting</v>
      </c>
      <c r="E1146" s="65">
        <f>Raw_endusebreakdownannual!E1145</f>
        <v>0</v>
      </c>
      <c r="F1146" s="65">
        <f>Raw_endusebreakdownannual!F1145</f>
        <v>0</v>
      </c>
      <c r="G1146" s="26"/>
    </row>
    <row r="1147" spans="1:7" x14ac:dyDescent="0.25">
      <c r="A1147" s="26" t="str">
        <f>Raw_endusebreakdownannual!B1146</f>
        <v>CZ13</v>
      </c>
      <c r="B1147" s="26" t="str">
        <f>Raw_endusebreakdownannual!C1146</f>
        <v>cDXHP</v>
      </c>
      <c r="C1147" s="26" t="str">
        <f>Raw_endusebreakdownannual!A1146</f>
        <v>Existing</v>
      </c>
      <c r="D1147" s="26" t="str">
        <f>Raw_endusebreakdownannual!D1146</f>
        <v>Interior Equipment</v>
      </c>
      <c r="E1147" s="65">
        <f>Raw_endusebreakdownannual!E1146</f>
        <v>3196971.72</v>
      </c>
      <c r="F1147" s="65">
        <f>Raw_endusebreakdownannual!F1146</f>
        <v>234323.45</v>
      </c>
      <c r="G1147" s="26"/>
    </row>
    <row r="1148" spans="1:7" x14ac:dyDescent="0.25">
      <c r="A1148" s="26" t="str">
        <f>Raw_endusebreakdownannual!B1147</f>
        <v>CZ13</v>
      </c>
      <c r="B1148" s="26" t="str">
        <f>Raw_endusebreakdownannual!C1147</f>
        <v>cDXHP</v>
      </c>
      <c r="C1148" s="26" t="str">
        <f>Raw_endusebreakdownannual!A1147</f>
        <v>Existing</v>
      </c>
      <c r="D1148" s="26" t="str">
        <f>Raw_endusebreakdownannual!D1147</f>
        <v>Exterior Equipment</v>
      </c>
      <c r="E1148" s="65">
        <f>Raw_endusebreakdownannual!E1147</f>
        <v>0</v>
      </c>
      <c r="F1148" s="65">
        <f>Raw_endusebreakdownannual!F1147</f>
        <v>0</v>
      </c>
      <c r="G1148" s="26"/>
    </row>
    <row r="1149" spans="1:7" x14ac:dyDescent="0.25">
      <c r="A1149" s="26" t="str">
        <f>Raw_endusebreakdownannual!B1148</f>
        <v>CZ13</v>
      </c>
      <c r="B1149" s="26" t="str">
        <f>Raw_endusebreakdownannual!C1148</f>
        <v>cDXHP</v>
      </c>
      <c r="C1149" s="26" t="str">
        <f>Raw_endusebreakdownannual!A1148</f>
        <v>Existing</v>
      </c>
      <c r="D1149" s="26" t="str">
        <f>Raw_endusebreakdownannual!D1148</f>
        <v>Fans</v>
      </c>
      <c r="E1149" s="65">
        <f>Raw_endusebreakdownannual!E1148</f>
        <v>1994633.39</v>
      </c>
      <c r="F1149" s="65">
        <f>Raw_endusebreakdownannual!F1148</f>
        <v>0</v>
      </c>
      <c r="G1149" s="26"/>
    </row>
    <row r="1150" spans="1:7" x14ac:dyDescent="0.25">
      <c r="A1150" s="26" t="str">
        <f>Raw_endusebreakdownannual!B1149</f>
        <v>CZ13</v>
      </c>
      <c r="B1150" s="26" t="str">
        <f>Raw_endusebreakdownannual!C1149</f>
        <v>cDXHP</v>
      </c>
      <c r="C1150" s="26" t="str">
        <f>Raw_endusebreakdownannual!A1149</f>
        <v>Existing</v>
      </c>
      <c r="D1150" s="26" t="str">
        <f>Raw_endusebreakdownannual!D1149</f>
        <v>Pumps</v>
      </c>
      <c r="E1150" s="65">
        <f>Raw_endusebreakdownannual!E1149</f>
        <v>3572.8</v>
      </c>
      <c r="F1150" s="65">
        <f>Raw_endusebreakdownannual!F1149</f>
        <v>0</v>
      </c>
      <c r="G1150" s="26"/>
    </row>
    <row r="1151" spans="1:7" x14ac:dyDescent="0.25">
      <c r="A1151" s="26" t="str">
        <f>Raw_endusebreakdownannual!B1150</f>
        <v>CZ13</v>
      </c>
      <c r="B1151" s="26" t="str">
        <f>Raw_endusebreakdownannual!C1150</f>
        <v>cDXHP</v>
      </c>
      <c r="C1151" s="26" t="str">
        <f>Raw_endusebreakdownannual!A1150</f>
        <v>Existing</v>
      </c>
      <c r="D1151" s="26" t="str">
        <f>Raw_endusebreakdownannual!D1150</f>
        <v>Heat Rejection</v>
      </c>
      <c r="E1151" s="65">
        <f>Raw_endusebreakdownannual!E1150</f>
        <v>0</v>
      </c>
      <c r="F1151" s="65">
        <f>Raw_endusebreakdownannual!F1150</f>
        <v>0</v>
      </c>
      <c r="G1151" s="26"/>
    </row>
    <row r="1152" spans="1:7" x14ac:dyDescent="0.25">
      <c r="A1152" s="26" t="str">
        <f>Raw_endusebreakdownannual!B1151</f>
        <v>CZ13</v>
      </c>
      <c r="B1152" s="26" t="str">
        <f>Raw_endusebreakdownannual!C1151</f>
        <v>cDXHP</v>
      </c>
      <c r="C1152" s="26" t="str">
        <f>Raw_endusebreakdownannual!A1151</f>
        <v>Existing</v>
      </c>
      <c r="D1152" s="26" t="str">
        <f>Raw_endusebreakdownannual!D1151</f>
        <v>Humidification</v>
      </c>
      <c r="E1152" s="65">
        <f>Raw_endusebreakdownannual!E1151</f>
        <v>0</v>
      </c>
      <c r="F1152" s="65">
        <f>Raw_endusebreakdownannual!F1151</f>
        <v>0</v>
      </c>
      <c r="G1152" s="26"/>
    </row>
    <row r="1153" spans="1:7" x14ac:dyDescent="0.25">
      <c r="A1153" s="26" t="str">
        <f>Raw_endusebreakdownannual!B1152</f>
        <v>CZ13</v>
      </c>
      <c r="B1153" s="26" t="str">
        <f>Raw_endusebreakdownannual!C1152</f>
        <v>cDXHP</v>
      </c>
      <c r="C1153" s="26" t="str">
        <f>Raw_endusebreakdownannual!A1152</f>
        <v>Existing</v>
      </c>
      <c r="D1153" s="26" t="str">
        <f>Raw_endusebreakdownannual!D1152</f>
        <v>Heat Recovery</v>
      </c>
      <c r="E1153" s="65">
        <f>Raw_endusebreakdownannual!E1152</f>
        <v>0</v>
      </c>
      <c r="F1153" s="65">
        <f>Raw_endusebreakdownannual!F1152</f>
        <v>0</v>
      </c>
      <c r="G1153" s="26"/>
    </row>
    <row r="1154" spans="1:7" x14ac:dyDescent="0.25">
      <c r="A1154" s="26" t="str">
        <f>Raw_endusebreakdownannual!B1153</f>
        <v>CZ13</v>
      </c>
      <c r="B1154" s="26" t="str">
        <f>Raw_endusebreakdownannual!C1153</f>
        <v>cDXHP</v>
      </c>
      <c r="C1154" s="26" t="str">
        <f>Raw_endusebreakdownannual!A1153</f>
        <v>Existing</v>
      </c>
      <c r="D1154" s="26" t="str">
        <f>Raw_endusebreakdownannual!D1153</f>
        <v>Water Systems</v>
      </c>
      <c r="E1154" s="65">
        <f>Raw_endusebreakdownannual!E1153</f>
        <v>0</v>
      </c>
      <c r="F1154" s="65">
        <f>Raw_endusebreakdownannual!F1153</f>
        <v>1449221.34</v>
      </c>
      <c r="G1154" s="26"/>
    </row>
    <row r="1155" spans="1:7" x14ac:dyDescent="0.25">
      <c r="A1155" s="26" t="str">
        <f>Raw_endusebreakdownannual!B1154</f>
        <v>CZ13</v>
      </c>
      <c r="B1155" s="26" t="str">
        <f>Raw_endusebreakdownannual!C1154</f>
        <v>cDXHP</v>
      </c>
      <c r="C1155" s="26" t="str">
        <f>Raw_endusebreakdownannual!A1154</f>
        <v>Existing</v>
      </c>
      <c r="D1155" s="26" t="str">
        <f>Raw_endusebreakdownannual!D1154</f>
        <v>Refrigeration</v>
      </c>
      <c r="E1155" s="65">
        <f>Raw_endusebreakdownannual!E1154</f>
        <v>0</v>
      </c>
      <c r="F1155" s="65">
        <f>Raw_endusebreakdownannual!F1154</f>
        <v>0</v>
      </c>
      <c r="G1155" s="26"/>
    </row>
    <row r="1156" spans="1:7" x14ac:dyDescent="0.25">
      <c r="A1156" s="26" t="str">
        <f>Raw_endusebreakdownannual!B1155</f>
        <v>CZ13</v>
      </c>
      <c r="B1156" s="26" t="str">
        <f>Raw_endusebreakdownannual!C1155</f>
        <v>cDXHP</v>
      </c>
      <c r="C1156" s="26" t="str">
        <f>Raw_endusebreakdownannual!A1155</f>
        <v>Existing</v>
      </c>
      <c r="D1156" s="26" t="str">
        <f>Raw_endusebreakdownannual!D1155</f>
        <v>Generators</v>
      </c>
      <c r="E1156" s="65">
        <f>Raw_endusebreakdownannual!E1155</f>
        <v>0</v>
      </c>
      <c r="F1156" s="65">
        <f>Raw_endusebreakdownannual!F1155</f>
        <v>0</v>
      </c>
      <c r="G1156" s="26"/>
    </row>
    <row r="1157" spans="1:7" x14ac:dyDescent="0.25">
      <c r="A1157" s="26" t="str">
        <f>Raw_endusebreakdownannual!B1156</f>
        <v>CZ13</v>
      </c>
      <c r="B1157" s="26" t="str">
        <f>Raw_endusebreakdownannual!C1156</f>
        <v>cDXHP</v>
      </c>
      <c r="C1157" s="26" t="str">
        <f>Raw_endusebreakdownannual!A1156</f>
        <v>Existing</v>
      </c>
      <c r="D1157" s="26" t="str">
        <f>Raw_endusebreakdownannual!D1156</f>
        <v>Total End Uses</v>
      </c>
      <c r="E1157" s="65">
        <f>Raw_endusebreakdownannual!E1156</f>
        <v>8225930.9000000004</v>
      </c>
      <c r="F1157" s="65">
        <f>Raw_endusebreakdownannual!F1156</f>
        <v>1685310.66</v>
      </c>
      <c r="G1157" s="26"/>
    </row>
    <row r="1158" spans="1:7" x14ac:dyDescent="0.25">
      <c r="A1158" s="26" t="str">
        <f>Raw_endusebreakdownannual!B1157</f>
        <v>CZ14</v>
      </c>
      <c r="B1158" s="26" t="str">
        <f>Raw_endusebreakdownannual!C1157</f>
        <v>cDXHP</v>
      </c>
      <c r="C1158" s="26" t="str">
        <f>Raw_endusebreakdownannual!A1157</f>
        <v>Existing</v>
      </c>
      <c r="D1158" s="26" t="str">
        <f>Raw_endusebreakdownannual!D1157</f>
        <v>Heating</v>
      </c>
      <c r="E1158" s="65">
        <f>Raw_endusebreakdownannual!E1157</f>
        <v>30644.73</v>
      </c>
      <c r="F1158" s="65">
        <f>Raw_endusebreakdownannual!F1157</f>
        <v>587.54999999999995</v>
      </c>
      <c r="G1158" s="26"/>
    </row>
    <row r="1159" spans="1:7" x14ac:dyDescent="0.25">
      <c r="A1159" s="26" t="str">
        <f>Raw_endusebreakdownannual!B1158</f>
        <v>CZ14</v>
      </c>
      <c r="B1159" s="26" t="str">
        <f>Raw_endusebreakdownannual!C1158</f>
        <v>cDXHP</v>
      </c>
      <c r="C1159" s="26" t="str">
        <f>Raw_endusebreakdownannual!A1158</f>
        <v>Existing</v>
      </c>
      <c r="D1159" s="26" t="str">
        <f>Raw_endusebreakdownannual!D1158</f>
        <v>Cooling</v>
      </c>
      <c r="E1159" s="65">
        <f>Raw_endusebreakdownannual!E1158</f>
        <v>2207307</v>
      </c>
      <c r="F1159" s="65">
        <f>Raw_endusebreakdownannual!F1158</f>
        <v>0</v>
      </c>
      <c r="G1159" s="26"/>
    </row>
    <row r="1160" spans="1:7" x14ac:dyDescent="0.25">
      <c r="A1160" s="26" t="str">
        <f>Raw_endusebreakdownannual!B1159</f>
        <v>CZ14</v>
      </c>
      <c r="B1160" s="26" t="str">
        <f>Raw_endusebreakdownannual!C1159</f>
        <v>cDXHP</v>
      </c>
      <c r="C1160" s="26" t="str">
        <f>Raw_endusebreakdownannual!A1159</f>
        <v>Existing</v>
      </c>
      <c r="D1160" s="26" t="str">
        <f>Raw_endusebreakdownannual!D1159</f>
        <v>Interior Lighting</v>
      </c>
      <c r="E1160" s="65">
        <f>Raw_endusebreakdownannual!E1159</f>
        <v>1197553.4099999999</v>
      </c>
      <c r="F1160" s="65">
        <f>Raw_endusebreakdownannual!F1159</f>
        <v>0</v>
      </c>
      <c r="G1160" s="26"/>
    </row>
    <row r="1161" spans="1:7" x14ac:dyDescent="0.25">
      <c r="A1161" s="26" t="str">
        <f>Raw_endusebreakdownannual!B1160</f>
        <v>CZ14</v>
      </c>
      <c r="B1161" s="26" t="str">
        <f>Raw_endusebreakdownannual!C1160</f>
        <v>cDXHP</v>
      </c>
      <c r="C1161" s="26" t="str">
        <f>Raw_endusebreakdownannual!A1160</f>
        <v>Existing</v>
      </c>
      <c r="D1161" s="26" t="str">
        <f>Raw_endusebreakdownannual!D1160</f>
        <v>Exterior Lighting</v>
      </c>
      <c r="E1161" s="65">
        <f>Raw_endusebreakdownannual!E1160</f>
        <v>0</v>
      </c>
      <c r="F1161" s="65">
        <f>Raw_endusebreakdownannual!F1160</f>
        <v>0</v>
      </c>
      <c r="G1161" s="26"/>
    </row>
    <row r="1162" spans="1:7" x14ac:dyDescent="0.25">
      <c r="A1162" s="26" t="str">
        <f>Raw_endusebreakdownannual!B1161</f>
        <v>CZ14</v>
      </c>
      <c r="B1162" s="26" t="str">
        <f>Raw_endusebreakdownannual!C1161</f>
        <v>cDXHP</v>
      </c>
      <c r="C1162" s="26" t="str">
        <f>Raw_endusebreakdownannual!A1161</f>
        <v>Existing</v>
      </c>
      <c r="D1162" s="26" t="str">
        <f>Raw_endusebreakdownannual!D1161</f>
        <v>Interior Equipment</v>
      </c>
      <c r="E1162" s="65">
        <f>Raw_endusebreakdownannual!E1161</f>
        <v>3196971.72</v>
      </c>
      <c r="F1162" s="65">
        <f>Raw_endusebreakdownannual!F1161</f>
        <v>234323.45</v>
      </c>
      <c r="G1162" s="26"/>
    </row>
    <row r="1163" spans="1:7" x14ac:dyDescent="0.25">
      <c r="A1163" s="26" t="str">
        <f>Raw_endusebreakdownannual!B1162</f>
        <v>CZ14</v>
      </c>
      <c r="B1163" s="26" t="str">
        <f>Raw_endusebreakdownannual!C1162</f>
        <v>cDXHP</v>
      </c>
      <c r="C1163" s="26" t="str">
        <f>Raw_endusebreakdownannual!A1162</f>
        <v>Existing</v>
      </c>
      <c r="D1163" s="26" t="str">
        <f>Raw_endusebreakdownannual!D1162</f>
        <v>Exterior Equipment</v>
      </c>
      <c r="E1163" s="65">
        <f>Raw_endusebreakdownannual!E1162</f>
        <v>0</v>
      </c>
      <c r="F1163" s="65">
        <f>Raw_endusebreakdownannual!F1162</f>
        <v>0</v>
      </c>
      <c r="G1163" s="26"/>
    </row>
    <row r="1164" spans="1:7" x14ac:dyDescent="0.25">
      <c r="A1164" s="26" t="str">
        <f>Raw_endusebreakdownannual!B1163</f>
        <v>CZ14</v>
      </c>
      <c r="B1164" s="26" t="str">
        <f>Raw_endusebreakdownannual!C1163</f>
        <v>cDXHP</v>
      </c>
      <c r="C1164" s="26" t="str">
        <f>Raw_endusebreakdownannual!A1163</f>
        <v>Existing</v>
      </c>
      <c r="D1164" s="26" t="str">
        <f>Raw_endusebreakdownannual!D1163</f>
        <v>Fans</v>
      </c>
      <c r="E1164" s="65">
        <f>Raw_endusebreakdownannual!E1163</f>
        <v>2199289.91</v>
      </c>
      <c r="F1164" s="65">
        <f>Raw_endusebreakdownannual!F1163</f>
        <v>0</v>
      </c>
      <c r="G1164" s="26"/>
    </row>
    <row r="1165" spans="1:7" x14ac:dyDescent="0.25">
      <c r="A1165" s="26" t="str">
        <f>Raw_endusebreakdownannual!B1164</f>
        <v>CZ14</v>
      </c>
      <c r="B1165" s="26" t="str">
        <f>Raw_endusebreakdownannual!C1164</f>
        <v>cDXHP</v>
      </c>
      <c r="C1165" s="26" t="str">
        <f>Raw_endusebreakdownannual!A1164</f>
        <v>Existing</v>
      </c>
      <c r="D1165" s="26" t="str">
        <f>Raw_endusebreakdownannual!D1164</f>
        <v>Pumps</v>
      </c>
      <c r="E1165" s="65">
        <f>Raw_endusebreakdownannual!E1164</f>
        <v>3782.14</v>
      </c>
      <c r="F1165" s="65">
        <f>Raw_endusebreakdownannual!F1164</f>
        <v>0</v>
      </c>
      <c r="G1165" s="26"/>
    </row>
    <row r="1166" spans="1:7" x14ac:dyDescent="0.25">
      <c r="A1166" s="26" t="str">
        <f>Raw_endusebreakdownannual!B1165</f>
        <v>CZ14</v>
      </c>
      <c r="B1166" s="26" t="str">
        <f>Raw_endusebreakdownannual!C1165</f>
        <v>cDXHP</v>
      </c>
      <c r="C1166" s="26" t="str">
        <f>Raw_endusebreakdownannual!A1165</f>
        <v>Existing</v>
      </c>
      <c r="D1166" s="26" t="str">
        <f>Raw_endusebreakdownannual!D1165</f>
        <v>Heat Rejection</v>
      </c>
      <c r="E1166" s="65">
        <f>Raw_endusebreakdownannual!E1165</f>
        <v>0</v>
      </c>
      <c r="F1166" s="65">
        <f>Raw_endusebreakdownannual!F1165</f>
        <v>0</v>
      </c>
      <c r="G1166" s="26"/>
    </row>
    <row r="1167" spans="1:7" x14ac:dyDescent="0.25">
      <c r="A1167" s="26" t="str">
        <f>Raw_endusebreakdownannual!B1166</f>
        <v>CZ14</v>
      </c>
      <c r="B1167" s="26" t="str">
        <f>Raw_endusebreakdownannual!C1166</f>
        <v>cDXHP</v>
      </c>
      <c r="C1167" s="26" t="str">
        <f>Raw_endusebreakdownannual!A1166</f>
        <v>Existing</v>
      </c>
      <c r="D1167" s="26" t="str">
        <f>Raw_endusebreakdownannual!D1166</f>
        <v>Humidification</v>
      </c>
      <c r="E1167" s="65">
        <f>Raw_endusebreakdownannual!E1166</f>
        <v>0</v>
      </c>
      <c r="F1167" s="65">
        <f>Raw_endusebreakdownannual!F1166</f>
        <v>0</v>
      </c>
      <c r="G1167" s="26"/>
    </row>
    <row r="1168" spans="1:7" x14ac:dyDescent="0.25">
      <c r="A1168" s="26" t="str">
        <f>Raw_endusebreakdownannual!B1167</f>
        <v>CZ14</v>
      </c>
      <c r="B1168" s="26" t="str">
        <f>Raw_endusebreakdownannual!C1167</f>
        <v>cDXHP</v>
      </c>
      <c r="C1168" s="26" t="str">
        <f>Raw_endusebreakdownannual!A1167</f>
        <v>Existing</v>
      </c>
      <c r="D1168" s="26" t="str">
        <f>Raw_endusebreakdownannual!D1167</f>
        <v>Heat Recovery</v>
      </c>
      <c r="E1168" s="65">
        <f>Raw_endusebreakdownannual!E1167</f>
        <v>0</v>
      </c>
      <c r="F1168" s="65">
        <f>Raw_endusebreakdownannual!F1167</f>
        <v>0</v>
      </c>
      <c r="G1168" s="26"/>
    </row>
    <row r="1169" spans="1:7" x14ac:dyDescent="0.25">
      <c r="A1169" s="26" t="str">
        <f>Raw_endusebreakdownannual!B1168</f>
        <v>CZ14</v>
      </c>
      <c r="B1169" s="26" t="str">
        <f>Raw_endusebreakdownannual!C1168</f>
        <v>cDXHP</v>
      </c>
      <c r="C1169" s="26" t="str">
        <f>Raw_endusebreakdownannual!A1168</f>
        <v>Existing</v>
      </c>
      <c r="D1169" s="26" t="str">
        <f>Raw_endusebreakdownannual!D1168</f>
        <v>Water Systems</v>
      </c>
      <c r="E1169" s="65">
        <f>Raw_endusebreakdownannual!E1168</f>
        <v>0</v>
      </c>
      <c r="F1169" s="65">
        <f>Raw_endusebreakdownannual!F1168</f>
        <v>1372266.95</v>
      </c>
      <c r="G1169" s="26"/>
    </row>
    <row r="1170" spans="1:7" x14ac:dyDescent="0.25">
      <c r="A1170" s="26" t="str">
        <f>Raw_endusebreakdownannual!B1169</f>
        <v>CZ14</v>
      </c>
      <c r="B1170" s="26" t="str">
        <f>Raw_endusebreakdownannual!C1169</f>
        <v>cDXHP</v>
      </c>
      <c r="C1170" s="26" t="str">
        <f>Raw_endusebreakdownannual!A1169</f>
        <v>Existing</v>
      </c>
      <c r="D1170" s="26" t="str">
        <f>Raw_endusebreakdownannual!D1169</f>
        <v>Refrigeration</v>
      </c>
      <c r="E1170" s="65">
        <f>Raw_endusebreakdownannual!E1169</f>
        <v>0</v>
      </c>
      <c r="F1170" s="65">
        <f>Raw_endusebreakdownannual!F1169</f>
        <v>0</v>
      </c>
      <c r="G1170" s="26"/>
    </row>
    <row r="1171" spans="1:7" x14ac:dyDescent="0.25">
      <c r="A1171" s="26" t="str">
        <f>Raw_endusebreakdownannual!B1170</f>
        <v>CZ14</v>
      </c>
      <c r="B1171" s="26" t="str">
        <f>Raw_endusebreakdownannual!C1170</f>
        <v>cDXHP</v>
      </c>
      <c r="C1171" s="26" t="str">
        <f>Raw_endusebreakdownannual!A1170</f>
        <v>Existing</v>
      </c>
      <c r="D1171" s="26" t="str">
        <f>Raw_endusebreakdownannual!D1170</f>
        <v>Generators</v>
      </c>
      <c r="E1171" s="65">
        <f>Raw_endusebreakdownannual!E1170</f>
        <v>0</v>
      </c>
      <c r="F1171" s="65">
        <f>Raw_endusebreakdownannual!F1170</f>
        <v>0</v>
      </c>
      <c r="G1171" s="26"/>
    </row>
    <row r="1172" spans="1:7" x14ac:dyDescent="0.25">
      <c r="A1172" s="26" t="str">
        <f>Raw_endusebreakdownannual!B1171</f>
        <v>CZ14</v>
      </c>
      <c r="B1172" s="26" t="str">
        <f>Raw_endusebreakdownannual!C1171</f>
        <v>cDXHP</v>
      </c>
      <c r="C1172" s="26" t="str">
        <f>Raw_endusebreakdownannual!A1171</f>
        <v>Existing</v>
      </c>
      <c r="D1172" s="26" t="str">
        <f>Raw_endusebreakdownannual!D1171</f>
        <v>Total End Uses</v>
      </c>
      <c r="E1172" s="65">
        <f>Raw_endusebreakdownannual!E1171</f>
        <v>8835548.9100000001</v>
      </c>
      <c r="F1172" s="65">
        <f>Raw_endusebreakdownannual!F1171</f>
        <v>1607177.96</v>
      </c>
      <c r="G1172" s="26"/>
    </row>
    <row r="1173" spans="1:7" x14ac:dyDescent="0.25">
      <c r="A1173" s="26" t="str">
        <f>Raw_endusebreakdownannual!B1172</f>
        <v>CZ15</v>
      </c>
      <c r="B1173" s="26" t="str">
        <f>Raw_endusebreakdownannual!C1172</f>
        <v>cDXHP</v>
      </c>
      <c r="C1173" s="26" t="str">
        <f>Raw_endusebreakdownannual!A1172</f>
        <v>Existing</v>
      </c>
      <c r="D1173" s="26" t="str">
        <f>Raw_endusebreakdownannual!D1172</f>
        <v>Heating</v>
      </c>
      <c r="E1173" s="65">
        <f>Raw_endusebreakdownannual!E1172</f>
        <v>9279.24</v>
      </c>
      <c r="F1173" s="65">
        <f>Raw_endusebreakdownannual!F1172</f>
        <v>16.329999999999998</v>
      </c>
      <c r="G1173" s="26"/>
    </row>
    <row r="1174" spans="1:7" x14ac:dyDescent="0.25">
      <c r="A1174" s="26" t="str">
        <f>Raw_endusebreakdownannual!B1173</f>
        <v>CZ15</v>
      </c>
      <c r="B1174" s="26" t="str">
        <f>Raw_endusebreakdownannual!C1173</f>
        <v>cDXHP</v>
      </c>
      <c r="C1174" s="26" t="str">
        <f>Raw_endusebreakdownannual!A1173</f>
        <v>Existing</v>
      </c>
      <c r="D1174" s="26" t="str">
        <f>Raw_endusebreakdownannual!D1173</f>
        <v>Cooling</v>
      </c>
      <c r="E1174" s="65">
        <f>Raw_endusebreakdownannual!E1173</f>
        <v>2964441.55</v>
      </c>
      <c r="F1174" s="65">
        <f>Raw_endusebreakdownannual!F1173</f>
        <v>0</v>
      </c>
      <c r="G1174" s="26"/>
    </row>
    <row r="1175" spans="1:7" x14ac:dyDescent="0.25">
      <c r="A1175" s="26" t="str">
        <f>Raw_endusebreakdownannual!B1174</f>
        <v>CZ15</v>
      </c>
      <c r="B1175" s="26" t="str">
        <f>Raw_endusebreakdownannual!C1174</f>
        <v>cDXHP</v>
      </c>
      <c r="C1175" s="26" t="str">
        <f>Raw_endusebreakdownannual!A1174</f>
        <v>Existing</v>
      </c>
      <c r="D1175" s="26" t="str">
        <f>Raw_endusebreakdownannual!D1174</f>
        <v>Interior Lighting</v>
      </c>
      <c r="E1175" s="65">
        <f>Raw_endusebreakdownannual!E1174</f>
        <v>1197553.4099999999</v>
      </c>
      <c r="F1175" s="65">
        <f>Raw_endusebreakdownannual!F1174</f>
        <v>0</v>
      </c>
      <c r="G1175" s="26"/>
    </row>
    <row r="1176" spans="1:7" x14ac:dyDescent="0.25">
      <c r="A1176" s="26" t="str">
        <f>Raw_endusebreakdownannual!B1175</f>
        <v>CZ15</v>
      </c>
      <c r="B1176" s="26" t="str">
        <f>Raw_endusebreakdownannual!C1175</f>
        <v>cDXHP</v>
      </c>
      <c r="C1176" s="26" t="str">
        <f>Raw_endusebreakdownannual!A1175</f>
        <v>Existing</v>
      </c>
      <c r="D1176" s="26" t="str">
        <f>Raw_endusebreakdownannual!D1175</f>
        <v>Exterior Lighting</v>
      </c>
      <c r="E1176" s="65">
        <f>Raw_endusebreakdownannual!E1175</f>
        <v>0</v>
      </c>
      <c r="F1176" s="65">
        <f>Raw_endusebreakdownannual!F1175</f>
        <v>0</v>
      </c>
      <c r="G1176" s="26"/>
    </row>
    <row r="1177" spans="1:7" x14ac:dyDescent="0.25">
      <c r="A1177" s="26" t="str">
        <f>Raw_endusebreakdownannual!B1176</f>
        <v>CZ15</v>
      </c>
      <c r="B1177" s="26" t="str">
        <f>Raw_endusebreakdownannual!C1176</f>
        <v>cDXHP</v>
      </c>
      <c r="C1177" s="26" t="str">
        <f>Raw_endusebreakdownannual!A1176</f>
        <v>Existing</v>
      </c>
      <c r="D1177" s="26" t="str">
        <f>Raw_endusebreakdownannual!D1176</f>
        <v>Interior Equipment</v>
      </c>
      <c r="E1177" s="65">
        <f>Raw_endusebreakdownannual!E1176</f>
        <v>3196971.72</v>
      </c>
      <c r="F1177" s="65">
        <f>Raw_endusebreakdownannual!F1176</f>
        <v>234323.45</v>
      </c>
      <c r="G1177" s="26"/>
    </row>
    <row r="1178" spans="1:7" x14ac:dyDescent="0.25">
      <c r="A1178" s="26" t="str">
        <f>Raw_endusebreakdownannual!B1177</f>
        <v>CZ15</v>
      </c>
      <c r="B1178" s="26" t="str">
        <f>Raw_endusebreakdownannual!C1177</f>
        <v>cDXHP</v>
      </c>
      <c r="C1178" s="26" t="str">
        <f>Raw_endusebreakdownannual!A1177</f>
        <v>Existing</v>
      </c>
      <c r="D1178" s="26" t="str">
        <f>Raw_endusebreakdownannual!D1177</f>
        <v>Exterior Equipment</v>
      </c>
      <c r="E1178" s="65">
        <f>Raw_endusebreakdownannual!E1177</f>
        <v>0</v>
      </c>
      <c r="F1178" s="65">
        <f>Raw_endusebreakdownannual!F1177</f>
        <v>0</v>
      </c>
      <c r="G1178" s="26"/>
    </row>
    <row r="1179" spans="1:7" x14ac:dyDescent="0.25">
      <c r="A1179" s="26" t="str">
        <f>Raw_endusebreakdownannual!B1178</f>
        <v>CZ15</v>
      </c>
      <c r="B1179" s="26" t="str">
        <f>Raw_endusebreakdownannual!C1178</f>
        <v>cDXHP</v>
      </c>
      <c r="C1179" s="26" t="str">
        <f>Raw_endusebreakdownannual!A1178</f>
        <v>Existing</v>
      </c>
      <c r="D1179" s="26" t="str">
        <f>Raw_endusebreakdownannual!D1178</f>
        <v>Fans</v>
      </c>
      <c r="E1179" s="65">
        <f>Raw_endusebreakdownannual!E1178</f>
        <v>2147525.64</v>
      </c>
      <c r="F1179" s="65">
        <f>Raw_endusebreakdownannual!F1178</f>
        <v>0</v>
      </c>
      <c r="G1179" s="26"/>
    </row>
    <row r="1180" spans="1:7" x14ac:dyDescent="0.25">
      <c r="A1180" s="26" t="str">
        <f>Raw_endusebreakdownannual!B1179</f>
        <v>CZ15</v>
      </c>
      <c r="B1180" s="26" t="str">
        <f>Raw_endusebreakdownannual!C1179</f>
        <v>cDXHP</v>
      </c>
      <c r="C1180" s="26" t="str">
        <f>Raw_endusebreakdownannual!A1179</f>
        <v>Existing</v>
      </c>
      <c r="D1180" s="26" t="str">
        <f>Raw_endusebreakdownannual!D1179</f>
        <v>Pumps</v>
      </c>
      <c r="E1180" s="65">
        <f>Raw_endusebreakdownannual!E1179</f>
        <v>4214.63</v>
      </c>
      <c r="F1180" s="65">
        <f>Raw_endusebreakdownannual!F1179</f>
        <v>0</v>
      </c>
      <c r="G1180" s="26"/>
    </row>
    <row r="1181" spans="1:7" x14ac:dyDescent="0.25">
      <c r="A1181" s="26" t="str">
        <f>Raw_endusebreakdownannual!B1180</f>
        <v>CZ15</v>
      </c>
      <c r="B1181" s="26" t="str">
        <f>Raw_endusebreakdownannual!C1180</f>
        <v>cDXHP</v>
      </c>
      <c r="C1181" s="26" t="str">
        <f>Raw_endusebreakdownannual!A1180</f>
        <v>Existing</v>
      </c>
      <c r="D1181" s="26" t="str">
        <f>Raw_endusebreakdownannual!D1180</f>
        <v>Heat Rejection</v>
      </c>
      <c r="E1181" s="65">
        <f>Raw_endusebreakdownannual!E1180</f>
        <v>0</v>
      </c>
      <c r="F1181" s="65">
        <f>Raw_endusebreakdownannual!F1180</f>
        <v>0</v>
      </c>
      <c r="G1181" s="26"/>
    </row>
    <row r="1182" spans="1:7" x14ac:dyDescent="0.25">
      <c r="A1182" s="26" t="str">
        <f>Raw_endusebreakdownannual!B1181</f>
        <v>CZ15</v>
      </c>
      <c r="B1182" s="26" t="str">
        <f>Raw_endusebreakdownannual!C1181</f>
        <v>cDXHP</v>
      </c>
      <c r="C1182" s="26" t="str">
        <f>Raw_endusebreakdownannual!A1181</f>
        <v>Existing</v>
      </c>
      <c r="D1182" s="26" t="str">
        <f>Raw_endusebreakdownannual!D1181</f>
        <v>Humidification</v>
      </c>
      <c r="E1182" s="65">
        <f>Raw_endusebreakdownannual!E1181</f>
        <v>0</v>
      </c>
      <c r="F1182" s="65">
        <f>Raw_endusebreakdownannual!F1181</f>
        <v>0</v>
      </c>
      <c r="G1182" s="26"/>
    </row>
    <row r="1183" spans="1:7" x14ac:dyDescent="0.25">
      <c r="A1183" s="26" t="str">
        <f>Raw_endusebreakdownannual!B1182</f>
        <v>CZ15</v>
      </c>
      <c r="B1183" s="26" t="str">
        <f>Raw_endusebreakdownannual!C1182</f>
        <v>cDXHP</v>
      </c>
      <c r="C1183" s="26" t="str">
        <f>Raw_endusebreakdownannual!A1182</f>
        <v>Existing</v>
      </c>
      <c r="D1183" s="26" t="str">
        <f>Raw_endusebreakdownannual!D1182</f>
        <v>Heat Recovery</v>
      </c>
      <c r="E1183" s="65">
        <f>Raw_endusebreakdownannual!E1182</f>
        <v>0</v>
      </c>
      <c r="F1183" s="65">
        <f>Raw_endusebreakdownannual!F1182</f>
        <v>0</v>
      </c>
      <c r="G1183" s="26"/>
    </row>
    <row r="1184" spans="1:7" x14ac:dyDescent="0.25">
      <c r="A1184" s="26" t="str">
        <f>Raw_endusebreakdownannual!B1183</f>
        <v>CZ15</v>
      </c>
      <c r="B1184" s="26" t="str">
        <f>Raw_endusebreakdownannual!C1183</f>
        <v>cDXHP</v>
      </c>
      <c r="C1184" s="26" t="str">
        <f>Raw_endusebreakdownannual!A1183</f>
        <v>Existing</v>
      </c>
      <c r="D1184" s="26" t="str">
        <f>Raw_endusebreakdownannual!D1183</f>
        <v>Water Systems</v>
      </c>
      <c r="E1184" s="65">
        <f>Raw_endusebreakdownannual!E1183</f>
        <v>0</v>
      </c>
      <c r="F1184" s="65">
        <f>Raw_endusebreakdownannual!F1183</f>
        <v>1216874.1599999999</v>
      </c>
      <c r="G1184" s="26"/>
    </row>
    <row r="1185" spans="1:7" x14ac:dyDescent="0.25">
      <c r="A1185" s="26" t="str">
        <f>Raw_endusebreakdownannual!B1184</f>
        <v>CZ15</v>
      </c>
      <c r="B1185" s="26" t="str">
        <f>Raw_endusebreakdownannual!C1184</f>
        <v>cDXHP</v>
      </c>
      <c r="C1185" s="26" t="str">
        <f>Raw_endusebreakdownannual!A1184</f>
        <v>Existing</v>
      </c>
      <c r="D1185" s="26" t="str">
        <f>Raw_endusebreakdownannual!D1184</f>
        <v>Refrigeration</v>
      </c>
      <c r="E1185" s="65">
        <f>Raw_endusebreakdownannual!E1184</f>
        <v>0</v>
      </c>
      <c r="F1185" s="65">
        <f>Raw_endusebreakdownannual!F1184</f>
        <v>0</v>
      </c>
      <c r="G1185" s="26"/>
    </row>
    <row r="1186" spans="1:7" x14ac:dyDescent="0.25">
      <c r="A1186" s="26" t="str">
        <f>Raw_endusebreakdownannual!B1185</f>
        <v>CZ15</v>
      </c>
      <c r="B1186" s="26" t="str">
        <f>Raw_endusebreakdownannual!C1185</f>
        <v>cDXHP</v>
      </c>
      <c r="C1186" s="26" t="str">
        <f>Raw_endusebreakdownannual!A1185</f>
        <v>Existing</v>
      </c>
      <c r="D1186" s="26" t="str">
        <f>Raw_endusebreakdownannual!D1185</f>
        <v>Generators</v>
      </c>
      <c r="E1186" s="65">
        <f>Raw_endusebreakdownannual!E1185</f>
        <v>0</v>
      </c>
      <c r="F1186" s="65">
        <f>Raw_endusebreakdownannual!F1185</f>
        <v>0</v>
      </c>
      <c r="G1186" s="26"/>
    </row>
    <row r="1187" spans="1:7" x14ac:dyDescent="0.25">
      <c r="A1187" s="26" t="str">
        <f>Raw_endusebreakdownannual!B1186</f>
        <v>CZ15</v>
      </c>
      <c r="B1187" s="26" t="str">
        <f>Raw_endusebreakdownannual!C1186</f>
        <v>cDXHP</v>
      </c>
      <c r="C1187" s="26" t="str">
        <f>Raw_endusebreakdownannual!A1186</f>
        <v>Existing</v>
      </c>
      <c r="D1187" s="26" t="str">
        <f>Raw_endusebreakdownannual!D1186</f>
        <v>Total End Uses</v>
      </c>
      <c r="E1187" s="65">
        <f>Raw_endusebreakdownannual!E1186</f>
        <v>9519986.1799999997</v>
      </c>
      <c r="F1187" s="65">
        <f>Raw_endusebreakdownannual!F1186</f>
        <v>1451213.94</v>
      </c>
      <c r="G1187" s="26"/>
    </row>
    <row r="1188" spans="1:7" x14ac:dyDescent="0.25">
      <c r="A1188" s="26" t="str">
        <f>Raw_endusebreakdownannual!B1187</f>
        <v>CZ16</v>
      </c>
      <c r="B1188" s="26" t="str">
        <f>Raw_endusebreakdownannual!C1187</f>
        <v>cDXHP</v>
      </c>
      <c r="C1188" s="26" t="str">
        <f>Raw_endusebreakdownannual!A1187</f>
        <v>Existing</v>
      </c>
      <c r="D1188" s="26" t="str">
        <f>Raw_endusebreakdownannual!D1187</f>
        <v>Heating</v>
      </c>
      <c r="E1188" s="65">
        <f>Raw_endusebreakdownannual!E1187</f>
        <v>146813.62</v>
      </c>
      <c r="F1188" s="65">
        <f>Raw_endusebreakdownannual!F1187</f>
        <v>5882.17</v>
      </c>
      <c r="G1188" s="26"/>
    </row>
    <row r="1189" spans="1:7" x14ac:dyDescent="0.25">
      <c r="A1189" s="26" t="str">
        <f>Raw_endusebreakdownannual!B1188</f>
        <v>CZ16</v>
      </c>
      <c r="B1189" s="26" t="str">
        <f>Raw_endusebreakdownannual!C1188</f>
        <v>cDXHP</v>
      </c>
      <c r="C1189" s="26" t="str">
        <f>Raw_endusebreakdownannual!A1188</f>
        <v>Existing</v>
      </c>
      <c r="D1189" s="26" t="str">
        <f>Raw_endusebreakdownannual!D1188</f>
        <v>Cooling</v>
      </c>
      <c r="E1189" s="65">
        <f>Raw_endusebreakdownannual!E1188</f>
        <v>1466897.16</v>
      </c>
      <c r="F1189" s="65">
        <f>Raw_endusebreakdownannual!F1188</f>
        <v>0</v>
      </c>
      <c r="G1189" s="26"/>
    </row>
    <row r="1190" spans="1:7" x14ac:dyDescent="0.25">
      <c r="A1190" s="26" t="str">
        <f>Raw_endusebreakdownannual!B1189</f>
        <v>CZ16</v>
      </c>
      <c r="B1190" s="26" t="str">
        <f>Raw_endusebreakdownannual!C1189</f>
        <v>cDXHP</v>
      </c>
      <c r="C1190" s="26" t="str">
        <f>Raw_endusebreakdownannual!A1189</f>
        <v>Existing</v>
      </c>
      <c r="D1190" s="26" t="str">
        <f>Raw_endusebreakdownannual!D1189</f>
        <v>Interior Lighting</v>
      </c>
      <c r="E1190" s="65">
        <f>Raw_endusebreakdownannual!E1189</f>
        <v>1197553.4099999999</v>
      </c>
      <c r="F1190" s="65">
        <f>Raw_endusebreakdownannual!F1189</f>
        <v>0</v>
      </c>
      <c r="G1190" s="26"/>
    </row>
    <row r="1191" spans="1:7" x14ac:dyDescent="0.25">
      <c r="A1191" s="26" t="str">
        <f>Raw_endusebreakdownannual!B1190</f>
        <v>CZ16</v>
      </c>
      <c r="B1191" s="26" t="str">
        <f>Raw_endusebreakdownannual!C1190</f>
        <v>cDXHP</v>
      </c>
      <c r="C1191" s="26" t="str">
        <f>Raw_endusebreakdownannual!A1190</f>
        <v>Existing</v>
      </c>
      <c r="D1191" s="26" t="str">
        <f>Raw_endusebreakdownannual!D1190</f>
        <v>Exterior Lighting</v>
      </c>
      <c r="E1191" s="65">
        <f>Raw_endusebreakdownannual!E1190</f>
        <v>0</v>
      </c>
      <c r="F1191" s="65">
        <f>Raw_endusebreakdownannual!F1190</f>
        <v>0</v>
      </c>
      <c r="G1191" s="26"/>
    </row>
    <row r="1192" spans="1:7" x14ac:dyDescent="0.25">
      <c r="A1192" s="26" t="str">
        <f>Raw_endusebreakdownannual!B1191</f>
        <v>CZ16</v>
      </c>
      <c r="B1192" s="26" t="str">
        <f>Raw_endusebreakdownannual!C1191</f>
        <v>cDXHP</v>
      </c>
      <c r="C1192" s="26" t="str">
        <f>Raw_endusebreakdownannual!A1191</f>
        <v>Existing</v>
      </c>
      <c r="D1192" s="26" t="str">
        <f>Raw_endusebreakdownannual!D1191</f>
        <v>Interior Equipment</v>
      </c>
      <c r="E1192" s="65">
        <f>Raw_endusebreakdownannual!E1191</f>
        <v>3196971.72</v>
      </c>
      <c r="F1192" s="65">
        <f>Raw_endusebreakdownannual!F1191</f>
        <v>234323.45</v>
      </c>
      <c r="G1192" s="26"/>
    </row>
    <row r="1193" spans="1:7" x14ac:dyDescent="0.25">
      <c r="A1193" s="26" t="str">
        <f>Raw_endusebreakdownannual!B1192</f>
        <v>CZ16</v>
      </c>
      <c r="B1193" s="26" t="str">
        <f>Raw_endusebreakdownannual!C1192</f>
        <v>cDXHP</v>
      </c>
      <c r="C1193" s="26" t="str">
        <f>Raw_endusebreakdownannual!A1192</f>
        <v>Existing</v>
      </c>
      <c r="D1193" s="26" t="str">
        <f>Raw_endusebreakdownannual!D1192</f>
        <v>Exterior Equipment</v>
      </c>
      <c r="E1193" s="65">
        <f>Raw_endusebreakdownannual!E1192</f>
        <v>0</v>
      </c>
      <c r="F1193" s="65">
        <f>Raw_endusebreakdownannual!F1192</f>
        <v>0</v>
      </c>
      <c r="G1193" s="26"/>
    </row>
    <row r="1194" spans="1:7" x14ac:dyDescent="0.25">
      <c r="A1194" s="26" t="str">
        <f>Raw_endusebreakdownannual!B1193</f>
        <v>CZ16</v>
      </c>
      <c r="B1194" s="26" t="str">
        <f>Raw_endusebreakdownannual!C1193</f>
        <v>cDXHP</v>
      </c>
      <c r="C1194" s="26" t="str">
        <f>Raw_endusebreakdownannual!A1193</f>
        <v>Existing</v>
      </c>
      <c r="D1194" s="26" t="str">
        <f>Raw_endusebreakdownannual!D1193</f>
        <v>Fans</v>
      </c>
      <c r="E1194" s="65">
        <f>Raw_endusebreakdownannual!E1193</f>
        <v>2151581.81</v>
      </c>
      <c r="F1194" s="65">
        <f>Raw_endusebreakdownannual!F1193</f>
        <v>0</v>
      </c>
      <c r="G1194" s="26"/>
    </row>
    <row r="1195" spans="1:7" x14ac:dyDescent="0.25">
      <c r="A1195" s="26" t="str">
        <f>Raw_endusebreakdownannual!B1194</f>
        <v>CZ16</v>
      </c>
      <c r="B1195" s="26" t="str">
        <f>Raw_endusebreakdownannual!C1194</f>
        <v>cDXHP</v>
      </c>
      <c r="C1195" s="26" t="str">
        <f>Raw_endusebreakdownannual!A1194</f>
        <v>Existing</v>
      </c>
      <c r="D1195" s="26" t="str">
        <f>Raw_endusebreakdownannual!D1194</f>
        <v>Pumps</v>
      </c>
      <c r="E1195" s="65">
        <f>Raw_endusebreakdownannual!E1194</f>
        <v>2879.65</v>
      </c>
      <c r="F1195" s="65">
        <f>Raw_endusebreakdownannual!F1194</f>
        <v>0</v>
      </c>
      <c r="G1195" s="26"/>
    </row>
    <row r="1196" spans="1:7" x14ac:dyDescent="0.25">
      <c r="A1196" s="26" t="str">
        <f>Raw_endusebreakdownannual!B1195</f>
        <v>CZ16</v>
      </c>
      <c r="B1196" s="26" t="str">
        <f>Raw_endusebreakdownannual!C1195</f>
        <v>cDXHP</v>
      </c>
      <c r="C1196" s="26" t="str">
        <f>Raw_endusebreakdownannual!A1195</f>
        <v>Existing</v>
      </c>
      <c r="D1196" s="26" t="str">
        <f>Raw_endusebreakdownannual!D1195</f>
        <v>Heat Rejection</v>
      </c>
      <c r="E1196" s="65">
        <f>Raw_endusebreakdownannual!E1195</f>
        <v>0</v>
      </c>
      <c r="F1196" s="65">
        <f>Raw_endusebreakdownannual!F1195</f>
        <v>0</v>
      </c>
      <c r="G1196" s="26"/>
    </row>
    <row r="1197" spans="1:7" x14ac:dyDescent="0.25">
      <c r="A1197" s="26" t="str">
        <f>Raw_endusebreakdownannual!B1196</f>
        <v>CZ16</v>
      </c>
      <c r="B1197" s="26" t="str">
        <f>Raw_endusebreakdownannual!C1196</f>
        <v>cDXHP</v>
      </c>
      <c r="C1197" s="26" t="str">
        <f>Raw_endusebreakdownannual!A1196</f>
        <v>Existing</v>
      </c>
      <c r="D1197" s="26" t="str">
        <f>Raw_endusebreakdownannual!D1196</f>
        <v>Humidification</v>
      </c>
      <c r="E1197" s="65">
        <f>Raw_endusebreakdownannual!E1196</f>
        <v>0</v>
      </c>
      <c r="F1197" s="65">
        <f>Raw_endusebreakdownannual!F1196</f>
        <v>0</v>
      </c>
      <c r="G1197" s="26"/>
    </row>
    <row r="1198" spans="1:7" x14ac:dyDescent="0.25">
      <c r="A1198" s="26" t="str">
        <f>Raw_endusebreakdownannual!B1197</f>
        <v>CZ16</v>
      </c>
      <c r="B1198" s="26" t="str">
        <f>Raw_endusebreakdownannual!C1197</f>
        <v>cDXHP</v>
      </c>
      <c r="C1198" s="26" t="str">
        <f>Raw_endusebreakdownannual!A1197</f>
        <v>Existing</v>
      </c>
      <c r="D1198" s="26" t="str">
        <f>Raw_endusebreakdownannual!D1197</f>
        <v>Heat Recovery</v>
      </c>
      <c r="E1198" s="65">
        <f>Raw_endusebreakdownannual!E1197</f>
        <v>0</v>
      </c>
      <c r="F1198" s="65">
        <f>Raw_endusebreakdownannual!F1197</f>
        <v>0</v>
      </c>
      <c r="G1198" s="26"/>
    </row>
    <row r="1199" spans="1:7" x14ac:dyDescent="0.25">
      <c r="A1199" s="26" t="str">
        <f>Raw_endusebreakdownannual!B1198</f>
        <v>CZ16</v>
      </c>
      <c r="B1199" s="26" t="str">
        <f>Raw_endusebreakdownannual!C1198</f>
        <v>cDXHP</v>
      </c>
      <c r="C1199" s="26" t="str">
        <f>Raw_endusebreakdownannual!A1198</f>
        <v>Existing</v>
      </c>
      <c r="D1199" s="26" t="str">
        <f>Raw_endusebreakdownannual!D1198</f>
        <v>Water Systems</v>
      </c>
      <c r="E1199" s="65">
        <f>Raw_endusebreakdownannual!E1198</f>
        <v>0</v>
      </c>
      <c r="F1199" s="65">
        <f>Raw_endusebreakdownannual!F1198</f>
        <v>1625473.55</v>
      </c>
      <c r="G1199" s="26"/>
    </row>
    <row r="1200" spans="1:7" x14ac:dyDescent="0.25">
      <c r="A1200" s="26" t="str">
        <f>Raw_endusebreakdownannual!B1199</f>
        <v>CZ16</v>
      </c>
      <c r="B1200" s="26" t="str">
        <f>Raw_endusebreakdownannual!C1199</f>
        <v>cDXHP</v>
      </c>
      <c r="C1200" s="26" t="str">
        <f>Raw_endusebreakdownannual!A1199</f>
        <v>Existing</v>
      </c>
      <c r="D1200" s="26" t="str">
        <f>Raw_endusebreakdownannual!D1199</f>
        <v>Refrigeration</v>
      </c>
      <c r="E1200" s="65">
        <f>Raw_endusebreakdownannual!E1199</f>
        <v>0</v>
      </c>
      <c r="F1200" s="65">
        <f>Raw_endusebreakdownannual!F1199</f>
        <v>0</v>
      </c>
      <c r="G1200" s="26"/>
    </row>
    <row r="1201" spans="1:7" x14ac:dyDescent="0.25">
      <c r="A1201" s="26" t="str">
        <f>Raw_endusebreakdownannual!B1200</f>
        <v>CZ16</v>
      </c>
      <c r="B1201" s="26" t="str">
        <f>Raw_endusebreakdownannual!C1200</f>
        <v>cDXHP</v>
      </c>
      <c r="C1201" s="26" t="str">
        <f>Raw_endusebreakdownannual!A1200</f>
        <v>Existing</v>
      </c>
      <c r="D1201" s="26" t="str">
        <f>Raw_endusebreakdownannual!D1200</f>
        <v>Generators</v>
      </c>
      <c r="E1201" s="65">
        <f>Raw_endusebreakdownannual!E1200</f>
        <v>0</v>
      </c>
      <c r="F1201" s="65">
        <f>Raw_endusebreakdownannual!F1200</f>
        <v>0</v>
      </c>
      <c r="G1201" s="26"/>
    </row>
    <row r="1202" spans="1:7" x14ac:dyDescent="0.25">
      <c r="A1202" s="26" t="str">
        <f>Raw_endusebreakdownannual!B1201</f>
        <v>CZ16</v>
      </c>
      <c r="B1202" s="26" t="str">
        <f>Raw_endusebreakdownannual!C1201</f>
        <v>cDXHP</v>
      </c>
      <c r="C1202" s="26" t="str">
        <f>Raw_endusebreakdownannual!A1201</f>
        <v>Existing</v>
      </c>
      <c r="D1202" s="26" t="str">
        <f>Raw_endusebreakdownannual!D1201</f>
        <v>Total End Uses</v>
      </c>
      <c r="E1202" s="65">
        <f>Raw_endusebreakdownannual!E1201</f>
        <v>8162697.3700000001</v>
      </c>
      <c r="F1202" s="65">
        <f>Raw_endusebreakdownannual!F1201</f>
        <v>1865679.18</v>
      </c>
      <c r="G1202" s="26"/>
    </row>
    <row r="1203" spans="1:7" x14ac:dyDescent="0.25">
      <c r="A1203" s="26" t="str">
        <f>Raw_endusebreakdownannual!B1202</f>
        <v>CZ01</v>
      </c>
      <c r="B1203" s="26" t="str">
        <f>Raw_endusebreakdownannual!C1202</f>
        <v>cDXHP</v>
      </c>
      <c r="C1203" s="26" t="str">
        <f>Raw_endusebreakdownannual!A1202</f>
        <v>New Construction</v>
      </c>
      <c r="D1203" s="26" t="str">
        <f>Raw_endusebreakdownannual!D1202</f>
        <v>Heating</v>
      </c>
      <c r="E1203" s="65">
        <f>Raw_endusebreakdownannual!E1202</f>
        <v>163631.85</v>
      </c>
      <c r="F1203" s="65">
        <f>Raw_endusebreakdownannual!F1202</f>
        <v>726.23</v>
      </c>
      <c r="G1203" s="26"/>
    </row>
    <row r="1204" spans="1:7" x14ac:dyDescent="0.25">
      <c r="A1204" s="26" t="str">
        <f>Raw_endusebreakdownannual!B1203</f>
        <v>CZ01</v>
      </c>
      <c r="B1204" s="26" t="str">
        <f>Raw_endusebreakdownannual!C1203</f>
        <v>cDXHP</v>
      </c>
      <c r="C1204" s="26" t="str">
        <f>Raw_endusebreakdownannual!A1203</f>
        <v>New Construction</v>
      </c>
      <c r="D1204" s="26" t="str">
        <f>Raw_endusebreakdownannual!D1203</f>
        <v>Cooling</v>
      </c>
      <c r="E1204" s="65">
        <f>Raw_endusebreakdownannual!E1203</f>
        <v>68341.850000000006</v>
      </c>
      <c r="F1204" s="65">
        <f>Raw_endusebreakdownannual!F1203</f>
        <v>0</v>
      </c>
      <c r="G1204" s="26"/>
    </row>
    <row r="1205" spans="1:7" x14ac:dyDescent="0.25">
      <c r="A1205" s="26" t="str">
        <f>Raw_endusebreakdownannual!B1204</f>
        <v>CZ01</v>
      </c>
      <c r="B1205" s="26" t="str">
        <f>Raw_endusebreakdownannual!C1204</f>
        <v>cDXHP</v>
      </c>
      <c r="C1205" s="26" t="str">
        <f>Raw_endusebreakdownannual!A1204</f>
        <v>New Construction</v>
      </c>
      <c r="D1205" s="26" t="str">
        <f>Raw_endusebreakdownannual!D1204</f>
        <v>Interior Lighting</v>
      </c>
      <c r="E1205" s="65">
        <f>Raw_endusebreakdownannual!E1204</f>
        <v>558894.68000000005</v>
      </c>
      <c r="F1205" s="65">
        <f>Raw_endusebreakdownannual!F1204</f>
        <v>0</v>
      </c>
      <c r="G1205" s="26"/>
    </row>
    <row r="1206" spans="1:7" x14ac:dyDescent="0.25">
      <c r="A1206" s="26" t="str">
        <f>Raw_endusebreakdownannual!B1205</f>
        <v>CZ01</v>
      </c>
      <c r="B1206" s="26" t="str">
        <f>Raw_endusebreakdownannual!C1205</f>
        <v>cDXHP</v>
      </c>
      <c r="C1206" s="26" t="str">
        <f>Raw_endusebreakdownannual!A1205</f>
        <v>New Construction</v>
      </c>
      <c r="D1206" s="26" t="str">
        <f>Raw_endusebreakdownannual!D1205</f>
        <v>Exterior Lighting</v>
      </c>
      <c r="E1206" s="65">
        <f>Raw_endusebreakdownannual!E1205</f>
        <v>0</v>
      </c>
      <c r="F1206" s="65">
        <f>Raw_endusebreakdownannual!F1205</f>
        <v>0</v>
      </c>
      <c r="G1206" s="26"/>
    </row>
    <row r="1207" spans="1:7" x14ac:dyDescent="0.25">
      <c r="A1207" s="26" t="str">
        <f>Raw_endusebreakdownannual!B1206</f>
        <v>CZ01</v>
      </c>
      <c r="B1207" s="26" t="str">
        <f>Raw_endusebreakdownannual!C1206</f>
        <v>cDXHP</v>
      </c>
      <c r="C1207" s="26" t="str">
        <f>Raw_endusebreakdownannual!A1206</f>
        <v>New Construction</v>
      </c>
      <c r="D1207" s="26" t="str">
        <f>Raw_endusebreakdownannual!D1206</f>
        <v>Interior Equipment</v>
      </c>
      <c r="E1207" s="65">
        <f>Raw_endusebreakdownannual!E1206</f>
        <v>3196971.72</v>
      </c>
      <c r="F1207" s="65">
        <f>Raw_endusebreakdownannual!F1206</f>
        <v>234323.45</v>
      </c>
      <c r="G1207" s="26"/>
    </row>
    <row r="1208" spans="1:7" x14ac:dyDescent="0.25">
      <c r="A1208" s="26" t="str">
        <f>Raw_endusebreakdownannual!B1207</f>
        <v>CZ01</v>
      </c>
      <c r="B1208" s="26" t="str">
        <f>Raw_endusebreakdownannual!C1207</f>
        <v>cDXHP</v>
      </c>
      <c r="C1208" s="26" t="str">
        <f>Raw_endusebreakdownannual!A1207</f>
        <v>New Construction</v>
      </c>
      <c r="D1208" s="26" t="str">
        <f>Raw_endusebreakdownannual!D1207</f>
        <v>Exterior Equipment</v>
      </c>
      <c r="E1208" s="65">
        <f>Raw_endusebreakdownannual!E1207</f>
        <v>0</v>
      </c>
      <c r="F1208" s="65">
        <f>Raw_endusebreakdownannual!F1207</f>
        <v>0</v>
      </c>
      <c r="G1208" s="26"/>
    </row>
    <row r="1209" spans="1:7" x14ac:dyDescent="0.25">
      <c r="A1209" s="26" t="str">
        <f>Raw_endusebreakdownannual!B1208</f>
        <v>CZ01</v>
      </c>
      <c r="B1209" s="26" t="str">
        <f>Raw_endusebreakdownannual!C1208</f>
        <v>cDXHP</v>
      </c>
      <c r="C1209" s="26" t="str">
        <f>Raw_endusebreakdownannual!A1208</f>
        <v>New Construction</v>
      </c>
      <c r="D1209" s="26" t="str">
        <f>Raw_endusebreakdownannual!D1208</f>
        <v>Fans</v>
      </c>
      <c r="E1209" s="65">
        <f>Raw_endusebreakdownannual!E1208</f>
        <v>1155660.8</v>
      </c>
      <c r="F1209" s="65">
        <f>Raw_endusebreakdownannual!F1208</f>
        <v>0</v>
      </c>
      <c r="G1209" s="26"/>
    </row>
    <row r="1210" spans="1:7" x14ac:dyDescent="0.25">
      <c r="A1210" s="26" t="str">
        <f>Raw_endusebreakdownannual!B1209</f>
        <v>CZ01</v>
      </c>
      <c r="B1210" s="26" t="str">
        <f>Raw_endusebreakdownannual!C1209</f>
        <v>cDXHP</v>
      </c>
      <c r="C1210" s="26" t="str">
        <f>Raw_endusebreakdownannual!A1209</f>
        <v>New Construction</v>
      </c>
      <c r="D1210" s="26" t="str">
        <f>Raw_endusebreakdownannual!D1209</f>
        <v>Pumps</v>
      </c>
      <c r="E1210" s="65">
        <f>Raw_endusebreakdownannual!E1209</f>
        <v>1861.89</v>
      </c>
      <c r="F1210" s="65">
        <f>Raw_endusebreakdownannual!F1209</f>
        <v>0</v>
      </c>
      <c r="G1210" s="26"/>
    </row>
    <row r="1211" spans="1:7" x14ac:dyDescent="0.25">
      <c r="A1211" s="26" t="str">
        <f>Raw_endusebreakdownannual!B1210</f>
        <v>CZ01</v>
      </c>
      <c r="B1211" s="26" t="str">
        <f>Raw_endusebreakdownannual!C1210</f>
        <v>cDXHP</v>
      </c>
      <c r="C1211" s="26" t="str">
        <f>Raw_endusebreakdownannual!A1210</f>
        <v>New Construction</v>
      </c>
      <c r="D1211" s="26" t="str">
        <f>Raw_endusebreakdownannual!D1210</f>
        <v>Heat Rejection</v>
      </c>
      <c r="E1211" s="65">
        <f>Raw_endusebreakdownannual!E1210</f>
        <v>0</v>
      </c>
      <c r="F1211" s="65">
        <f>Raw_endusebreakdownannual!F1210</f>
        <v>0</v>
      </c>
      <c r="G1211" s="26"/>
    </row>
    <row r="1212" spans="1:7" x14ac:dyDescent="0.25">
      <c r="A1212" s="26" t="str">
        <f>Raw_endusebreakdownannual!B1211</f>
        <v>CZ01</v>
      </c>
      <c r="B1212" s="26" t="str">
        <f>Raw_endusebreakdownannual!C1211</f>
        <v>cDXHP</v>
      </c>
      <c r="C1212" s="26" t="str">
        <f>Raw_endusebreakdownannual!A1211</f>
        <v>New Construction</v>
      </c>
      <c r="D1212" s="26" t="str">
        <f>Raw_endusebreakdownannual!D1211</f>
        <v>Humidification</v>
      </c>
      <c r="E1212" s="65">
        <f>Raw_endusebreakdownannual!E1211</f>
        <v>0</v>
      </c>
      <c r="F1212" s="65">
        <f>Raw_endusebreakdownannual!F1211</f>
        <v>0</v>
      </c>
      <c r="G1212" s="26"/>
    </row>
    <row r="1213" spans="1:7" x14ac:dyDescent="0.25">
      <c r="A1213" s="26" t="str">
        <f>Raw_endusebreakdownannual!B1212</f>
        <v>CZ01</v>
      </c>
      <c r="B1213" s="26" t="str">
        <f>Raw_endusebreakdownannual!C1212</f>
        <v>cDXHP</v>
      </c>
      <c r="C1213" s="26" t="str">
        <f>Raw_endusebreakdownannual!A1212</f>
        <v>New Construction</v>
      </c>
      <c r="D1213" s="26" t="str">
        <f>Raw_endusebreakdownannual!D1212</f>
        <v>Heat Recovery</v>
      </c>
      <c r="E1213" s="65">
        <f>Raw_endusebreakdownannual!E1212</f>
        <v>0</v>
      </c>
      <c r="F1213" s="65">
        <f>Raw_endusebreakdownannual!F1212</f>
        <v>0</v>
      </c>
      <c r="G1213" s="26"/>
    </row>
    <row r="1214" spans="1:7" x14ac:dyDescent="0.25">
      <c r="A1214" s="26" t="str">
        <f>Raw_endusebreakdownannual!B1213</f>
        <v>CZ01</v>
      </c>
      <c r="B1214" s="26" t="str">
        <f>Raw_endusebreakdownannual!C1213</f>
        <v>cDXHP</v>
      </c>
      <c r="C1214" s="26" t="str">
        <f>Raw_endusebreakdownannual!A1213</f>
        <v>New Construction</v>
      </c>
      <c r="D1214" s="26" t="str">
        <f>Raw_endusebreakdownannual!D1213</f>
        <v>Water Systems</v>
      </c>
      <c r="E1214" s="65">
        <f>Raw_endusebreakdownannual!E1213</f>
        <v>0</v>
      </c>
      <c r="F1214" s="65">
        <f>Raw_endusebreakdownannual!F1213</f>
        <v>1809383.93</v>
      </c>
      <c r="G1214" s="26"/>
    </row>
    <row r="1215" spans="1:7" x14ac:dyDescent="0.25">
      <c r="A1215" s="26" t="str">
        <f>Raw_endusebreakdownannual!B1214</f>
        <v>CZ01</v>
      </c>
      <c r="B1215" s="26" t="str">
        <f>Raw_endusebreakdownannual!C1214</f>
        <v>cDXHP</v>
      </c>
      <c r="C1215" s="26" t="str">
        <f>Raw_endusebreakdownannual!A1214</f>
        <v>New Construction</v>
      </c>
      <c r="D1215" s="26" t="str">
        <f>Raw_endusebreakdownannual!D1214</f>
        <v>Refrigeration</v>
      </c>
      <c r="E1215" s="65">
        <f>Raw_endusebreakdownannual!E1214</f>
        <v>0</v>
      </c>
      <c r="F1215" s="65">
        <f>Raw_endusebreakdownannual!F1214</f>
        <v>0</v>
      </c>
      <c r="G1215" s="26"/>
    </row>
    <row r="1216" spans="1:7" x14ac:dyDescent="0.25">
      <c r="A1216" s="26" t="str">
        <f>Raw_endusebreakdownannual!B1215</f>
        <v>CZ01</v>
      </c>
      <c r="B1216" s="26" t="str">
        <f>Raw_endusebreakdownannual!C1215</f>
        <v>cDXHP</v>
      </c>
      <c r="C1216" s="26" t="str">
        <f>Raw_endusebreakdownannual!A1215</f>
        <v>New Construction</v>
      </c>
      <c r="D1216" s="26" t="str">
        <f>Raw_endusebreakdownannual!D1215</f>
        <v>Generators</v>
      </c>
      <c r="E1216" s="65">
        <f>Raw_endusebreakdownannual!E1215</f>
        <v>0</v>
      </c>
      <c r="F1216" s="65">
        <f>Raw_endusebreakdownannual!F1215</f>
        <v>0</v>
      </c>
      <c r="G1216" s="26"/>
    </row>
    <row r="1217" spans="1:7" x14ac:dyDescent="0.25">
      <c r="A1217" s="26" t="str">
        <f>Raw_endusebreakdownannual!B1216</f>
        <v>CZ01</v>
      </c>
      <c r="B1217" s="26" t="str">
        <f>Raw_endusebreakdownannual!C1216</f>
        <v>cDXHP</v>
      </c>
      <c r="C1217" s="26" t="str">
        <f>Raw_endusebreakdownannual!A1216</f>
        <v>New Construction</v>
      </c>
      <c r="D1217" s="26" t="str">
        <f>Raw_endusebreakdownannual!D1216</f>
        <v>Total End Uses</v>
      </c>
      <c r="E1217" s="65">
        <f>Raw_endusebreakdownannual!E1216</f>
        <v>5145362.79</v>
      </c>
      <c r="F1217" s="65">
        <f>Raw_endusebreakdownannual!F1216</f>
        <v>2044433.61</v>
      </c>
      <c r="G1217" s="26"/>
    </row>
    <row r="1218" spans="1:7" x14ac:dyDescent="0.25">
      <c r="A1218" s="26" t="str">
        <f>Raw_endusebreakdownannual!B1217</f>
        <v>CZ02</v>
      </c>
      <c r="B1218" s="26" t="str">
        <f>Raw_endusebreakdownannual!C1217</f>
        <v>cDXHP</v>
      </c>
      <c r="C1218" s="26" t="str">
        <f>Raw_endusebreakdownannual!A1217</f>
        <v>New Construction</v>
      </c>
      <c r="D1218" s="26" t="str">
        <f>Raw_endusebreakdownannual!D1217</f>
        <v>Heating</v>
      </c>
      <c r="E1218" s="65">
        <f>Raw_endusebreakdownannual!E1217</f>
        <v>139553.26</v>
      </c>
      <c r="F1218" s="65">
        <f>Raw_endusebreakdownannual!F1217</f>
        <v>7018.52</v>
      </c>
      <c r="G1218" s="26"/>
    </row>
    <row r="1219" spans="1:7" x14ac:dyDescent="0.25">
      <c r="A1219" s="26" t="str">
        <f>Raw_endusebreakdownannual!B1218</f>
        <v>CZ02</v>
      </c>
      <c r="B1219" s="26" t="str">
        <f>Raw_endusebreakdownannual!C1218</f>
        <v>cDXHP</v>
      </c>
      <c r="C1219" s="26" t="str">
        <f>Raw_endusebreakdownannual!A1218</f>
        <v>New Construction</v>
      </c>
      <c r="D1219" s="26" t="str">
        <f>Raw_endusebreakdownannual!D1218</f>
        <v>Cooling</v>
      </c>
      <c r="E1219" s="65">
        <f>Raw_endusebreakdownannual!E1218</f>
        <v>519735.36</v>
      </c>
      <c r="F1219" s="65">
        <f>Raw_endusebreakdownannual!F1218</f>
        <v>0</v>
      </c>
      <c r="G1219" s="26"/>
    </row>
    <row r="1220" spans="1:7" x14ac:dyDescent="0.25">
      <c r="A1220" s="26" t="str">
        <f>Raw_endusebreakdownannual!B1219</f>
        <v>CZ02</v>
      </c>
      <c r="B1220" s="26" t="str">
        <f>Raw_endusebreakdownannual!C1219</f>
        <v>cDXHP</v>
      </c>
      <c r="C1220" s="26" t="str">
        <f>Raw_endusebreakdownannual!A1219</f>
        <v>New Construction</v>
      </c>
      <c r="D1220" s="26" t="str">
        <f>Raw_endusebreakdownannual!D1219</f>
        <v>Interior Lighting</v>
      </c>
      <c r="E1220" s="65">
        <f>Raw_endusebreakdownannual!E1219</f>
        <v>558894.68000000005</v>
      </c>
      <c r="F1220" s="65">
        <f>Raw_endusebreakdownannual!F1219</f>
        <v>0</v>
      </c>
      <c r="G1220" s="26"/>
    </row>
    <row r="1221" spans="1:7" x14ac:dyDescent="0.25">
      <c r="A1221" s="26" t="str">
        <f>Raw_endusebreakdownannual!B1220</f>
        <v>CZ02</v>
      </c>
      <c r="B1221" s="26" t="str">
        <f>Raw_endusebreakdownannual!C1220</f>
        <v>cDXHP</v>
      </c>
      <c r="C1221" s="26" t="str">
        <f>Raw_endusebreakdownannual!A1220</f>
        <v>New Construction</v>
      </c>
      <c r="D1221" s="26" t="str">
        <f>Raw_endusebreakdownannual!D1220</f>
        <v>Exterior Lighting</v>
      </c>
      <c r="E1221" s="65">
        <f>Raw_endusebreakdownannual!E1220</f>
        <v>0</v>
      </c>
      <c r="F1221" s="65">
        <f>Raw_endusebreakdownannual!F1220</f>
        <v>0</v>
      </c>
      <c r="G1221" s="26"/>
    </row>
    <row r="1222" spans="1:7" x14ac:dyDescent="0.25">
      <c r="A1222" s="26" t="str">
        <f>Raw_endusebreakdownannual!B1221</f>
        <v>CZ02</v>
      </c>
      <c r="B1222" s="26" t="str">
        <f>Raw_endusebreakdownannual!C1221</f>
        <v>cDXHP</v>
      </c>
      <c r="C1222" s="26" t="str">
        <f>Raw_endusebreakdownannual!A1221</f>
        <v>New Construction</v>
      </c>
      <c r="D1222" s="26" t="str">
        <f>Raw_endusebreakdownannual!D1221</f>
        <v>Interior Equipment</v>
      </c>
      <c r="E1222" s="65">
        <f>Raw_endusebreakdownannual!E1221</f>
        <v>3196971.72</v>
      </c>
      <c r="F1222" s="65">
        <f>Raw_endusebreakdownannual!F1221</f>
        <v>234323.45</v>
      </c>
      <c r="G1222" s="26"/>
    </row>
    <row r="1223" spans="1:7" x14ac:dyDescent="0.25">
      <c r="A1223" s="26" t="str">
        <f>Raw_endusebreakdownannual!B1222</f>
        <v>CZ02</v>
      </c>
      <c r="B1223" s="26" t="str">
        <f>Raw_endusebreakdownannual!C1222</f>
        <v>cDXHP</v>
      </c>
      <c r="C1223" s="26" t="str">
        <f>Raw_endusebreakdownannual!A1222</f>
        <v>New Construction</v>
      </c>
      <c r="D1223" s="26" t="str">
        <f>Raw_endusebreakdownannual!D1222</f>
        <v>Exterior Equipment</v>
      </c>
      <c r="E1223" s="65">
        <f>Raw_endusebreakdownannual!E1222</f>
        <v>0</v>
      </c>
      <c r="F1223" s="65">
        <f>Raw_endusebreakdownannual!F1222</f>
        <v>0</v>
      </c>
      <c r="G1223" s="26"/>
    </row>
    <row r="1224" spans="1:7" x14ac:dyDescent="0.25">
      <c r="A1224" s="26" t="str">
        <f>Raw_endusebreakdownannual!B1223</f>
        <v>CZ02</v>
      </c>
      <c r="B1224" s="26" t="str">
        <f>Raw_endusebreakdownannual!C1223</f>
        <v>cDXHP</v>
      </c>
      <c r="C1224" s="26" t="str">
        <f>Raw_endusebreakdownannual!A1223</f>
        <v>New Construction</v>
      </c>
      <c r="D1224" s="26" t="str">
        <f>Raw_endusebreakdownannual!D1223</f>
        <v>Fans</v>
      </c>
      <c r="E1224" s="65">
        <f>Raw_endusebreakdownannual!E1223</f>
        <v>1380842.01</v>
      </c>
      <c r="F1224" s="65">
        <f>Raw_endusebreakdownannual!F1223</f>
        <v>0</v>
      </c>
      <c r="G1224" s="26"/>
    </row>
    <row r="1225" spans="1:7" x14ac:dyDescent="0.25">
      <c r="A1225" s="26" t="str">
        <f>Raw_endusebreakdownannual!B1224</f>
        <v>CZ02</v>
      </c>
      <c r="B1225" s="26" t="str">
        <f>Raw_endusebreakdownannual!C1224</f>
        <v>cDXHP</v>
      </c>
      <c r="C1225" s="26" t="str">
        <f>Raw_endusebreakdownannual!A1224</f>
        <v>New Construction</v>
      </c>
      <c r="D1225" s="26" t="str">
        <f>Raw_endusebreakdownannual!D1224</f>
        <v>Pumps</v>
      </c>
      <c r="E1225" s="65">
        <f>Raw_endusebreakdownannual!E1224</f>
        <v>2166.39</v>
      </c>
      <c r="F1225" s="65">
        <f>Raw_endusebreakdownannual!F1224</f>
        <v>0</v>
      </c>
      <c r="G1225" s="26"/>
    </row>
    <row r="1226" spans="1:7" x14ac:dyDescent="0.25">
      <c r="A1226" s="26" t="str">
        <f>Raw_endusebreakdownannual!B1225</f>
        <v>CZ02</v>
      </c>
      <c r="B1226" s="26" t="str">
        <f>Raw_endusebreakdownannual!C1225</f>
        <v>cDXHP</v>
      </c>
      <c r="C1226" s="26" t="str">
        <f>Raw_endusebreakdownannual!A1225</f>
        <v>New Construction</v>
      </c>
      <c r="D1226" s="26" t="str">
        <f>Raw_endusebreakdownannual!D1225</f>
        <v>Heat Rejection</v>
      </c>
      <c r="E1226" s="65">
        <f>Raw_endusebreakdownannual!E1225</f>
        <v>0</v>
      </c>
      <c r="F1226" s="65">
        <f>Raw_endusebreakdownannual!F1225</f>
        <v>0</v>
      </c>
      <c r="G1226" s="26"/>
    </row>
    <row r="1227" spans="1:7" x14ac:dyDescent="0.25">
      <c r="A1227" s="26" t="str">
        <f>Raw_endusebreakdownannual!B1226</f>
        <v>CZ02</v>
      </c>
      <c r="B1227" s="26" t="str">
        <f>Raw_endusebreakdownannual!C1226</f>
        <v>cDXHP</v>
      </c>
      <c r="C1227" s="26" t="str">
        <f>Raw_endusebreakdownannual!A1226</f>
        <v>New Construction</v>
      </c>
      <c r="D1227" s="26" t="str">
        <f>Raw_endusebreakdownannual!D1226</f>
        <v>Humidification</v>
      </c>
      <c r="E1227" s="65">
        <f>Raw_endusebreakdownannual!E1226</f>
        <v>0</v>
      </c>
      <c r="F1227" s="65">
        <f>Raw_endusebreakdownannual!F1226</f>
        <v>0</v>
      </c>
      <c r="G1227" s="26"/>
    </row>
    <row r="1228" spans="1:7" x14ac:dyDescent="0.25">
      <c r="A1228" s="26" t="str">
        <f>Raw_endusebreakdownannual!B1227</f>
        <v>CZ02</v>
      </c>
      <c r="B1228" s="26" t="str">
        <f>Raw_endusebreakdownannual!C1227</f>
        <v>cDXHP</v>
      </c>
      <c r="C1228" s="26" t="str">
        <f>Raw_endusebreakdownannual!A1227</f>
        <v>New Construction</v>
      </c>
      <c r="D1228" s="26" t="str">
        <f>Raw_endusebreakdownannual!D1227</f>
        <v>Heat Recovery</v>
      </c>
      <c r="E1228" s="65">
        <f>Raw_endusebreakdownannual!E1227</f>
        <v>0</v>
      </c>
      <c r="F1228" s="65">
        <f>Raw_endusebreakdownannual!F1227</f>
        <v>0</v>
      </c>
      <c r="G1228" s="26"/>
    </row>
    <row r="1229" spans="1:7" x14ac:dyDescent="0.25">
      <c r="A1229" s="26" t="str">
        <f>Raw_endusebreakdownannual!B1228</f>
        <v>CZ02</v>
      </c>
      <c r="B1229" s="26" t="str">
        <f>Raw_endusebreakdownannual!C1228</f>
        <v>cDXHP</v>
      </c>
      <c r="C1229" s="26" t="str">
        <f>Raw_endusebreakdownannual!A1228</f>
        <v>New Construction</v>
      </c>
      <c r="D1229" s="26" t="str">
        <f>Raw_endusebreakdownannual!D1228</f>
        <v>Water Systems</v>
      </c>
      <c r="E1229" s="65">
        <f>Raw_endusebreakdownannual!E1228</f>
        <v>0</v>
      </c>
      <c r="F1229" s="65">
        <f>Raw_endusebreakdownannual!F1228</f>
        <v>1659659.79</v>
      </c>
      <c r="G1229" s="26"/>
    </row>
    <row r="1230" spans="1:7" x14ac:dyDescent="0.25">
      <c r="A1230" s="26" t="str">
        <f>Raw_endusebreakdownannual!B1229</f>
        <v>CZ02</v>
      </c>
      <c r="B1230" s="26" t="str">
        <f>Raw_endusebreakdownannual!C1229</f>
        <v>cDXHP</v>
      </c>
      <c r="C1230" s="26" t="str">
        <f>Raw_endusebreakdownannual!A1229</f>
        <v>New Construction</v>
      </c>
      <c r="D1230" s="26" t="str">
        <f>Raw_endusebreakdownannual!D1229</f>
        <v>Refrigeration</v>
      </c>
      <c r="E1230" s="65">
        <f>Raw_endusebreakdownannual!E1229</f>
        <v>0</v>
      </c>
      <c r="F1230" s="65">
        <f>Raw_endusebreakdownannual!F1229</f>
        <v>0</v>
      </c>
      <c r="G1230" s="26"/>
    </row>
    <row r="1231" spans="1:7" x14ac:dyDescent="0.25">
      <c r="A1231" s="26" t="str">
        <f>Raw_endusebreakdownannual!B1230</f>
        <v>CZ02</v>
      </c>
      <c r="B1231" s="26" t="str">
        <f>Raw_endusebreakdownannual!C1230</f>
        <v>cDXHP</v>
      </c>
      <c r="C1231" s="26" t="str">
        <f>Raw_endusebreakdownannual!A1230</f>
        <v>New Construction</v>
      </c>
      <c r="D1231" s="26" t="str">
        <f>Raw_endusebreakdownannual!D1230</f>
        <v>Generators</v>
      </c>
      <c r="E1231" s="65">
        <f>Raw_endusebreakdownannual!E1230</f>
        <v>0</v>
      </c>
      <c r="F1231" s="65">
        <f>Raw_endusebreakdownannual!F1230</f>
        <v>0</v>
      </c>
      <c r="G1231" s="26"/>
    </row>
    <row r="1232" spans="1:7" x14ac:dyDescent="0.25">
      <c r="A1232" s="26" t="str">
        <f>Raw_endusebreakdownannual!B1231</f>
        <v>CZ02</v>
      </c>
      <c r="B1232" s="26" t="str">
        <f>Raw_endusebreakdownannual!C1231</f>
        <v>cDXHP</v>
      </c>
      <c r="C1232" s="26" t="str">
        <f>Raw_endusebreakdownannual!A1231</f>
        <v>New Construction</v>
      </c>
      <c r="D1232" s="26" t="str">
        <f>Raw_endusebreakdownannual!D1231</f>
        <v>Total End Uses</v>
      </c>
      <c r="E1232" s="65">
        <f>Raw_endusebreakdownannual!E1231</f>
        <v>5798163.4100000001</v>
      </c>
      <c r="F1232" s="65">
        <f>Raw_endusebreakdownannual!F1231</f>
        <v>1901001.76</v>
      </c>
      <c r="G1232" s="26"/>
    </row>
    <row r="1233" spans="1:7" x14ac:dyDescent="0.25">
      <c r="A1233" s="26" t="str">
        <f>Raw_endusebreakdownannual!B1232</f>
        <v>CZ03</v>
      </c>
      <c r="B1233" s="26" t="str">
        <f>Raw_endusebreakdownannual!C1232</f>
        <v>cDXHP</v>
      </c>
      <c r="C1233" s="26" t="str">
        <f>Raw_endusebreakdownannual!A1232</f>
        <v>New Construction</v>
      </c>
      <c r="D1233" s="26" t="str">
        <f>Raw_endusebreakdownannual!D1232</f>
        <v>Heating</v>
      </c>
      <c r="E1233" s="65">
        <f>Raw_endusebreakdownannual!E1232</f>
        <v>81714.19</v>
      </c>
      <c r="F1233" s="65">
        <f>Raw_endusebreakdownannual!F1232</f>
        <v>2381.63</v>
      </c>
      <c r="G1233" s="26"/>
    </row>
    <row r="1234" spans="1:7" x14ac:dyDescent="0.25">
      <c r="A1234" s="26" t="str">
        <f>Raw_endusebreakdownannual!B1233</f>
        <v>CZ03</v>
      </c>
      <c r="B1234" s="26" t="str">
        <f>Raw_endusebreakdownannual!C1233</f>
        <v>cDXHP</v>
      </c>
      <c r="C1234" s="26" t="str">
        <f>Raw_endusebreakdownannual!A1233</f>
        <v>New Construction</v>
      </c>
      <c r="D1234" s="26" t="str">
        <f>Raw_endusebreakdownannual!D1233</f>
        <v>Cooling</v>
      </c>
      <c r="E1234" s="65">
        <f>Raw_endusebreakdownannual!E1233</f>
        <v>304939.44</v>
      </c>
      <c r="F1234" s="65">
        <f>Raw_endusebreakdownannual!F1233</f>
        <v>0</v>
      </c>
      <c r="G1234" s="26"/>
    </row>
    <row r="1235" spans="1:7" x14ac:dyDescent="0.25">
      <c r="A1235" s="26" t="str">
        <f>Raw_endusebreakdownannual!B1234</f>
        <v>CZ03</v>
      </c>
      <c r="B1235" s="26" t="str">
        <f>Raw_endusebreakdownannual!C1234</f>
        <v>cDXHP</v>
      </c>
      <c r="C1235" s="26" t="str">
        <f>Raw_endusebreakdownannual!A1234</f>
        <v>New Construction</v>
      </c>
      <c r="D1235" s="26" t="str">
        <f>Raw_endusebreakdownannual!D1234</f>
        <v>Interior Lighting</v>
      </c>
      <c r="E1235" s="65">
        <f>Raw_endusebreakdownannual!E1234</f>
        <v>558894.68000000005</v>
      </c>
      <c r="F1235" s="65">
        <f>Raw_endusebreakdownannual!F1234</f>
        <v>0</v>
      </c>
      <c r="G1235" s="26"/>
    </row>
    <row r="1236" spans="1:7" x14ac:dyDescent="0.25">
      <c r="A1236" s="26" t="str">
        <f>Raw_endusebreakdownannual!B1235</f>
        <v>CZ03</v>
      </c>
      <c r="B1236" s="26" t="str">
        <f>Raw_endusebreakdownannual!C1235</f>
        <v>cDXHP</v>
      </c>
      <c r="C1236" s="26" t="str">
        <f>Raw_endusebreakdownannual!A1235</f>
        <v>New Construction</v>
      </c>
      <c r="D1236" s="26" t="str">
        <f>Raw_endusebreakdownannual!D1235</f>
        <v>Exterior Lighting</v>
      </c>
      <c r="E1236" s="65">
        <f>Raw_endusebreakdownannual!E1235</f>
        <v>0</v>
      </c>
      <c r="F1236" s="65">
        <f>Raw_endusebreakdownannual!F1235</f>
        <v>0</v>
      </c>
      <c r="G1236" s="26"/>
    </row>
    <row r="1237" spans="1:7" x14ac:dyDescent="0.25">
      <c r="A1237" s="26" t="str">
        <f>Raw_endusebreakdownannual!B1236</f>
        <v>CZ03</v>
      </c>
      <c r="B1237" s="26" t="str">
        <f>Raw_endusebreakdownannual!C1236</f>
        <v>cDXHP</v>
      </c>
      <c r="C1237" s="26" t="str">
        <f>Raw_endusebreakdownannual!A1236</f>
        <v>New Construction</v>
      </c>
      <c r="D1237" s="26" t="str">
        <f>Raw_endusebreakdownannual!D1236</f>
        <v>Interior Equipment</v>
      </c>
      <c r="E1237" s="65">
        <f>Raw_endusebreakdownannual!E1236</f>
        <v>3196971.72</v>
      </c>
      <c r="F1237" s="65">
        <f>Raw_endusebreakdownannual!F1236</f>
        <v>234323.45</v>
      </c>
      <c r="G1237" s="26"/>
    </row>
    <row r="1238" spans="1:7" x14ac:dyDescent="0.25">
      <c r="A1238" s="26" t="str">
        <f>Raw_endusebreakdownannual!B1237</f>
        <v>CZ03</v>
      </c>
      <c r="B1238" s="26" t="str">
        <f>Raw_endusebreakdownannual!C1237</f>
        <v>cDXHP</v>
      </c>
      <c r="C1238" s="26" t="str">
        <f>Raw_endusebreakdownannual!A1237</f>
        <v>New Construction</v>
      </c>
      <c r="D1238" s="26" t="str">
        <f>Raw_endusebreakdownannual!D1237</f>
        <v>Exterior Equipment</v>
      </c>
      <c r="E1238" s="65">
        <f>Raw_endusebreakdownannual!E1237</f>
        <v>0</v>
      </c>
      <c r="F1238" s="65">
        <f>Raw_endusebreakdownannual!F1237</f>
        <v>0</v>
      </c>
      <c r="G1238" s="26"/>
    </row>
    <row r="1239" spans="1:7" x14ac:dyDescent="0.25">
      <c r="A1239" s="26" t="str">
        <f>Raw_endusebreakdownannual!B1238</f>
        <v>CZ03</v>
      </c>
      <c r="B1239" s="26" t="str">
        <f>Raw_endusebreakdownannual!C1238</f>
        <v>cDXHP</v>
      </c>
      <c r="C1239" s="26" t="str">
        <f>Raw_endusebreakdownannual!A1238</f>
        <v>New Construction</v>
      </c>
      <c r="D1239" s="26" t="str">
        <f>Raw_endusebreakdownannual!D1238</f>
        <v>Fans</v>
      </c>
      <c r="E1239" s="65">
        <f>Raw_endusebreakdownannual!E1238</f>
        <v>1302376.8999999999</v>
      </c>
      <c r="F1239" s="65">
        <f>Raw_endusebreakdownannual!F1238</f>
        <v>0</v>
      </c>
      <c r="G1239" s="26"/>
    </row>
    <row r="1240" spans="1:7" x14ac:dyDescent="0.25">
      <c r="A1240" s="26" t="str">
        <f>Raw_endusebreakdownannual!B1239</f>
        <v>CZ03</v>
      </c>
      <c r="B1240" s="26" t="str">
        <f>Raw_endusebreakdownannual!C1239</f>
        <v>cDXHP</v>
      </c>
      <c r="C1240" s="26" t="str">
        <f>Raw_endusebreakdownannual!A1239</f>
        <v>New Construction</v>
      </c>
      <c r="D1240" s="26" t="str">
        <f>Raw_endusebreakdownannual!D1239</f>
        <v>Pumps</v>
      </c>
      <c r="E1240" s="65">
        <f>Raw_endusebreakdownannual!E1239</f>
        <v>2314.6</v>
      </c>
      <c r="F1240" s="65">
        <f>Raw_endusebreakdownannual!F1239</f>
        <v>0</v>
      </c>
      <c r="G1240" s="26"/>
    </row>
    <row r="1241" spans="1:7" x14ac:dyDescent="0.25">
      <c r="A1241" s="26" t="str">
        <f>Raw_endusebreakdownannual!B1240</f>
        <v>CZ03</v>
      </c>
      <c r="B1241" s="26" t="str">
        <f>Raw_endusebreakdownannual!C1240</f>
        <v>cDXHP</v>
      </c>
      <c r="C1241" s="26" t="str">
        <f>Raw_endusebreakdownannual!A1240</f>
        <v>New Construction</v>
      </c>
      <c r="D1241" s="26" t="str">
        <f>Raw_endusebreakdownannual!D1240</f>
        <v>Heat Rejection</v>
      </c>
      <c r="E1241" s="65">
        <f>Raw_endusebreakdownannual!E1240</f>
        <v>0</v>
      </c>
      <c r="F1241" s="65">
        <f>Raw_endusebreakdownannual!F1240</f>
        <v>0</v>
      </c>
      <c r="G1241" s="26"/>
    </row>
    <row r="1242" spans="1:7" x14ac:dyDescent="0.25">
      <c r="A1242" s="26" t="str">
        <f>Raw_endusebreakdownannual!B1241</f>
        <v>CZ03</v>
      </c>
      <c r="B1242" s="26" t="str">
        <f>Raw_endusebreakdownannual!C1241</f>
        <v>cDXHP</v>
      </c>
      <c r="C1242" s="26" t="str">
        <f>Raw_endusebreakdownannual!A1241</f>
        <v>New Construction</v>
      </c>
      <c r="D1242" s="26" t="str">
        <f>Raw_endusebreakdownannual!D1241</f>
        <v>Humidification</v>
      </c>
      <c r="E1242" s="65">
        <f>Raw_endusebreakdownannual!E1241</f>
        <v>0</v>
      </c>
      <c r="F1242" s="65">
        <f>Raw_endusebreakdownannual!F1241</f>
        <v>0</v>
      </c>
      <c r="G1242" s="26"/>
    </row>
    <row r="1243" spans="1:7" x14ac:dyDescent="0.25">
      <c r="A1243" s="26" t="str">
        <f>Raw_endusebreakdownannual!B1242</f>
        <v>CZ03</v>
      </c>
      <c r="B1243" s="26" t="str">
        <f>Raw_endusebreakdownannual!C1242</f>
        <v>cDXHP</v>
      </c>
      <c r="C1243" s="26" t="str">
        <f>Raw_endusebreakdownannual!A1242</f>
        <v>New Construction</v>
      </c>
      <c r="D1243" s="26" t="str">
        <f>Raw_endusebreakdownannual!D1242</f>
        <v>Heat Recovery</v>
      </c>
      <c r="E1243" s="65">
        <f>Raw_endusebreakdownannual!E1242</f>
        <v>0</v>
      </c>
      <c r="F1243" s="65">
        <f>Raw_endusebreakdownannual!F1242</f>
        <v>0</v>
      </c>
      <c r="G1243" s="26"/>
    </row>
    <row r="1244" spans="1:7" x14ac:dyDescent="0.25">
      <c r="A1244" s="26" t="str">
        <f>Raw_endusebreakdownannual!B1243</f>
        <v>CZ03</v>
      </c>
      <c r="B1244" s="26" t="str">
        <f>Raw_endusebreakdownannual!C1243</f>
        <v>cDXHP</v>
      </c>
      <c r="C1244" s="26" t="str">
        <f>Raw_endusebreakdownannual!A1243</f>
        <v>New Construction</v>
      </c>
      <c r="D1244" s="26" t="str">
        <f>Raw_endusebreakdownannual!D1243</f>
        <v>Water Systems</v>
      </c>
      <c r="E1244" s="65">
        <f>Raw_endusebreakdownannual!E1243</f>
        <v>0</v>
      </c>
      <c r="F1244" s="65">
        <f>Raw_endusebreakdownannual!F1243</f>
        <v>1655146.24</v>
      </c>
      <c r="G1244" s="26"/>
    </row>
    <row r="1245" spans="1:7" x14ac:dyDescent="0.25">
      <c r="A1245" s="26" t="str">
        <f>Raw_endusebreakdownannual!B1244</f>
        <v>CZ03</v>
      </c>
      <c r="B1245" s="26" t="str">
        <f>Raw_endusebreakdownannual!C1244</f>
        <v>cDXHP</v>
      </c>
      <c r="C1245" s="26" t="str">
        <f>Raw_endusebreakdownannual!A1244</f>
        <v>New Construction</v>
      </c>
      <c r="D1245" s="26" t="str">
        <f>Raw_endusebreakdownannual!D1244</f>
        <v>Refrigeration</v>
      </c>
      <c r="E1245" s="65">
        <f>Raw_endusebreakdownannual!E1244</f>
        <v>0</v>
      </c>
      <c r="F1245" s="65">
        <f>Raw_endusebreakdownannual!F1244</f>
        <v>0</v>
      </c>
      <c r="G1245" s="26"/>
    </row>
    <row r="1246" spans="1:7" x14ac:dyDescent="0.25">
      <c r="A1246" s="26" t="str">
        <f>Raw_endusebreakdownannual!B1245</f>
        <v>CZ03</v>
      </c>
      <c r="B1246" s="26" t="str">
        <f>Raw_endusebreakdownannual!C1245</f>
        <v>cDXHP</v>
      </c>
      <c r="C1246" s="26" t="str">
        <f>Raw_endusebreakdownannual!A1245</f>
        <v>New Construction</v>
      </c>
      <c r="D1246" s="26" t="str">
        <f>Raw_endusebreakdownannual!D1245</f>
        <v>Generators</v>
      </c>
      <c r="E1246" s="65">
        <f>Raw_endusebreakdownannual!E1245</f>
        <v>0</v>
      </c>
      <c r="F1246" s="65">
        <f>Raw_endusebreakdownannual!F1245</f>
        <v>0</v>
      </c>
      <c r="G1246" s="26"/>
    </row>
    <row r="1247" spans="1:7" x14ac:dyDescent="0.25">
      <c r="A1247" s="26" t="str">
        <f>Raw_endusebreakdownannual!B1246</f>
        <v>CZ03</v>
      </c>
      <c r="B1247" s="26" t="str">
        <f>Raw_endusebreakdownannual!C1246</f>
        <v>cDXHP</v>
      </c>
      <c r="C1247" s="26" t="str">
        <f>Raw_endusebreakdownannual!A1246</f>
        <v>New Construction</v>
      </c>
      <c r="D1247" s="26" t="str">
        <f>Raw_endusebreakdownannual!D1246</f>
        <v>Total End Uses</v>
      </c>
      <c r="E1247" s="65">
        <f>Raw_endusebreakdownannual!E1246</f>
        <v>5447211.5199999996</v>
      </c>
      <c r="F1247" s="65">
        <f>Raw_endusebreakdownannual!F1246</f>
        <v>1891851.33</v>
      </c>
      <c r="G1247" s="26"/>
    </row>
    <row r="1248" spans="1:7" x14ac:dyDescent="0.25">
      <c r="A1248" s="26" t="str">
        <f>Raw_endusebreakdownannual!B1247</f>
        <v>CZ04</v>
      </c>
      <c r="B1248" s="26" t="str">
        <f>Raw_endusebreakdownannual!C1247</f>
        <v>cDXHP</v>
      </c>
      <c r="C1248" s="26" t="str">
        <f>Raw_endusebreakdownannual!A1247</f>
        <v>New Construction</v>
      </c>
      <c r="D1248" s="26" t="str">
        <f>Raw_endusebreakdownannual!D1247</f>
        <v>Heating</v>
      </c>
      <c r="E1248" s="65">
        <f>Raw_endusebreakdownannual!E1247</f>
        <v>70254.179999999993</v>
      </c>
      <c r="F1248" s="65">
        <f>Raw_endusebreakdownannual!F1247</f>
        <v>1973.85</v>
      </c>
      <c r="G1248" s="26"/>
    </row>
    <row r="1249" spans="1:7" x14ac:dyDescent="0.25">
      <c r="A1249" s="26" t="str">
        <f>Raw_endusebreakdownannual!B1248</f>
        <v>CZ04</v>
      </c>
      <c r="B1249" s="26" t="str">
        <f>Raw_endusebreakdownannual!C1248</f>
        <v>cDXHP</v>
      </c>
      <c r="C1249" s="26" t="str">
        <f>Raw_endusebreakdownannual!A1248</f>
        <v>New Construction</v>
      </c>
      <c r="D1249" s="26" t="str">
        <f>Raw_endusebreakdownannual!D1248</f>
        <v>Cooling</v>
      </c>
      <c r="E1249" s="65">
        <f>Raw_endusebreakdownannual!E1248</f>
        <v>627951.61</v>
      </c>
      <c r="F1249" s="65">
        <f>Raw_endusebreakdownannual!F1248</f>
        <v>0</v>
      </c>
      <c r="G1249" s="26"/>
    </row>
    <row r="1250" spans="1:7" x14ac:dyDescent="0.25">
      <c r="A1250" s="26" t="str">
        <f>Raw_endusebreakdownannual!B1249</f>
        <v>CZ04</v>
      </c>
      <c r="B1250" s="26" t="str">
        <f>Raw_endusebreakdownannual!C1249</f>
        <v>cDXHP</v>
      </c>
      <c r="C1250" s="26" t="str">
        <f>Raw_endusebreakdownannual!A1249</f>
        <v>New Construction</v>
      </c>
      <c r="D1250" s="26" t="str">
        <f>Raw_endusebreakdownannual!D1249</f>
        <v>Interior Lighting</v>
      </c>
      <c r="E1250" s="65">
        <f>Raw_endusebreakdownannual!E1249</f>
        <v>558894.68000000005</v>
      </c>
      <c r="F1250" s="65">
        <f>Raw_endusebreakdownannual!F1249</f>
        <v>0</v>
      </c>
      <c r="G1250" s="26"/>
    </row>
    <row r="1251" spans="1:7" x14ac:dyDescent="0.25">
      <c r="A1251" s="26" t="str">
        <f>Raw_endusebreakdownannual!B1250</f>
        <v>CZ04</v>
      </c>
      <c r="B1251" s="26" t="str">
        <f>Raw_endusebreakdownannual!C1250</f>
        <v>cDXHP</v>
      </c>
      <c r="C1251" s="26" t="str">
        <f>Raw_endusebreakdownannual!A1250</f>
        <v>New Construction</v>
      </c>
      <c r="D1251" s="26" t="str">
        <f>Raw_endusebreakdownannual!D1250</f>
        <v>Exterior Lighting</v>
      </c>
      <c r="E1251" s="65">
        <f>Raw_endusebreakdownannual!E1250</f>
        <v>0</v>
      </c>
      <c r="F1251" s="65">
        <f>Raw_endusebreakdownannual!F1250</f>
        <v>0</v>
      </c>
      <c r="G1251" s="26"/>
    </row>
    <row r="1252" spans="1:7" x14ac:dyDescent="0.25">
      <c r="A1252" s="26" t="str">
        <f>Raw_endusebreakdownannual!B1251</f>
        <v>CZ04</v>
      </c>
      <c r="B1252" s="26" t="str">
        <f>Raw_endusebreakdownannual!C1251</f>
        <v>cDXHP</v>
      </c>
      <c r="C1252" s="26" t="str">
        <f>Raw_endusebreakdownannual!A1251</f>
        <v>New Construction</v>
      </c>
      <c r="D1252" s="26" t="str">
        <f>Raw_endusebreakdownannual!D1251</f>
        <v>Interior Equipment</v>
      </c>
      <c r="E1252" s="65">
        <f>Raw_endusebreakdownannual!E1251</f>
        <v>3196971.72</v>
      </c>
      <c r="F1252" s="65">
        <f>Raw_endusebreakdownannual!F1251</f>
        <v>234323.45</v>
      </c>
      <c r="G1252" s="26"/>
    </row>
    <row r="1253" spans="1:7" x14ac:dyDescent="0.25">
      <c r="A1253" s="26" t="str">
        <f>Raw_endusebreakdownannual!B1252</f>
        <v>CZ04</v>
      </c>
      <c r="B1253" s="26" t="str">
        <f>Raw_endusebreakdownannual!C1252</f>
        <v>cDXHP</v>
      </c>
      <c r="C1253" s="26" t="str">
        <f>Raw_endusebreakdownannual!A1252</f>
        <v>New Construction</v>
      </c>
      <c r="D1253" s="26" t="str">
        <f>Raw_endusebreakdownannual!D1252</f>
        <v>Exterior Equipment</v>
      </c>
      <c r="E1253" s="65">
        <f>Raw_endusebreakdownannual!E1252</f>
        <v>0</v>
      </c>
      <c r="F1253" s="65">
        <f>Raw_endusebreakdownannual!F1252</f>
        <v>0</v>
      </c>
      <c r="G1253" s="26"/>
    </row>
    <row r="1254" spans="1:7" x14ac:dyDescent="0.25">
      <c r="A1254" s="26" t="str">
        <f>Raw_endusebreakdownannual!B1253</f>
        <v>CZ04</v>
      </c>
      <c r="B1254" s="26" t="str">
        <f>Raw_endusebreakdownannual!C1253</f>
        <v>cDXHP</v>
      </c>
      <c r="C1254" s="26" t="str">
        <f>Raw_endusebreakdownannual!A1253</f>
        <v>New Construction</v>
      </c>
      <c r="D1254" s="26" t="str">
        <f>Raw_endusebreakdownannual!D1253</f>
        <v>Fans</v>
      </c>
      <c r="E1254" s="65">
        <f>Raw_endusebreakdownannual!E1253</f>
        <v>1385261.18</v>
      </c>
      <c r="F1254" s="65">
        <f>Raw_endusebreakdownannual!F1253</f>
        <v>0</v>
      </c>
      <c r="G1254" s="26"/>
    </row>
    <row r="1255" spans="1:7" x14ac:dyDescent="0.25">
      <c r="A1255" s="26" t="str">
        <f>Raw_endusebreakdownannual!B1254</f>
        <v>CZ04</v>
      </c>
      <c r="B1255" s="26" t="str">
        <f>Raw_endusebreakdownannual!C1254</f>
        <v>cDXHP</v>
      </c>
      <c r="C1255" s="26" t="str">
        <f>Raw_endusebreakdownannual!A1254</f>
        <v>New Construction</v>
      </c>
      <c r="D1255" s="26" t="str">
        <f>Raw_endusebreakdownannual!D1254</f>
        <v>Pumps</v>
      </c>
      <c r="E1255" s="65">
        <f>Raw_endusebreakdownannual!E1254</f>
        <v>2520.7199999999998</v>
      </c>
      <c r="F1255" s="65">
        <f>Raw_endusebreakdownannual!F1254</f>
        <v>0</v>
      </c>
      <c r="G1255" s="26"/>
    </row>
    <row r="1256" spans="1:7" x14ac:dyDescent="0.25">
      <c r="A1256" s="26" t="str">
        <f>Raw_endusebreakdownannual!B1255</f>
        <v>CZ04</v>
      </c>
      <c r="B1256" s="26" t="str">
        <f>Raw_endusebreakdownannual!C1255</f>
        <v>cDXHP</v>
      </c>
      <c r="C1256" s="26" t="str">
        <f>Raw_endusebreakdownannual!A1255</f>
        <v>New Construction</v>
      </c>
      <c r="D1256" s="26" t="str">
        <f>Raw_endusebreakdownannual!D1255</f>
        <v>Heat Rejection</v>
      </c>
      <c r="E1256" s="65">
        <f>Raw_endusebreakdownannual!E1255</f>
        <v>0</v>
      </c>
      <c r="F1256" s="65">
        <f>Raw_endusebreakdownannual!F1255</f>
        <v>0</v>
      </c>
      <c r="G1256" s="26"/>
    </row>
    <row r="1257" spans="1:7" x14ac:dyDescent="0.25">
      <c r="A1257" s="26" t="str">
        <f>Raw_endusebreakdownannual!B1256</f>
        <v>CZ04</v>
      </c>
      <c r="B1257" s="26" t="str">
        <f>Raw_endusebreakdownannual!C1256</f>
        <v>cDXHP</v>
      </c>
      <c r="C1257" s="26" t="str">
        <f>Raw_endusebreakdownannual!A1256</f>
        <v>New Construction</v>
      </c>
      <c r="D1257" s="26" t="str">
        <f>Raw_endusebreakdownannual!D1256</f>
        <v>Humidification</v>
      </c>
      <c r="E1257" s="65">
        <f>Raw_endusebreakdownannual!E1256</f>
        <v>0</v>
      </c>
      <c r="F1257" s="65">
        <f>Raw_endusebreakdownannual!F1256</f>
        <v>0</v>
      </c>
      <c r="G1257" s="26"/>
    </row>
    <row r="1258" spans="1:7" x14ac:dyDescent="0.25">
      <c r="A1258" s="26" t="str">
        <f>Raw_endusebreakdownannual!B1257</f>
        <v>CZ04</v>
      </c>
      <c r="B1258" s="26" t="str">
        <f>Raw_endusebreakdownannual!C1257</f>
        <v>cDXHP</v>
      </c>
      <c r="C1258" s="26" t="str">
        <f>Raw_endusebreakdownannual!A1257</f>
        <v>New Construction</v>
      </c>
      <c r="D1258" s="26" t="str">
        <f>Raw_endusebreakdownannual!D1257</f>
        <v>Heat Recovery</v>
      </c>
      <c r="E1258" s="65">
        <f>Raw_endusebreakdownannual!E1257</f>
        <v>0</v>
      </c>
      <c r="F1258" s="65">
        <f>Raw_endusebreakdownannual!F1257</f>
        <v>0</v>
      </c>
      <c r="G1258" s="26"/>
    </row>
    <row r="1259" spans="1:7" x14ac:dyDescent="0.25">
      <c r="A1259" s="26" t="str">
        <f>Raw_endusebreakdownannual!B1258</f>
        <v>CZ04</v>
      </c>
      <c r="B1259" s="26" t="str">
        <f>Raw_endusebreakdownannual!C1258</f>
        <v>cDXHP</v>
      </c>
      <c r="C1259" s="26" t="str">
        <f>Raw_endusebreakdownannual!A1258</f>
        <v>New Construction</v>
      </c>
      <c r="D1259" s="26" t="str">
        <f>Raw_endusebreakdownannual!D1258</f>
        <v>Water Systems</v>
      </c>
      <c r="E1259" s="65">
        <f>Raw_endusebreakdownannual!E1258</f>
        <v>0</v>
      </c>
      <c r="F1259" s="65">
        <f>Raw_endusebreakdownannual!F1258</f>
        <v>1595688.44</v>
      </c>
      <c r="G1259" s="26"/>
    </row>
    <row r="1260" spans="1:7" x14ac:dyDescent="0.25">
      <c r="A1260" s="26" t="str">
        <f>Raw_endusebreakdownannual!B1259</f>
        <v>CZ04</v>
      </c>
      <c r="B1260" s="26" t="str">
        <f>Raw_endusebreakdownannual!C1259</f>
        <v>cDXHP</v>
      </c>
      <c r="C1260" s="26" t="str">
        <f>Raw_endusebreakdownannual!A1259</f>
        <v>New Construction</v>
      </c>
      <c r="D1260" s="26" t="str">
        <f>Raw_endusebreakdownannual!D1259</f>
        <v>Refrigeration</v>
      </c>
      <c r="E1260" s="65">
        <f>Raw_endusebreakdownannual!E1259</f>
        <v>0</v>
      </c>
      <c r="F1260" s="65">
        <f>Raw_endusebreakdownannual!F1259</f>
        <v>0</v>
      </c>
      <c r="G1260" s="26"/>
    </row>
    <row r="1261" spans="1:7" x14ac:dyDescent="0.25">
      <c r="A1261" s="26" t="str">
        <f>Raw_endusebreakdownannual!B1260</f>
        <v>CZ04</v>
      </c>
      <c r="B1261" s="26" t="str">
        <f>Raw_endusebreakdownannual!C1260</f>
        <v>cDXHP</v>
      </c>
      <c r="C1261" s="26" t="str">
        <f>Raw_endusebreakdownannual!A1260</f>
        <v>New Construction</v>
      </c>
      <c r="D1261" s="26" t="str">
        <f>Raw_endusebreakdownannual!D1260</f>
        <v>Generators</v>
      </c>
      <c r="E1261" s="65">
        <f>Raw_endusebreakdownannual!E1260</f>
        <v>0</v>
      </c>
      <c r="F1261" s="65">
        <f>Raw_endusebreakdownannual!F1260</f>
        <v>0</v>
      </c>
      <c r="G1261" s="26"/>
    </row>
    <row r="1262" spans="1:7" x14ac:dyDescent="0.25">
      <c r="A1262" s="26" t="str">
        <f>Raw_endusebreakdownannual!B1261</f>
        <v>CZ04</v>
      </c>
      <c r="B1262" s="26" t="str">
        <f>Raw_endusebreakdownannual!C1261</f>
        <v>cDXHP</v>
      </c>
      <c r="C1262" s="26" t="str">
        <f>Raw_endusebreakdownannual!A1261</f>
        <v>New Construction</v>
      </c>
      <c r="D1262" s="26" t="str">
        <f>Raw_endusebreakdownannual!D1261</f>
        <v>Total End Uses</v>
      </c>
      <c r="E1262" s="65">
        <f>Raw_endusebreakdownannual!E1261</f>
        <v>5841854.0899999999</v>
      </c>
      <c r="F1262" s="65">
        <f>Raw_endusebreakdownannual!F1261</f>
        <v>1831985.75</v>
      </c>
      <c r="G1262" s="26"/>
    </row>
    <row r="1263" spans="1:7" x14ac:dyDescent="0.25">
      <c r="A1263" s="26" t="str">
        <f>Raw_endusebreakdownannual!B1262</f>
        <v>CZ05</v>
      </c>
      <c r="B1263" s="26" t="str">
        <f>Raw_endusebreakdownannual!C1262</f>
        <v>cDXHP</v>
      </c>
      <c r="C1263" s="26" t="str">
        <f>Raw_endusebreakdownannual!A1262</f>
        <v>New Construction</v>
      </c>
      <c r="D1263" s="26" t="str">
        <f>Raw_endusebreakdownannual!D1262</f>
        <v>Heating</v>
      </c>
      <c r="E1263" s="65">
        <f>Raw_endusebreakdownannual!E1262</f>
        <v>78780.240000000005</v>
      </c>
      <c r="F1263" s="65">
        <f>Raw_endusebreakdownannual!F1262</f>
        <v>2154.85</v>
      </c>
      <c r="G1263" s="26"/>
    </row>
    <row r="1264" spans="1:7" x14ac:dyDescent="0.25">
      <c r="A1264" s="26" t="str">
        <f>Raw_endusebreakdownannual!B1263</f>
        <v>CZ05</v>
      </c>
      <c r="B1264" s="26" t="str">
        <f>Raw_endusebreakdownannual!C1263</f>
        <v>cDXHP</v>
      </c>
      <c r="C1264" s="26" t="str">
        <f>Raw_endusebreakdownannual!A1263</f>
        <v>New Construction</v>
      </c>
      <c r="D1264" s="26" t="str">
        <f>Raw_endusebreakdownannual!D1263</f>
        <v>Cooling</v>
      </c>
      <c r="E1264" s="65">
        <f>Raw_endusebreakdownannual!E1263</f>
        <v>408322.86</v>
      </c>
      <c r="F1264" s="65">
        <f>Raw_endusebreakdownannual!F1263</f>
        <v>0</v>
      </c>
      <c r="G1264" s="26"/>
    </row>
    <row r="1265" spans="1:7" x14ac:dyDescent="0.25">
      <c r="A1265" s="26" t="str">
        <f>Raw_endusebreakdownannual!B1264</f>
        <v>CZ05</v>
      </c>
      <c r="B1265" s="26" t="str">
        <f>Raw_endusebreakdownannual!C1264</f>
        <v>cDXHP</v>
      </c>
      <c r="C1265" s="26" t="str">
        <f>Raw_endusebreakdownannual!A1264</f>
        <v>New Construction</v>
      </c>
      <c r="D1265" s="26" t="str">
        <f>Raw_endusebreakdownannual!D1264</f>
        <v>Interior Lighting</v>
      </c>
      <c r="E1265" s="65">
        <f>Raw_endusebreakdownannual!E1264</f>
        <v>558894.68000000005</v>
      </c>
      <c r="F1265" s="65">
        <f>Raw_endusebreakdownannual!F1264</f>
        <v>0</v>
      </c>
      <c r="G1265" s="26"/>
    </row>
    <row r="1266" spans="1:7" x14ac:dyDescent="0.25">
      <c r="A1266" s="26" t="str">
        <f>Raw_endusebreakdownannual!B1265</f>
        <v>CZ05</v>
      </c>
      <c r="B1266" s="26" t="str">
        <f>Raw_endusebreakdownannual!C1265</f>
        <v>cDXHP</v>
      </c>
      <c r="C1266" s="26" t="str">
        <f>Raw_endusebreakdownannual!A1265</f>
        <v>New Construction</v>
      </c>
      <c r="D1266" s="26" t="str">
        <f>Raw_endusebreakdownannual!D1265</f>
        <v>Exterior Lighting</v>
      </c>
      <c r="E1266" s="65">
        <f>Raw_endusebreakdownannual!E1265</f>
        <v>0</v>
      </c>
      <c r="F1266" s="65">
        <f>Raw_endusebreakdownannual!F1265</f>
        <v>0</v>
      </c>
      <c r="G1266" s="26"/>
    </row>
    <row r="1267" spans="1:7" x14ac:dyDescent="0.25">
      <c r="A1267" s="26" t="str">
        <f>Raw_endusebreakdownannual!B1266</f>
        <v>CZ05</v>
      </c>
      <c r="B1267" s="26" t="str">
        <f>Raw_endusebreakdownannual!C1266</f>
        <v>cDXHP</v>
      </c>
      <c r="C1267" s="26" t="str">
        <f>Raw_endusebreakdownannual!A1266</f>
        <v>New Construction</v>
      </c>
      <c r="D1267" s="26" t="str">
        <f>Raw_endusebreakdownannual!D1266</f>
        <v>Interior Equipment</v>
      </c>
      <c r="E1267" s="65">
        <f>Raw_endusebreakdownannual!E1266</f>
        <v>3196971.72</v>
      </c>
      <c r="F1267" s="65">
        <f>Raw_endusebreakdownannual!F1266</f>
        <v>234323.45</v>
      </c>
      <c r="G1267" s="26"/>
    </row>
    <row r="1268" spans="1:7" x14ac:dyDescent="0.25">
      <c r="A1268" s="26" t="str">
        <f>Raw_endusebreakdownannual!B1267</f>
        <v>CZ05</v>
      </c>
      <c r="B1268" s="26" t="str">
        <f>Raw_endusebreakdownannual!C1267</f>
        <v>cDXHP</v>
      </c>
      <c r="C1268" s="26" t="str">
        <f>Raw_endusebreakdownannual!A1267</f>
        <v>New Construction</v>
      </c>
      <c r="D1268" s="26" t="str">
        <f>Raw_endusebreakdownannual!D1267</f>
        <v>Exterior Equipment</v>
      </c>
      <c r="E1268" s="65">
        <f>Raw_endusebreakdownannual!E1267</f>
        <v>0</v>
      </c>
      <c r="F1268" s="65">
        <f>Raw_endusebreakdownannual!F1267</f>
        <v>0</v>
      </c>
      <c r="G1268" s="26"/>
    </row>
    <row r="1269" spans="1:7" x14ac:dyDescent="0.25">
      <c r="A1269" s="26" t="str">
        <f>Raw_endusebreakdownannual!B1268</f>
        <v>CZ05</v>
      </c>
      <c r="B1269" s="26" t="str">
        <f>Raw_endusebreakdownannual!C1268</f>
        <v>cDXHP</v>
      </c>
      <c r="C1269" s="26" t="str">
        <f>Raw_endusebreakdownannual!A1268</f>
        <v>New Construction</v>
      </c>
      <c r="D1269" s="26" t="str">
        <f>Raw_endusebreakdownannual!D1268</f>
        <v>Fans</v>
      </c>
      <c r="E1269" s="65">
        <f>Raw_endusebreakdownannual!E1268</f>
        <v>1306981.82</v>
      </c>
      <c r="F1269" s="65">
        <f>Raw_endusebreakdownannual!F1268</f>
        <v>0</v>
      </c>
      <c r="G1269" s="26"/>
    </row>
    <row r="1270" spans="1:7" x14ac:dyDescent="0.25">
      <c r="A1270" s="26" t="str">
        <f>Raw_endusebreakdownannual!B1269</f>
        <v>CZ05</v>
      </c>
      <c r="B1270" s="26" t="str">
        <f>Raw_endusebreakdownannual!C1269</f>
        <v>cDXHP</v>
      </c>
      <c r="C1270" s="26" t="str">
        <f>Raw_endusebreakdownannual!A1269</f>
        <v>New Construction</v>
      </c>
      <c r="D1270" s="26" t="str">
        <f>Raw_endusebreakdownannual!D1269</f>
        <v>Pumps</v>
      </c>
      <c r="E1270" s="65">
        <f>Raw_endusebreakdownannual!E1269</f>
        <v>2194.11</v>
      </c>
      <c r="F1270" s="65">
        <f>Raw_endusebreakdownannual!F1269</f>
        <v>0</v>
      </c>
      <c r="G1270" s="26"/>
    </row>
    <row r="1271" spans="1:7" x14ac:dyDescent="0.25">
      <c r="A1271" s="26" t="str">
        <f>Raw_endusebreakdownannual!B1270</f>
        <v>CZ05</v>
      </c>
      <c r="B1271" s="26" t="str">
        <f>Raw_endusebreakdownannual!C1270</f>
        <v>cDXHP</v>
      </c>
      <c r="C1271" s="26" t="str">
        <f>Raw_endusebreakdownannual!A1270</f>
        <v>New Construction</v>
      </c>
      <c r="D1271" s="26" t="str">
        <f>Raw_endusebreakdownannual!D1270</f>
        <v>Heat Rejection</v>
      </c>
      <c r="E1271" s="65">
        <f>Raw_endusebreakdownannual!E1270</f>
        <v>0</v>
      </c>
      <c r="F1271" s="65">
        <f>Raw_endusebreakdownannual!F1270</f>
        <v>0</v>
      </c>
      <c r="G1271" s="26"/>
    </row>
    <row r="1272" spans="1:7" x14ac:dyDescent="0.25">
      <c r="A1272" s="26" t="str">
        <f>Raw_endusebreakdownannual!B1271</f>
        <v>CZ05</v>
      </c>
      <c r="B1272" s="26" t="str">
        <f>Raw_endusebreakdownannual!C1271</f>
        <v>cDXHP</v>
      </c>
      <c r="C1272" s="26" t="str">
        <f>Raw_endusebreakdownannual!A1271</f>
        <v>New Construction</v>
      </c>
      <c r="D1272" s="26" t="str">
        <f>Raw_endusebreakdownannual!D1271</f>
        <v>Humidification</v>
      </c>
      <c r="E1272" s="65">
        <f>Raw_endusebreakdownannual!E1271</f>
        <v>0</v>
      </c>
      <c r="F1272" s="65">
        <f>Raw_endusebreakdownannual!F1271</f>
        <v>0</v>
      </c>
      <c r="G1272" s="26"/>
    </row>
    <row r="1273" spans="1:7" x14ac:dyDescent="0.25">
      <c r="A1273" s="26" t="str">
        <f>Raw_endusebreakdownannual!B1272</f>
        <v>CZ05</v>
      </c>
      <c r="B1273" s="26" t="str">
        <f>Raw_endusebreakdownannual!C1272</f>
        <v>cDXHP</v>
      </c>
      <c r="C1273" s="26" t="str">
        <f>Raw_endusebreakdownannual!A1272</f>
        <v>New Construction</v>
      </c>
      <c r="D1273" s="26" t="str">
        <f>Raw_endusebreakdownannual!D1272</f>
        <v>Heat Recovery</v>
      </c>
      <c r="E1273" s="65">
        <f>Raw_endusebreakdownannual!E1272</f>
        <v>0</v>
      </c>
      <c r="F1273" s="65">
        <f>Raw_endusebreakdownannual!F1272</f>
        <v>0</v>
      </c>
      <c r="G1273" s="26"/>
    </row>
    <row r="1274" spans="1:7" x14ac:dyDescent="0.25">
      <c r="A1274" s="26" t="str">
        <f>Raw_endusebreakdownannual!B1273</f>
        <v>CZ05</v>
      </c>
      <c r="B1274" s="26" t="str">
        <f>Raw_endusebreakdownannual!C1273</f>
        <v>cDXHP</v>
      </c>
      <c r="C1274" s="26" t="str">
        <f>Raw_endusebreakdownannual!A1273</f>
        <v>New Construction</v>
      </c>
      <c r="D1274" s="26" t="str">
        <f>Raw_endusebreakdownannual!D1273</f>
        <v>Water Systems</v>
      </c>
      <c r="E1274" s="65">
        <f>Raw_endusebreakdownannual!E1273</f>
        <v>0</v>
      </c>
      <c r="F1274" s="65">
        <f>Raw_endusebreakdownannual!F1273</f>
        <v>1655306.83</v>
      </c>
      <c r="G1274" s="26"/>
    </row>
    <row r="1275" spans="1:7" x14ac:dyDescent="0.25">
      <c r="A1275" s="26" t="str">
        <f>Raw_endusebreakdownannual!B1274</f>
        <v>CZ05</v>
      </c>
      <c r="B1275" s="26" t="str">
        <f>Raw_endusebreakdownannual!C1274</f>
        <v>cDXHP</v>
      </c>
      <c r="C1275" s="26" t="str">
        <f>Raw_endusebreakdownannual!A1274</f>
        <v>New Construction</v>
      </c>
      <c r="D1275" s="26" t="str">
        <f>Raw_endusebreakdownannual!D1274</f>
        <v>Refrigeration</v>
      </c>
      <c r="E1275" s="65">
        <f>Raw_endusebreakdownannual!E1274</f>
        <v>0</v>
      </c>
      <c r="F1275" s="65">
        <f>Raw_endusebreakdownannual!F1274</f>
        <v>0</v>
      </c>
      <c r="G1275" s="26"/>
    </row>
    <row r="1276" spans="1:7" x14ac:dyDescent="0.25">
      <c r="A1276" s="26" t="str">
        <f>Raw_endusebreakdownannual!B1275</f>
        <v>CZ05</v>
      </c>
      <c r="B1276" s="26" t="str">
        <f>Raw_endusebreakdownannual!C1275</f>
        <v>cDXHP</v>
      </c>
      <c r="C1276" s="26" t="str">
        <f>Raw_endusebreakdownannual!A1275</f>
        <v>New Construction</v>
      </c>
      <c r="D1276" s="26" t="str">
        <f>Raw_endusebreakdownannual!D1275</f>
        <v>Generators</v>
      </c>
      <c r="E1276" s="65">
        <f>Raw_endusebreakdownannual!E1275</f>
        <v>0</v>
      </c>
      <c r="F1276" s="65">
        <f>Raw_endusebreakdownannual!F1275</f>
        <v>0</v>
      </c>
      <c r="G1276" s="26"/>
    </row>
    <row r="1277" spans="1:7" x14ac:dyDescent="0.25">
      <c r="A1277" s="26" t="str">
        <f>Raw_endusebreakdownannual!B1276</f>
        <v>CZ05</v>
      </c>
      <c r="B1277" s="26" t="str">
        <f>Raw_endusebreakdownannual!C1276</f>
        <v>cDXHP</v>
      </c>
      <c r="C1277" s="26" t="str">
        <f>Raw_endusebreakdownannual!A1276</f>
        <v>New Construction</v>
      </c>
      <c r="D1277" s="26" t="str">
        <f>Raw_endusebreakdownannual!D1276</f>
        <v>Total End Uses</v>
      </c>
      <c r="E1277" s="65">
        <f>Raw_endusebreakdownannual!E1276</f>
        <v>5552145.4400000004</v>
      </c>
      <c r="F1277" s="65">
        <f>Raw_endusebreakdownannual!F1276</f>
        <v>1891785.13</v>
      </c>
      <c r="G1277" s="26"/>
    </row>
    <row r="1278" spans="1:7" x14ac:dyDescent="0.25">
      <c r="A1278" s="26" t="str">
        <f>Raw_endusebreakdownannual!B1277</f>
        <v>CZ06</v>
      </c>
      <c r="B1278" s="26" t="str">
        <f>Raw_endusebreakdownannual!C1277</f>
        <v>cDXHP</v>
      </c>
      <c r="C1278" s="26" t="str">
        <f>Raw_endusebreakdownannual!A1277</f>
        <v>New Construction</v>
      </c>
      <c r="D1278" s="26" t="str">
        <f>Raw_endusebreakdownannual!D1277</f>
        <v>Heating</v>
      </c>
      <c r="E1278" s="65">
        <f>Raw_endusebreakdownannual!E1277</f>
        <v>16829.39</v>
      </c>
      <c r="F1278" s="65">
        <f>Raw_endusebreakdownannual!F1277</f>
        <v>42.3</v>
      </c>
      <c r="G1278" s="26"/>
    </row>
    <row r="1279" spans="1:7" x14ac:dyDescent="0.25">
      <c r="A1279" s="26" t="str">
        <f>Raw_endusebreakdownannual!B1278</f>
        <v>CZ06</v>
      </c>
      <c r="B1279" s="26" t="str">
        <f>Raw_endusebreakdownannual!C1278</f>
        <v>cDXHP</v>
      </c>
      <c r="C1279" s="26" t="str">
        <f>Raw_endusebreakdownannual!A1278</f>
        <v>New Construction</v>
      </c>
      <c r="D1279" s="26" t="str">
        <f>Raw_endusebreakdownannual!D1278</f>
        <v>Cooling</v>
      </c>
      <c r="E1279" s="65">
        <f>Raw_endusebreakdownannual!E1278</f>
        <v>677751.89</v>
      </c>
      <c r="F1279" s="65">
        <f>Raw_endusebreakdownannual!F1278</f>
        <v>0</v>
      </c>
      <c r="G1279" s="26"/>
    </row>
    <row r="1280" spans="1:7" x14ac:dyDescent="0.25">
      <c r="A1280" s="26" t="str">
        <f>Raw_endusebreakdownannual!B1279</f>
        <v>CZ06</v>
      </c>
      <c r="B1280" s="26" t="str">
        <f>Raw_endusebreakdownannual!C1279</f>
        <v>cDXHP</v>
      </c>
      <c r="C1280" s="26" t="str">
        <f>Raw_endusebreakdownannual!A1279</f>
        <v>New Construction</v>
      </c>
      <c r="D1280" s="26" t="str">
        <f>Raw_endusebreakdownannual!D1279</f>
        <v>Interior Lighting</v>
      </c>
      <c r="E1280" s="65">
        <f>Raw_endusebreakdownannual!E1279</f>
        <v>558894.68000000005</v>
      </c>
      <c r="F1280" s="65">
        <f>Raw_endusebreakdownannual!F1279</f>
        <v>0</v>
      </c>
      <c r="G1280" s="26"/>
    </row>
    <row r="1281" spans="1:7" x14ac:dyDescent="0.25">
      <c r="A1281" s="26" t="str">
        <f>Raw_endusebreakdownannual!B1280</f>
        <v>CZ06</v>
      </c>
      <c r="B1281" s="26" t="str">
        <f>Raw_endusebreakdownannual!C1280</f>
        <v>cDXHP</v>
      </c>
      <c r="C1281" s="26" t="str">
        <f>Raw_endusebreakdownannual!A1280</f>
        <v>New Construction</v>
      </c>
      <c r="D1281" s="26" t="str">
        <f>Raw_endusebreakdownannual!D1280</f>
        <v>Exterior Lighting</v>
      </c>
      <c r="E1281" s="65">
        <f>Raw_endusebreakdownannual!E1280</f>
        <v>0</v>
      </c>
      <c r="F1281" s="65">
        <f>Raw_endusebreakdownannual!F1280</f>
        <v>0</v>
      </c>
      <c r="G1281" s="26"/>
    </row>
    <row r="1282" spans="1:7" x14ac:dyDescent="0.25">
      <c r="A1282" s="26" t="str">
        <f>Raw_endusebreakdownannual!B1281</f>
        <v>CZ06</v>
      </c>
      <c r="B1282" s="26" t="str">
        <f>Raw_endusebreakdownannual!C1281</f>
        <v>cDXHP</v>
      </c>
      <c r="C1282" s="26" t="str">
        <f>Raw_endusebreakdownannual!A1281</f>
        <v>New Construction</v>
      </c>
      <c r="D1282" s="26" t="str">
        <f>Raw_endusebreakdownannual!D1281</f>
        <v>Interior Equipment</v>
      </c>
      <c r="E1282" s="65">
        <f>Raw_endusebreakdownannual!E1281</f>
        <v>3196971.72</v>
      </c>
      <c r="F1282" s="65">
        <f>Raw_endusebreakdownannual!F1281</f>
        <v>234323.45</v>
      </c>
      <c r="G1282" s="26"/>
    </row>
    <row r="1283" spans="1:7" x14ac:dyDescent="0.25">
      <c r="A1283" s="26" t="str">
        <f>Raw_endusebreakdownannual!B1282</f>
        <v>CZ06</v>
      </c>
      <c r="B1283" s="26" t="str">
        <f>Raw_endusebreakdownannual!C1282</f>
        <v>cDXHP</v>
      </c>
      <c r="C1283" s="26" t="str">
        <f>Raw_endusebreakdownannual!A1282</f>
        <v>New Construction</v>
      </c>
      <c r="D1283" s="26" t="str">
        <f>Raw_endusebreakdownannual!D1282</f>
        <v>Exterior Equipment</v>
      </c>
      <c r="E1283" s="65">
        <f>Raw_endusebreakdownannual!E1282</f>
        <v>0</v>
      </c>
      <c r="F1283" s="65">
        <f>Raw_endusebreakdownannual!F1282</f>
        <v>0</v>
      </c>
      <c r="G1283" s="26"/>
    </row>
    <row r="1284" spans="1:7" x14ac:dyDescent="0.25">
      <c r="A1284" s="26" t="str">
        <f>Raw_endusebreakdownannual!B1283</f>
        <v>CZ06</v>
      </c>
      <c r="B1284" s="26" t="str">
        <f>Raw_endusebreakdownannual!C1283</f>
        <v>cDXHP</v>
      </c>
      <c r="C1284" s="26" t="str">
        <f>Raw_endusebreakdownannual!A1283</f>
        <v>New Construction</v>
      </c>
      <c r="D1284" s="26" t="str">
        <f>Raw_endusebreakdownannual!D1283</f>
        <v>Fans</v>
      </c>
      <c r="E1284" s="65">
        <f>Raw_endusebreakdownannual!E1283</f>
        <v>1354847.68</v>
      </c>
      <c r="F1284" s="65">
        <f>Raw_endusebreakdownannual!F1283</f>
        <v>0</v>
      </c>
      <c r="G1284" s="26"/>
    </row>
    <row r="1285" spans="1:7" x14ac:dyDescent="0.25">
      <c r="A1285" s="26" t="str">
        <f>Raw_endusebreakdownannual!B1284</f>
        <v>CZ06</v>
      </c>
      <c r="B1285" s="26" t="str">
        <f>Raw_endusebreakdownannual!C1284</f>
        <v>cDXHP</v>
      </c>
      <c r="C1285" s="26" t="str">
        <f>Raw_endusebreakdownannual!A1284</f>
        <v>New Construction</v>
      </c>
      <c r="D1285" s="26" t="str">
        <f>Raw_endusebreakdownannual!D1284</f>
        <v>Pumps</v>
      </c>
      <c r="E1285" s="65">
        <f>Raw_endusebreakdownannual!E1284</f>
        <v>2775</v>
      </c>
      <c r="F1285" s="65">
        <f>Raw_endusebreakdownannual!F1284</f>
        <v>0</v>
      </c>
      <c r="G1285" s="26"/>
    </row>
    <row r="1286" spans="1:7" x14ac:dyDescent="0.25">
      <c r="A1286" s="26" t="str">
        <f>Raw_endusebreakdownannual!B1285</f>
        <v>CZ06</v>
      </c>
      <c r="B1286" s="26" t="str">
        <f>Raw_endusebreakdownannual!C1285</f>
        <v>cDXHP</v>
      </c>
      <c r="C1286" s="26" t="str">
        <f>Raw_endusebreakdownannual!A1285</f>
        <v>New Construction</v>
      </c>
      <c r="D1286" s="26" t="str">
        <f>Raw_endusebreakdownannual!D1285</f>
        <v>Heat Rejection</v>
      </c>
      <c r="E1286" s="65">
        <f>Raw_endusebreakdownannual!E1285</f>
        <v>0</v>
      </c>
      <c r="F1286" s="65">
        <f>Raw_endusebreakdownannual!F1285</f>
        <v>0</v>
      </c>
      <c r="G1286" s="26"/>
    </row>
    <row r="1287" spans="1:7" x14ac:dyDescent="0.25">
      <c r="A1287" s="26" t="str">
        <f>Raw_endusebreakdownannual!B1286</f>
        <v>CZ06</v>
      </c>
      <c r="B1287" s="26" t="str">
        <f>Raw_endusebreakdownannual!C1286</f>
        <v>cDXHP</v>
      </c>
      <c r="C1287" s="26" t="str">
        <f>Raw_endusebreakdownannual!A1286</f>
        <v>New Construction</v>
      </c>
      <c r="D1287" s="26" t="str">
        <f>Raw_endusebreakdownannual!D1286</f>
        <v>Humidification</v>
      </c>
      <c r="E1287" s="65">
        <f>Raw_endusebreakdownannual!E1286</f>
        <v>0</v>
      </c>
      <c r="F1287" s="65">
        <f>Raw_endusebreakdownannual!F1286</f>
        <v>0</v>
      </c>
      <c r="G1287" s="26"/>
    </row>
    <row r="1288" spans="1:7" x14ac:dyDescent="0.25">
      <c r="A1288" s="26" t="str">
        <f>Raw_endusebreakdownannual!B1287</f>
        <v>CZ06</v>
      </c>
      <c r="B1288" s="26" t="str">
        <f>Raw_endusebreakdownannual!C1287</f>
        <v>cDXHP</v>
      </c>
      <c r="C1288" s="26" t="str">
        <f>Raw_endusebreakdownannual!A1287</f>
        <v>New Construction</v>
      </c>
      <c r="D1288" s="26" t="str">
        <f>Raw_endusebreakdownannual!D1287</f>
        <v>Heat Recovery</v>
      </c>
      <c r="E1288" s="65">
        <f>Raw_endusebreakdownannual!E1287</f>
        <v>0</v>
      </c>
      <c r="F1288" s="65">
        <f>Raw_endusebreakdownannual!F1287</f>
        <v>0</v>
      </c>
      <c r="G1288" s="26"/>
    </row>
    <row r="1289" spans="1:7" x14ac:dyDescent="0.25">
      <c r="A1289" s="26" t="str">
        <f>Raw_endusebreakdownannual!B1288</f>
        <v>CZ06</v>
      </c>
      <c r="B1289" s="26" t="str">
        <f>Raw_endusebreakdownannual!C1288</f>
        <v>cDXHP</v>
      </c>
      <c r="C1289" s="26" t="str">
        <f>Raw_endusebreakdownannual!A1288</f>
        <v>New Construction</v>
      </c>
      <c r="D1289" s="26" t="str">
        <f>Raw_endusebreakdownannual!D1288</f>
        <v>Water Systems</v>
      </c>
      <c r="E1289" s="65">
        <f>Raw_endusebreakdownannual!E1288</f>
        <v>0</v>
      </c>
      <c r="F1289" s="65">
        <f>Raw_endusebreakdownannual!F1288</f>
        <v>1523994.48</v>
      </c>
      <c r="G1289" s="26"/>
    </row>
    <row r="1290" spans="1:7" x14ac:dyDescent="0.25">
      <c r="A1290" s="26" t="str">
        <f>Raw_endusebreakdownannual!B1289</f>
        <v>CZ06</v>
      </c>
      <c r="B1290" s="26" t="str">
        <f>Raw_endusebreakdownannual!C1289</f>
        <v>cDXHP</v>
      </c>
      <c r="C1290" s="26" t="str">
        <f>Raw_endusebreakdownannual!A1289</f>
        <v>New Construction</v>
      </c>
      <c r="D1290" s="26" t="str">
        <f>Raw_endusebreakdownannual!D1289</f>
        <v>Refrigeration</v>
      </c>
      <c r="E1290" s="65">
        <f>Raw_endusebreakdownannual!E1289</f>
        <v>0</v>
      </c>
      <c r="F1290" s="65">
        <f>Raw_endusebreakdownannual!F1289</f>
        <v>0</v>
      </c>
      <c r="G1290" s="26"/>
    </row>
    <row r="1291" spans="1:7" x14ac:dyDescent="0.25">
      <c r="A1291" s="26" t="str">
        <f>Raw_endusebreakdownannual!B1290</f>
        <v>CZ06</v>
      </c>
      <c r="B1291" s="26" t="str">
        <f>Raw_endusebreakdownannual!C1290</f>
        <v>cDXHP</v>
      </c>
      <c r="C1291" s="26" t="str">
        <f>Raw_endusebreakdownannual!A1290</f>
        <v>New Construction</v>
      </c>
      <c r="D1291" s="26" t="str">
        <f>Raw_endusebreakdownannual!D1290</f>
        <v>Generators</v>
      </c>
      <c r="E1291" s="65">
        <f>Raw_endusebreakdownannual!E1290</f>
        <v>0</v>
      </c>
      <c r="F1291" s="65">
        <f>Raw_endusebreakdownannual!F1290</f>
        <v>0</v>
      </c>
      <c r="G1291" s="26"/>
    </row>
    <row r="1292" spans="1:7" x14ac:dyDescent="0.25">
      <c r="A1292" s="26" t="str">
        <f>Raw_endusebreakdownannual!B1291</f>
        <v>CZ06</v>
      </c>
      <c r="B1292" s="26" t="str">
        <f>Raw_endusebreakdownannual!C1291</f>
        <v>cDXHP</v>
      </c>
      <c r="C1292" s="26" t="str">
        <f>Raw_endusebreakdownannual!A1291</f>
        <v>New Construction</v>
      </c>
      <c r="D1292" s="26" t="str">
        <f>Raw_endusebreakdownannual!D1291</f>
        <v>Total End Uses</v>
      </c>
      <c r="E1292" s="65">
        <f>Raw_endusebreakdownannual!E1291</f>
        <v>5808070.3600000003</v>
      </c>
      <c r="F1292" s="65">
        <f>Raw_endusebreakdownannual!F1291</f>
        <v>1758360.23</v>
      </c>
      <c r="G1292" s="26"/>
    </row>
    <row r="1293" spans="1:7" x14ac:dyDescent="0.25">
      <c r="A1293" s="26" t="str">
        <f>Raw_endusebreakdownannual!B1292</f>
        <v>CZ07</v>
      </c>
      <c r="B1293" s="26" t="str">
        <f>Raw_endusebreakdownannual!C1292</f>
        <v>cDXHP</v>
      </c>
      <c r="C1293" s="26" t="str">
        <f>Raw_endusebreakdownannual!A1292</f>
        <v>New Construction</v>
      </c>
      <c r="D1293" s="26" t="str">
        <f>Raw_endusebreakdownannual!D1292</f>
        <v>Heating</v>
      </c>
      <c r="E1293" s="65">
        <f>Raw_endusebreakdownannual!E1292</f>
        <v>16024.82</v>
      </c>
      <c r="F1293" s="65">
        <f>Raw_endusebreakdownannual!F1292</f>
        <v>0.71</v>
      </c>
      <c r="G1293" s="26"/>
    </row>
    <row r="1294" spans="1:7" x14ac:dyDescent="0.25">
      <c r="A1294" s="26" t="str">
        <f>Raw_endusebreakdownannual!B1293</f>
        <v>CZ07</v>
      </c>
      <c r="B1294" s="26" t="str">
        <f>Raw_endusebreakdownannual!C1293</f>
        <v>cDXHP</v>
      </c>
      <c r="C1294" s="26" t="str">
        <f>Raw_endusebreakdownannual!A1293</f>
        <v>New Construction</v>
      </c>
      <c r="D1294" s="26" t="str">
        <f>Raw_endusebreakdownannual!D1293</f>
        <v>Cooling</v>
      </c>
      <c r="E1294" s="65">
        <f>Raw_endusebreakdownannual!E1293</f>
        <v>766287.97</v>
      </c>
      <c r="F1294" s="65">
        <f>Raw_endusebreakdownannual!F1293</f>
        <v>0</v>
      </c>
      <c r="G1294" s="26"/>
    </row>
    <row r="1295" spans="1:7" x14ac:dyDescent="0.25">
      <c r="A1295" s="26" t="str">
        <f>Raw_endusebreakdownannual!B1294</f>
        <v>CZ07</v>
      </c>
      <c r="B1295" s="26" t="str">
        <f>Raw_endusebreakdownannual!C1294</f>
        <v>cDXHP</v>
      </c>
      <c r="C1295" s="26" t="str">
        <f>Raw_endusebreakdownannual!A1294</f>
        <v>New Construction</v>
      </c>
      <c r="D1295" s="26" t="str">
        <f>Raw_endusebreakdownannual!D1294</f>
        <v>Interior Lighting</v>
      </c>
      <c r="E1295" s="65">
        <f>Raw_endusebreakdownannual!E1294</f>
        <v>558894.68000000005</v>
      </c>
      <c r="F1295" s="65">
        <f>Raw_endusebreakdownannual!F1294</f>
        <v>0</v>
      </c>
      <c r="G1295" s="26"/>
    </row>
    <row r="1296" spans="1:7" x14ac:dyDescent="0.25">
      <c r="A1296" s="26" t="str">
        <f>Raw_endusebreakdownannual!B1295</f>
        <v>CZ07</v>
      </c>
      <c r="B1296" s="26" t="str">
        <f>Raw_endusebreakdownannual!C1295</f>
        <v>cDXHP</v>
      </c>
      <c r="C1296" s="26" t="str">
        <f>Raw_endusebreakdownannual!A1295</f>
        <v>New Construction</v>
      </c>
      <c r="D1296" s="26" t="str">
        <f>Raw_endusebreakdownannual!D1295</f>
        <v>Exterior Lighting</v>
      </c>
      <c r="E1296" s="65">
        <f>Raw_endusebreakdownannual!E1295</f>
        <v>0</v>
      </c>
      <c r="F1296" s="65">
        <f>Raw_endusebreakdownannual!F1295</f>
        <v>0</v>
      </c>
      <c r="G1296" s="26"/>
    </row>
    <row r="1297" spans="1:7" x14ac:dyDescent="0.25">
      <c r="A1297" s="26" t="str">
        <f>Raw_endusebreakdownannual!B1296</f>
        <v>CZ07</v>
      </c>
      <c r="B1297" s="26" t="str">
        <f>Raw_endusebreakdownannual!C1296</f>
        <v>cDXHP</v>
      </c>
      <c r="C1297" s="26" t="str">
        <f>Raw_endusebreakdownannual!A1296</f>
        <v>New Construction</v>
      </c>
      <c r="D1297" s="26" t="str">
        <f>Raw_endusebreakdownannual!D1296</f>
        <v>Interior Equipment</v>
      </c>
      <c r="E1297" s="65">
        <f>Raw_endusebreakdownannual!E1296</f>
        <v>3196971.72</v>
      </c>
      <c r="F1297" s="65">
        <f>Raw_endusebreakdownannual!F1296</f>
        <v>234323.45</v>
      </c>
      <c r="G1297" s="26"/>
    </row>
    <row r="1298" spans="1:7" x14ac:dyDescent="0.25">
      <c r="A1298" s="26" t="str">
        <f>Raw_endusebreakdownannual!B1297</f>
        <v>CZ07</v>
      </c>
      <c r="B1298" s="26" t="str">
        <f>Raw_endusebreakdownannual!C1297</f>
        <v>cDXHP</v>
      </c>
      <c r="C1298" s="26" t="str">
        <f>Raw_endusebreakdownannual!A1297</f>
        <v>New Construction</v>
      </c>
      <c r="D1298" s="26" t="str">
        <f>Raw_endusebreakdownannual!D1297</f>
        <v>Exterior Equipment</v>
      </c>
      <c r="E1298" s="65">
        <f>Raw_endusebreakdownannual!E1297</f>
        <v>0</v>
      </c>
      <c r="F1298" s="65">
        <f>Raw_endusebreakdownannual!F1297</f>
        <v>0</v>
      </c>
      <c r="G1298" s="26"/>
    </row>
    <row r="1299" spans="1:7" x14ac:dyDescent="0.25">
      <c r="A1299" s="26" t="str">
        <f>Raw_endusebreakdownannual!B1298</f>
        <v>CZ07</v>
      </c>
      <c r="B1299" s="26" t="str">
        <f>Raw_endusebreakdownannual!C1298</f>
        <v>cDXHP</v>
      </c>
      <c r="C1299" s="26" t="str">
        <f>Raw_endusebreakdownannual!A1298</f>
        <v>New Construction</v>
      </c>
      <c r="D1299" s="26" t="str">
        <f>Raw_endusebreakdownannual!D1298</f>
        <v>Fans</v>
      </c>
      <c r="E1299" s="65">
        <f>Raw_endusebreakdownannual!E1298</f>
        <v>1319336.6200000001</v>
      </c>
      <c r="F1299" s="65">
        <f>Raw_endusebreakdownannual!F1298</f>
        <v>0</v>
      </c>
      <c r="G1299" s="26"/>
    </row>
    <row r="1300" spans="1:7" x14ac:dyDescent="0.25">
      <c r="A1300" s="26" t="str">
        <f>Raw_endusebreakdownannual!B1299</f>
        <v>CZ07</v>
      </c>
      <c r="B1300" s="26" t="str">
        <f>Raw_endusebreakdownannual!C1299</f>
        <v>cDXHP</v>
      </c>
      <c r="C1300" s="26" t="str">
        <f>Raw_endusebreakdownannual!A1299</f>
        <v>New Construction</v>
      </c>
      <c r="D1300" s="26" t="str">
        <f>Raw_endusebreakdownannual!D1299</f>
        <v>Pumps</v>
      </c>
      <c r="E1300" s="65">
        <f>Raw_endusebreakdownannual!E1299</f>
        <v>2906.84</v>
      </c>
      <c r="F1300" s="65">
        <f>Raw_endusebreakdownannual!F1299</f>
        <v>0</v>
      </c>
      <c r="G1300" s="26"/>
    </row>
    <row r="1301" spans="1:7" x14ac:dyDescent="0.25">
      <c r="A1301" s="26" t="str">
        <f>Raw_endusebreakdownannual!B1300</f>
        <v>CZ07</v>
      </c>
      <c r="B1301" s="26" t="str">
        <f>Raw_endusebreakdownannual!C1300</f>
        <v>cDXHP</v>
      </c>
      <c r="C1301" s="26" t="str">
        <f>Raw_endusebreakdownannual!A1300</f>
        <v>New Construction</v>
      </c>
      <c r="D1301" s="26" t="str">
        <f>Raw_endusebreakdownannual!D1300</f>
        <v>Heat Rejection</v>
      </c>
      <c r="E1301" s="65">
        <f>Raw_endusebreakdownannual!E1300</f>
        <v>0</v>
      </c>
      <c r="F1301" s="65">
        <f>Raw_endusebreakdownannual!F1300</f>
        <v>0</v>
      </c>
      <c r="G1301" s="26"/>
    </row>
    <row r="1302" spans="1:7" x14ac:dyDescent="0.25">
      <c r="A1302" s="26" t="str">
        <f>Raw_endusebreakdownannual!B1301</f>
        <v>CZ07</v>
      </c>
      <c r="B1302" s="26" t="str">
        <f>Raw_endusebreakdownannual!C1301</f>
        <v>cDXHP</v>
      </c>
      <c r="C1302" s="26" t="str">
        <f>Raw_endusebreakdownannual!A1301</f>
        <v>New Construction</v>
      </c>
      <c r="D1302" s="26" t="str">
        <f>Raw_endusebreakdownannual!D1301</f>
        <v>Humidification</v>
      </c>
      <c r="E1302" s="65">
        <f>Raw_endusebreakdownannual!E1301</f>
        <v>0</v>
      </c>
      <c r="F1302" s="65">
        <f>Raw_endusebreakdownannual!F1301</f>
        <v>0</v>
      </c>
      <c r="G1302" s="26"/>
    </row>
    <row r="1303" spans="1:7" x14ac:dyDescent="0.25">
      <c r="A1303" s="26" t="str">
        <f>Raw_endusebreakdownannual!B1302</f>
        <v>CZ07</v>
      </c>
      <c r="B1303" s="26" t="str">
        <f>Raw_endusebreakdownannual!C1302</f>
        <v>cDXHP</v>
      </c>
      <c r="C1303" s="26" t="str">
        <f>Raw_endusebreakdownannual!A1302</f>
        <v>New Construction</v>
      </c>
      <c r="D1303" s="26" t="str">
        <f>Raw_endusebreakdownannual!D1302</f>
        <v>Heat Recovery</v>
      </c>
      <c r="E1303" s="65">
        <f>Raw_endusebreakdownannual!E1302</f>
        <v>0</v>
      </c>
      <c r="F1303" s="65">
        <f>Raw_endusebreakdownannual!F1302</f>
        <v>0</v>
      </c>
      <c r="G1303" s="26"/>
    </row>
    <row r="1304" spans="1:7" x14ac:dyDescent="0.25">
      <c r="A1304" s="26" t="str">
        <f>Raw_endusebreakdownannual!B1303</f>
        <v>CZ07</v>
      </c>
      <c r="B1304" s="26" t="str">
        <f>Raw_endusebreakdownannual!C1303</f>
        <v>cDXHP</v>
      </c>
      <c r="C1304" s="26" t="str">
        <f>Raw_endusebreakdownannual!A1303</f>
        <v>New Construction</v>
      </c>
      <c r="D1304" s="26" t="str">
        <f>Raw_endusebreakdownannual!D1303</f>
        <v>Water Systems</v>
      </c>
      <c r="E1304" s="65">
        <f>Raw_endusebreakdownannual!E1303</f>
        <v>0</v>
      </c>
      <c r="F1304" s="65">
        <f>Raw_endusebreakdownannual!F1303</f>
        <v>1503217.42</v>
      </c>
      <c r="G1304" s="26"/>
    </row>
    <row r="1305" spans="1:7" x14ac:dyDescent="0.25">
      <c r="A1305" s="26" t="str">
        <f>Raw_endusebreakdownannual!B1304</f>
        <v>CZ07</v>
      </c>
      <c r="B1305" s="26" t="str">
        <f>Raw_endusebreakdownannual!C1304</f>
        <v>cDXHP</v>
      </c>
      <c r="C1305" s="26" t="str">
        <f>Raw_endusebreakdownannual!A1304</f>
        <v>New Construction</v>
      </c>
      <c r="D1305" s="26" t="str">
        <f>Raw_endusebreakdownannual!D1304</f>
        <v>Refrigeration</v>
      </c>
      <c r="E1305" s="65">
        <f>Raw_endusebreakdownannual!E1304</f>
        <v>0</v>
      </c>
      <c r="F1305" s="65">
        <f>Raw_endusebreakdownannual!F1304</f>
        <v>0</v>
      </c>
      <c r="G1305" s="26"/>
    </row>
    <row r="1306" spans="1:7" x14ac:dyDescent="0.25">
      <c r="A1306" s="26" t="str">
        <f>Raw_endusebreakdownannual!B1305</f>
        <v>CZ07</v>
      </c>
      <c r="B1306" s="26" t="str">
        <f>Raw_endusebreakdownannual!C1305</f>
        <v>cDXHP</v>
      </c>
      <c r="C1306" s="26" t="str">
        <f>Raw_endusebreakdownannual!A1305</f>
        <v>New Construction</v>
      </c>
      <c r="D1306" s="26" t="str">
        <f>Raw_endusebreakdownannual!D1305</f>
        <v>Generators</v>
      </c>
      <c r="E1306" s="65">
        <f>Raw_endusebreakdownannual!E1305</f>
        <v>0</v>
      </c>
      <c r="F1306" s="65">
        <f>Raw_endusebreakdownannual!F1305</f>
        <v>0</v>
      </c>
      <c r="G1306" s="26"/>
    </row>
    <row r="1307" spans="1:7" x14ac:dyDescent="0.25">
      <c r="A1307" s="26" t="str">
        <f>Raw_endusebreakdownannual!B1306</f>
        <v>CZ07</v>
      </c>
      <c r="B1307" s="26" t="str">
        <f>Raw_endusebreakdownannual!C1306</f>
        <v>cDXHP</v>
      </c>
      <c r="C1307" s="26" t="str">
        <f>Raw_endusebreakdownannual!A1306</f>
        <v>New Construction</v>
      </c>
      <c r="D1307" s="26" t="str">
        <f>Raw_endusebreakdownannual!D1306</f>
        <v>Total End Uses</v>
      </c>
      <c r="E1307" s="65">
        <f>Raw_endusebreakdownannual!E1306</f>
        <v>5860422.6399999997</v>
      </c>
      <c r="F1307" s="65">
        <f>Raw_endusebreakdownannual!F1306</f>
        <v>1737541.59</v>
      </c>
      <c r="G1307" s="26"/>
    </row>
    <row r="1308" spans="1:7" x14ac:dyDescent="0.25">
      <c r="A1308" s="26" t="str">
        <f>Raw_endusebreakdownannual!B1307</f>
        <v>CZ08</v>
      </c>
      <c r="B1308" s="26" t="str">
        <f>Raw_endusebreakdownannual!C1307</f>
        <v>cDXHP</v>
      </c>
      <c r="C1308" s="26" t="str">
        <f>Raw_endusebreakdownannual!A1307</f>
        <v>New Construction</v>
      </c>
      <c r="D1308" s="26" t="str">
        <f>Raw_endusebreakdownannual!D1307</f>
        <v>Heating</v>
      </c>
      <c r="E1308" s="65">
        <f>Raw_endusebreakdownannual!E1307</f>
        <v>22444.26</v>
      </c>
      <c r="F1308" s="65">
        <f>Raw_endusebreakdownannual!F1307</f>
        <v>182.62</v>
      </c>
      <c r="G1308" s="26"/>
    </row>
    <row r="1309" spans="1:7" x14ac:dyDescent="0.25">
      <c r="A1309" s="26" t="str">
        <f>Raw_endusebreakdownannual!B1308</f>
        <v>CZ08</v>
      </c>
      <c r="B1309" s="26" t="str">
        <f>Raw_endusebreakdownannual!C1308</f>
        <v>cDXHP</v>
      </c>
      <c r="C1309" s="26" t="str">
        <f>Raw_endusebreakdownannual!A1308</f>
        <v>New Construction</v>
      </c>
      <c r="D1309" s="26" t="str">
        <f>Raw_endusebreakdownannual!D1308</f>
        <v>Cooling</v>
      </c>
      <c r="E1309" s="65">
        <f>Raw_endusebreakdownannual!E1308</f>
        <v>885612.42</v>
      </c>
      <c r="F1309" s="65">
        <f>Raw_endusebreakdownannual!F1308</f>
        <v>0</v>
      </c>
      <c r="G1309" s="26"/>
    </row>
    <row r="1310" spans="1:7" x14ac:dyDescent="0.25">
      <c r="A1310" s="26" t="str">
        <f>Raw_endusebreakdownannual!B1309</f>
        <v>CZ08</v>
      </c>
      <c r="B1310" s="26" t="str">
        <f>Raw_endusebreakdownannual!C1309</f>
        <v>cDXHP</v>
      </c>
      <c r="C1310" s="26" t="str">
        <f>Raw_endusebreakdownannual!A1309</f>
        <v>New Construction</v>
      </c>
      <c r="D1310" s="26" t="str">
        <f>Raw_endusebreakdownannual!D1309</f>
        <v>Interior Lighting</v>
      </c>
      <c r="E1310" s="65">
        <f>Raw_endusebreakdownannual!E1309</f>
        <v>558894.68000000005</v>
      </c>
      <c r="F1310" s="65">
        <f>Raw_endusebreakdownannual!F1309</f>
        <v>0</v>
      </c>
      <c r="G1310" s="26"/>
    </row>
    <row r="1311" spans="1:7" x14ac:dyDescent="0.25">
      <c r="A1311" s="26" t="str">
        <f>Raw_endusebreakdownannual!B1310</f>
        <v>CZ08</v>
      </c>
      <c r="B1311" s="26" t="str">
        <f>Raw_endusebreakdownannual!C1310</f>
        <v>cDXHP</v>
      </c>
      <c r="C1311" s="26" t="str">
        <f>Raw_endusebreakdownannual!A1310</f>
        <v>New Construction</v>
      </c>
      <c r="D1311" s="26" t="str">
        <f>Raw_endusebreakdownannual!D1310</f>
        <v>Exterior Lighting</v>
      </c>
      <c r="E1311" s="65">
        <f>Raw_endusebreakdownannual!E1310</f>
        <v>0</v>
      </c>
      <c r="F1311" s="65">
        <f>Raw_endusebreakdownannual!F1310</f>
        <v>0</v>
      </c>
      <c r="G1311" s="26"/>
    </row>
    <row r="1312" spans="1:7" x14ac:dyDescent="0.25">
      <c r="A1312" s="26" t="str">
        <f>Raw_endusebreakdownannual!B1311</f>
        <v>CZ08</v>
      </c>
      <c r="B1312" s="26" t="str">
        <f>Raw_endusebreakdownannual!C1311</f>
        <v>cDXHP</v>
      </c>
      <c r="C1312" s="26" t="str">
        <f>Raw_endusebreakdownannual!A1311</f>
        <v>New Construction</v>
      </c>
      <c r="D1312" s="26" t="str">
        <f>Raw_endusebreakdownannual!D1311</f>
        <v>Interior Equipment</v>
      </c>
      <c r="E1312" s="65">
        <f>Raw_endusebreakdownannual!E1311</f>
        <v>3196971.72</v>
      </c>
      <c r="F1312" s="65">
        <f>Raw_endusebreakdownannual!F1311</f>
        <v>234323.45</v>
      </c>
      <c r="G1312" s="26"/>
    </row>
    <row r="1313" spans="1:7" x14ac:dyDescent="0.25">
      <c r="A1313" s="26" t="str">
        <f>Raw_endusebreakdownannual!B1312</f>
        <v>CZ08</v>
      </c>
      <c r="B1313" s="26" t="str">
        <f>Raw_endusebreakdownannual!C1312</f>
        <v>cDXHP</v>
      </c>
      <c r="C1313" s="26" t="str">
        <f>Raw_endusebreakdownannual!A1312</f>
        <v>New Construction</v>
      </c>
      <c r="D1313" s="26" t="str">
        <f>Raw_endusebreakdownannual!D1312</f>
        <v>Exterior Equipment</v>
      </c>
      <c r="E1313" s="65">
        <f>Raw_endusebreakdownannual!E1312</f>
        <v>0</v>
      </c>
      <c r="F1313" s="65">
        <f>Raw_endusebreakdownannual!F1312</f>
        <v>0</v>
      </c>
      <c r="G1313" s="26"/>
    </row>
    <row r="1314" spans="1:7" x14ac:dyDescent="0.25">
      <c r="A1314" s="26" t="str">
        <f>Raw_endusebreakdownannual!B1313</f>
        <v>CZ08</v>
      </c>
      <c r="B1314" s="26" t="str">
        <f>Raw_endusebreakdownannual!C1313</f>
        <v>cDXHP</v>
      </c>
      <c r="C1314" s="26" t="str">
        <f>Raw_endusebreakdownannual!A1313</f>
        <v>New Construction</v>
      </c>
      <c r="D1314" s="26" t="str">
        <f>Raw_endusebreakdownannual!D1313</f>
        <v>Fans</v>
      </c>
      <c r="E1314" s="65">
        <f>Raw_endusebreakdownannual!E1313</f>
        <v>1392031.09</v>
      </c>
      <c r="F1314" s="65">
        <f>Raw_endusebreakdownannual!F1313</f>
        <v>0</v>
      </c>
      <c r="G1314" s="26"/>
    </row>
    <row r="1315" spans="1:7" x14ac:dyDescent="0.25">
      <c r="A1315" s="26" t="str">
        <f>Raw_endusebreakdownannual!B1314</f>
        <v>CZ08</v>
      </c>
      <c r="B1315" s="26" t="str">
        <f>Raw_endusebreakdownannual!C1314</f>
        <v>cDXHP</v>
      </c>
      <c r="C1315" s="26" t="str">
        <f>Raw_endusebreakdownannual!A1314</f>
        <v>New Construction</v>
      </c>
      <c r="D1315" s="26" t="str">
        <f>Raw_endusebreakdownannual!D1314</f>
        <v>Pumps</v>
      </c>
      <c r="E1315" s="65">
        <f>Raw_endusebreakdownannual!E1314</f>
        <v>2965.81</v>
      </c>
      <c r="F1315" s="65">
        <f>Raw_endusebreakdownannual!F1314</f>
        <v>0</v>
      </c>
      <c r="G1315" s="26"/>
    </row>
    <row r="1316" spans="1:7" x14ac:dyDescent="0.25">
      <c r="A1316" s="26" t="str">
        <f>Raw_endusebreakdownannual!B1315</f>
        <v>CZ08</v>
      </c>
      <c r="B1316" s="26" t="str">
        <f>Raw_endusebreakdownannual!C1315</f>
        <v>cDXHP</v>
      </c>
      <c r="C1316" s="26" t="str">
        <f>Raw_endusebreakdownannual!A1315</f>
        <v>New Construction</v>
      </c>
      <c r="D1316" s="26" t="str">
        <f>Raw_endusebreakdownannual!D1315</f>
        <v>Heat Rejection</v>
      </c>
      <c r="E1316" s="65">
        <f>Raw_endusebreakdownannual!E1315</f>
        <v>0</v>
      </c>
      <c r="F1316" s="65">
        <f>Raw_endusebreakdownannual!F1315</f>
        <v>0</v>
      </c>
      <c r="G1316" s="26"/>
    </row>
    <row r="1317" spans="1:7" x14ac:dyDescent="0.25">
      <c r="A1317" s="26" t="str">
        <f>Raw_endusebreakdownannual!B1316</f>
        <v>CZ08</v>
      </c>
      <c r="B1317" s="26" t="str">
        <f>Raw_endusebreakdownannual!C1316</f>
        <v>cDXHP</v>
      </c>
      <c r="C1317" s="26" t="str">
        <f>Raw_endusebreakdownannual!A1316</f>
        <v>New Construction</v>
      </c>
      <c r="D1317" s="26" t="str">
        <f>Raw_endusebreakdownannual!D1316</f>
        <v>Humidification</v>
      </c>
      <c r="E1317" s="65">
        <f>Raw_endusebreakdownannual!E1316</f>
        <v>0</v>
      </c>
      <c r="F1317" s="65">
        <f>Raw_endusebreakdownannual!F1316</f>
        <v>0</v>
      </c>
      <c r="G1317" s="26"/>
    </row>
    <row r="1318" spans="1:7" x14ac:dyDescent="0.25">
      <c r="A1318" s="26" t="str">
        <f>Raw_endusebreakdownannual!B1317</f>
        <v>CZ08</v>
      </c>
      <c r="B1318" s="26" t="str">
        <f>Raw_endusebreakdownannual!C1317</f>
        <v>cDXHP</v>
      </c>
      <c r="C1318" s="26" t="str">
        <f>Raw_endusebreakdownannual!A1317</f>
        <v>New Construction</v>
      </c>
      <c r="D1318" s="26" t="str">
        <f>Raw_endusebreakdownannual!D1317</f>
        <v>Heat Recovery</v>
      </c>
      <c r="E1318" s="65">
        <f>Raw_endusebreakdownannual!E1317</f>
        <v>0</v>
      </c>
      <c r="F1318" s="65">
        <f>Raw_endusebreakdownannual!F1317</f>
        <v>0</v>
      </c>
      <c r="G1318" s="26"/>
    </row>
    <row r="1319" spans="1:7" x14ac:dyDescent="0.25">
      <c r="A1319" s="26" t="str">
        <f>Raw_endusebreakdownannual!B1318</f>
        <v>CZ08</v>
      </c>
      <c r="B1319" s="26" t="str">
        <f>Raw_endusebreakdownannual!C1318</f>
        <v>cDXHP</v>
      </c>
      <c r="C1319" s="26" t="str">
        <f>Raw_endusebreakdownannual!A1318</f>
        <v>New Construction</v>
      </c>
      <c r="D1319" s="26" t="str">
        <f>Raw_endusebreakdownannual!D1318</f>
        <v>Water Systems</v>
      </c>
      <c r="E1319" s="65">
        <f>Raw_endusebreakdownannual!E1318</f>
        <v>0</v>
      </c>
      <c r="F1319" s="65">
        <f>Raw_endusebreakdownannual!F1318</f>
        <v>1500814.24</v>
      </c>
      <c r="G1319" s="26"/>
    </row>
    <row r="1320" spans="1:7" x14ac:dyDescent="0.25">
      <c r="A1320" s="26" t="str">
        <f>Raw_endusebreakdownannual!B1319</f>
        <v>CZ08</v>
      </c>
      <c r="B1320" s="26" t="str">
        <f>Raw_endusebreakdownannual!C1319</f>
        <v>cDXHP</v>
      </c>
      <c r="C1320" s="26" t="str">
        <f>Raw_endusebreakdownannual!A1319</f>
        <v>New Construction</v>
      </c>
      <c r="D1320" s="26" t="str">
        <f>Raw_endusebreakdownannual!D1319</f>
        <v>Refrigeration</v>
      </c>
      <c r="E1320" s="65">
        <f>Raw_endusebreakdownannual!E1319</f>
        <v>0</v>
      </c>
      <c r="F1320" s="65">
        <f>Raw_endusebreakdownannual!F1319</f>
        <v>0</v>
      </c>
      <c r="G1320" s="26"/>
    </row>
    <row r="1321" spans="1:7" x14ac:dyDescent="0.25">
      <c r="A1321" s="26" t="str">
        <f>Raw_endusebreakdownannual!B1320</f>
        <v>CZ08</v>
      </c>
      <c r="B1321" s="26" t="str">
        <f>Raw_endusebreakdownannual!C1320</f>
        <v>cDXHP</v>
      </c>
      <c r="C1321" s="26" t="str">
        <f>Raw_endusebreakdownannual!A1320</f>
        <v>New Construction</v>
      </c>
      <c r="D1321" s="26" t="str">
        <f>Raw_endusebreakdownannual!D1320</f>
        <v>Generators</v>
      </c>
      <c r="E1321" s="65">
        <f>Raw_endusebreakdownannual!E1320</f>
        <v>0</v>
      </c>
      <c r="F1321" s="65">
        <f>Raw_endusebreakdownannual!F1320</f>
        <v>0</v>
      </c>
      <c r="G1321" s="26"/>
    </row>
    <row r="1322" spans="1:7" x14ac:dyDescent="0.25">
      <c r="A1322" s="26" t="str">
        <f>Raw_endusebreakdownannual!B1321</f>
        <v>CZ08</v>
      </c>
      <c r="B1322" s="26" t="str">
        <f>Raw_endusebreakdownannual!C1321</f>
        <v>cDXHP</v>
      </c>
      <c r="C1322" s="26" t="str">
        <f>Raw_endusebreakdownannual!A1321</f>
        <v>New Construction</v>
      </c>
      <c r="D1322" s="26" t="str">
        <f>Raw_endusebreakdownannual!D1321</f>
        <v>Total End Uses</v>
      </c>
      <c r="E1322" s="65">
        <f>Raw_endusebreakdownannual!E1321</f>
        <v>6058919.9699999997</v>
      </c>
      <c r="F1322" s="65">
        <f>Raw_endusebreakdownannual!F1321</f>
        <v>1735320.32</v>
      </c>
      <c r="G1322" s="26"/>
    </row>
    <row r="1323" spans="1:7" x14ac:dyDescent="0.25">
      <c r="A1323" s="26" t="str">
        <f>Raw_endusebreakdownannual!B1322</f>
        <v>CZ09</v>
      </c>
      <c r="B1323" s="26" t="str">
        <f>Raw_endusebreakdownannual!C1322</f>
        <v>cDXHP</v>
      </c>
      <c r="C1323" s="26" t="str">
        <f>Raw_endusebreakdownannual!A1322</f>
        <v>New Construction</v>
      </c>
      <c r="D1323" s="26" t="str">
        <f>Raw_endusebreakdownannual!D1322</f>
        <v>Heating</v>
      </c>
      <c r="E1323" s="65">
        <f>Raw_endusebreakdownannual!E1322</f>
        <v>16690.79</v>
      </c>
      <c r="F1323" s="65">
        <f>Raw_endusebreakdownannual!F1322</f>
        <v>183.95</v>
      </c>
      <c r="G1323" s="26"/>
    </row>
    <row r="1324" spans="1:7" x14ac:dyDescent="0.25">
      <c r="A1324" s="26" t="str">
        <f>Raw_endusebreakdownannual!B1323</f>
        <v>CZ09</v>
      </c>
      <c r="B1324" s="26" t="str">
        <f>Raw_endusebreakdownannual!C1323</f>
        <v>cDXHP</v>
      </c>
      <c r="C1324" s="26" t="str">
        <f>Raw_endusebreakdownannual!A1323</f>
        <v>New Construction</v>
      </c>
      <c r="D1324" s="26" t="str">
        <f>Raw_endusebreakdownannual!D1323</f>
        <v>Cooling</v>
      </c>
      <c r="E1324" s="65">
        <f>Raw_endusebreakdownannual!E1323</f>
        <v>1016515.9</v>
      </c>
      <c r="F1324" s="65">
        <f>Raw_endusebreakdownannual!F1323</f>
        <v>0</v>
      </c>
      <c r="G1324" s="26"/>
    </row>
    <row r="1325" spans="1:7" x14ac:dyDescent="0.25">
      <c r="A1325" s="26" t="str">
        <f>Raw_endusebreakdownannual!B1324</f>
        <v>CZ09</v>
      </c>
      <c r="B1325" s="26" t="str">
        <f>Raw_endusebreakdownannual!C1324</f>
        <v>cDXHP</v>
      </c>
      <c r="C1325" s="26" t="str">
        <f>Raw_endusebreakdownannual!A1324</f>
        <v>New Construction</v>
      </c>
      <c r="D1325" s="26" t="str">
        <f>Raw_endusebreakdownannual!D1324</f>
        <v>Interior Lighting</v>
      </c>
      <c r="E1325" s="65">
        <f>Raw_endusebreakdownannual!E1324</f>
        <v>558894.68000000005</v>
      </c>
      <c r="F1325" s="65">
        <f>Raw_endusebreakdownannual!F1324</f>
        <v>0</v>
      </c>
      <c r="G1325" s="26"/>
    </row>
    <row r="1326" spans="1:7" x14ac:dyDescent="0.25">
      <c r="A1326" s="26" t="str">
        <f>Raw_endusebreakdownannual!B1325</f>
        <v>CZ09</v>
      </c>
      <c r="B1326" s="26" t="str">
        <f>Raw_endusebreakdownannual!C1325</f>
        <v>cDXHP</v>
      </c>
      <c r="C1326" s="26" t="str">
        <f>Raw_endusebreakdownannual!A1325</f>
        <v>New Construction</v>
      </c>
      <c r="D1326" s="26" t="str">
        <f>Raw_endusebreakdownannual!D1325</f>
        <v>Exterior Lighting</v>
      </c>
      <c r="E1326" s="65">
        <f>Raw_endusebreakdownannual!E1325</f>
        <v>0</v>
      </c>
      <c r="F1326" s="65">
        <f>Raw_endusebreakdownannual!F1325</f>
        <v>0</v>
      </c>
      <c r="G1326" s="26"/>
    </row>
    <row r="1327" spans="1:7" x14ac:dyDescent="0.25">
      <c r="A1327" s="26" t="str">
        <f>Raw_endusebreakdownannual!B1326</f>
        <v>CZ09</v>
      </c>
      <c r="B1327" s="26" t="str">
        <f>Raw_endusebreakdownannual!C1326</f>
        <v>cDXHP</v>
      </c>
      <c r="C1327" s="26" t="str">
        <f>Raw_endusebreakdownannual!A1326</f>
        <v>New Construction</v>
      </c>
      <c r="D1327" s="26" t="str">
        <f>Raw_endusebreakdownannual!D1326</f>
        <v>Interior Equipment</v>
      </c>
      <c r="E1327" s="65">
        <f>Raw_endusebreakdownannual!E1326</f>
        <v>3196971.72</v>
      </c>
      <c r="F1327" s="65">
        <f>Raw_endusebreakdownannual!F1326</f>
        <v>234323.45</v>
      </c>
      <c r="G1327" s="26"/>
    </row>
    <row r="1328" spans="1:7" x14ac:dyDescent="0.25">
      <c r="A1328" s="26" t="str">
        <f>Raw_endusebreakdownannual!B1327</f>
        <v>CZ09</v>
      </c>
      <c r="B1328" s="26" t="str">
        <f>Raw_endusebreakdownannual!C1327</f>
        <v>cDXHP</v>
      </c>
      <c r="C1328" s="26" t="str">
        <f>Raw_endusebreakdownannual!A1327</f>
        <v>New Construction</v>
      </c>
      <c r="D1328" s="26" t="str">
        <f>Raw_endusebreakdownannual!D1327</f>
        <v>Exterior Equipment</v>
      </c>
      <c r="E1328" s="65">
        <f>Raw_endusebreakdownannual!E1327</f>
        <v>0</v>
      </c>
      <c r="F1328" s="65">
        <f>Raw_endusebreakdownannual!F1327</f>
        <v>0</v>
      </c>
      <c r="G1328" s="26"/>
    </row>
    <row r="1329" spans="1:7" x14ac:dyDescent="0.25">
      <c r="A1329" s="26" t="str">
        <f>Raw_endusebreakdownannual!B1328</f>
        <v>CZ09</v>
      </c>
      <c r="B1329" s="26" t="str">
        <f>Raw_endusebreakdownannual!C1328</f>
        <v>cDXHP</v>
      </c>
      <c r="C1329" s="26" t="str">
        <f>Raw_endusebreakdownannual!A1328</f>
        <v>New Construction</v>
      </c>
      <c r="D1329" s="26" t="str">
        <f>Raw_endusebreakdownannual!D1328</f>
        <v>Fans</v>
      </c>
      <c r="E1329" s="65">
        <f>Raw_endusebreakdownannual!E1328</f>
        <v>1452946.01</v>
      </c>
      <c r="F1329" s="65">
        <f>Raw_endusebreakdownannual!F1328</f>
        <v>0</v>
      </c>
      <c r="G1329" s="26"/>
    </row>
    <row r="1330" spans="1:7" x14ac:dyDescent="0.25">
      <c r="A1330" s="26" t="str">
        <f>Raw_endusebreakdownannual!B1329</f>
        <v>CZ09</v>
      </c>
      <c r="B1330" s="26" t="str">
        <f>Raw_endusebreakdownannual!C1329</f>
        <v>cDXHP</v>
      </c>
      <c r="C1330" s="26" t="str">
        <f>Raw_endusebreakdownannual!A1329</f>
        <v>New Construction</v>
      </c>
      <c r="D1330" s="26" t="str">
        <f>Raw_endusebreakdownannual!D1329</f>
        <v>Pumps</v>
      </c>
      <c r="E1330" s="65">
        <f>Raw_endusebreakdownannual!E1329</f>
        <v>3110.18</v>
      </c>
      <c r="F1330" s="65">
        <f>Raw_endusebreakdownannual!F1329</f>
        <v>0</v>
      </c>
      <c r="G1330" s="26"/>
    </row>
    <row r="1331" spans="1:7" x14ac:dyDescent="0.25">
      <c r="A1331" s="26" t="str">
        <f>Raw_endusebreakdownannual!B1330</f>
        <v>CZ09</v>
      </c>
      <c r="B1331" s="26" t="str">
        <f>Raw_endusebreakdownannual!C1330</f>
        <v>cDXHP</v>
      </c>
      <c r="C1331" s="26" t="str">
        <f>Raw_endusebreakdownannual!A1330</f>
        <v>New Construction</v>
      </c>
      <c r="D1331" s="26" t="str">
        <f>Raw_endusebreakdownannual!D1330</f>
        <v>Heat Rejection</v>
      </c>
      <c r="E1331" s="65">
        <f>Raw_endusebreakdownannual!E1330</f>
        <v>0</v>
      </c>
      <c r="F1331" s="65">
        <f>Raw_endusebreakdownannual!F1330</f>
        <v>0</v>
      </c>
      <c r="G1331" s="26"/>
    </row>
    <row r="1332" spans="1:7" x14ac:dyDescent="0.25">
      <c r="A1332" s="26" t="str">
        <f>Raw_endusebreakdownannual!B1331</f>
        <v>CZ09</v>
      </c>
      <c r="B1332" s="26" t="str">
        <f>Raw_endusebreakdownannual!C1331</f>
        <v>cDXHP</v>
      </c>
      <c r="C1332" s="26" t="str">
        <f>Raw_endusebreakdownannual!A1331</f>
        <v>New Construction</v>
      </c>
      <c r="D1332" s="26" t="str">
        <f>Raw_endusebreakdownannual!D1331</f>
        <v>Humidification</v>
      </c>
      <c r="E1332" s="65">
        <f>Raw_endusebreakdownannual!E1331</f>
        <v>0</v>
      </c>
      <c r="F1332" s="65">
        <f>Raw_endusebreakdownannual!F1331</f>
        <v>0</v>
      </c>
      <c r="G1332" s="26"/>
    </row>
    <row r="1333" spans="1:7" x14ac:dyDescent="0.25">
      <c r="A1333" s="26" t="str">
        <f>Raw_endusebreakdownannual!B1332</f>
        <v>CZ09</v>
      </c>
      <c r="B1333" s="26" t="str">
        <f>Raw_endusebreakdownannual!C1332</f>
        <v>cDXHP</v>
      </c>
      <c r="C1333" s="26" t="str">
        <f>Raw_endusebreakdownannual!A1332</f>
        <v>New Construction</v>
      </c>
      <c r="D1333" s="26" t="str">
        <f>Raw_endusebreakdownannual!D1332</f>
        <v>Heat Recovery</v>
      </c>
      <c r="E1333" s="65">
        <f>Raw_endusebreakdownannual!E1332</f>
        <v>0</v>
      </c>
      <c r="F1333" s="65">
        <f>Raw_endusebreakdownannual!F1332</f>
        <v>0</v>
      </c>
      <c r="G1333" s="26"/>
    </row>
    <row r="1334" spans="1:7" x14ac:dyDescent="0.25">
      <c r="A1334" s="26" t="str">
        <f>Raw_endusebreakdownannual!B1333</f>
        <v>CZ09</v>
      </c>
      <c r="B1334" s="26" t="str">
        <f>Raw_endusebreakdownannual!C1333</f>
        <v>cDXHP</v>
      </c>
      <c r="C1334" s="26" t="str">
        <f>Raw_endusebreakdownannual!A1333</f>
        <v>New Construction</v>
      </c>
      <c r="D1334" s="26" t="str">
        <f>Raw_endusebreakdownannual!D1333</f>
        <v>Water Systems</v>
      </c>
      <c r="E1334" s="65">
        <f>Raw_endusebreakdownannual!E1333</f>
        <v>0</v>
      </c>
      <c r="F1334" s="65">
        <f>Raw_endusebreakdownannual!F1333</f>
        <v>1480109.01</v>
      </c>
      <c r="G1334" s="26"/>
    </row>
    <row r="1335" spans="1:7" x14ac:dyDescent="0.25">
      <c r="A1335" s="26" t="str">
        <f>Raw_endusebreakdownannual!B1334</f>
        <v>CZ09</v>
      </c>
      <c r="B1335" s="26" t="str">
        <f>Raw_endusebreakdownannual!C1334</f>
        <v>cDXHP</v>
      </c>
      <c r="C1335" s="26" t="str">
        <f>Raw_endusebreakdownannual!A1334</f>
        <v>New Construction</v>
      </c>
      <c r="D1335" s="26" t="str">
        <f>Raw_endusebreakdownannual!D1334</f>
        <v>Refrigeration</v>
      </c>
      <c r="E1335" s="65">
        <f>Raw_endusebreakdownannual!E1334</f>
        <v>0</v>
      </c>
      <c r="F1335" s="65">
        <f>Raw_endusebreakdownannual!F1334</f>
        <v>0</v>
      </c>
      <c r="G1335" s="26"/>
    </row>
    <row r="1336" spans="1:7" x14ac:dyDescent="0.25">
      <c r="A1336" s="26" t="str">
        <f>Raw_endusebreakdownannual!B1335</f>
        <v>CZ09</v>
      </c>
      <c r="B1336" s="26" t="str">
        <f>Raw_endusebreakdownannual!C1335</f>
        <v>cDXHP</v>
      </c>
      <c r="C1336" s="26" t="str">
        <f>Raw_endusebreakdownannual!A1335</f>
        <v>New Construction</v>
      </c>
      <c r="D1336" s="26" t="str">
        <f>Raw_endusebreakdownannual!D1335</f>
        <v>Generators</v>
      </c>
      <c r="E1336" s="65">
        <f>Raw_endusebreakdownannual!E1335</f>
        <v>0</v>
      </c>
      <c r="F1336" s="65">
        <f>Raw_endusebreakdownannual!F1335</f>
        <v>0</v>
      </c>
      <c r="G1336" s="26"/>
    </row>
    <row r="1337" spans="1:7" x14ac:dyDescent="0.25">
      <c r="A1337" s="26" t="str">
        <f>Raw_endusebreakdownannual!B1336</f>
        <v>CZ09</v>
      </c>
      <c r="B1337" s="26" t="str">
        <f>Raw_endusebreakdownannual!C1336</f>
        <v>cDXHP</v>
      </c>
      <c r="C1337" s="26" t="str">
        <f>Raw_endusebreakdownannual!A1336</f>
        <v>New Construction</v>
      </c>
      <c r="D1337" s="26" t="str">
        <f>Raw_endusebreakdownannual!D1336</f>
        <v>Total End Uses</v>
      </c>
      <c r="E1337" s="65">
        <f>Raw_endusebreakdownannual!E1336</f>
        <v>6245129.2800000003</v>
      </c>
      <c r="F1337" s="65">
        <f>Raw_endusebreakdownannual!F1336</f>
        <v>1714616.41</v>
      </c>
      <c r="G1337" s="26"/>
    </row>
    <row r="1338" spans="1:7" x14ac:dyDescent="0.25">
      <c r="A1338" s="26" t="str">
        <f>Raw_endusebreakdownannual!B1337</f>
        <v>CZ10</v>
      </c>
      <c r="B1338" s="26" t="str">
        <f>Raw_endusebreakdownannual!C1337</f>
        <v>cDXHP</v>
      </c>
      <c r="C1338" s="26" t="str">
        <f>Raw_endusebreakdownannual!A1337</f>
        <v>New Construction</v>
      </c>
      <c r="D1338" s="26" t="str">
        <f>Raw_endusebreakdownannual!D1337</f>
        <v>Heating</v>
      </c>
      <c r="E1338" s="65">
        <f>Raw_endusebreakdownannual!E1337</f>
        <v>56141.36</v>
      </c>
      <c r="F1338" s="65">
        <f>Raw_endusebreakdownannual!F1337</f>
        <v>1328.08</v>
      </c>
      <c r="G1338" s="26"/>
    </row>
    <row r="1339" spans="1:7" x14ac:dyDescent="0.25">
      <c r="A1339" s="26" t="str">
        <f>Raw_endusebreakdownannual!B1338</f>
        <v>CZ10</v>
      </c>
      <c r="B1339" s="26" t="str">
        <f>Raw_endusebreakdownannual!C1338</f>
        <v>cDXHP</v>
      </c>
      <c r="C1339" s="26" t="str">
        <f>Raw_endusebreakdownannual!A1338</f>
        <v>New Construction</v>
      </c>
      <c r="D1339" s="26" t="str">
        <f>Raw_endusebreakdownannual!D1338</f>
        <v>Cooling</v>
      </c>
      <c r="E1339" s="65">
        <f>Raw_endusebreakdownannual!E1338</f>
        <v>1293304.8</v>
      </c>
      <c r="F1339" s="65">
        <f>Raw_endusebreakdownannual!F1338</f>
        <v>0</v>
      </c>
      <c r="G1339" s="26"/>
    </row>
    <row r="1340" spans="1:7" x14ac:dyDescent="0.25">
      <c r="A1340" s="26" t="str">
        <f>Raw_endusebreakdownannual!B1339</f>
        <v>CZ10</v>
      </c>
      <c r="B1340" s="26" t="str">
        <f>Raw_endusebreakdownannual!C1339</f>
        <v>cDXHP</v>
      </c>
      <c r="C1340" s="26" t="str">
        <f>Raw_endusebreakdownannual!A1339</f>
        <v>New Construction</v>
      </c>
      <c r="D1340" s="26" t="str">
        <f>Raw_endusebreakdownannual!D1339</f>
        <v>Interior Lighting</v>
      </c>
      <c r="E1340" s="65">
        <f>Raw_endusebreakdownannual!E1339</f>
        <v>558894.68000000005</v>
      </c>
      <c r="F1340" s="65">
        <f>Raw_endusebreakdownannual!F1339</f>
        <v>0</v>
      </c>
      <c r="G1340" s="26"/>
    </row>
    <row r="1341" spans="1:7" x14ac:dyDescent="0.25">
      <c r="A1341" s="26" t="str">
        <f>Raw_endusebreakdownannual!B1340</f>
        <v>CZ10</v>
      </c>
      <c r="B1341" s="26" t="str">
        <f>Raw_endusebreakdownannual!C1340</f>
        <v>cDXHP</v>
      </c>
      <c r="C1341" s="26" t="str">
        <f>Raw_endusebreakdownannual!A1340</f>
        <v>New Construction</v>
      </c>
      <c r="D1341" s="26" t="str">
        <f>Raw_endusebreakdownannual!D1340</f>
        <v>Exterior Lighting</v>
      </c>
      <c r="E1341" s="65">
        <f>Raw_endusebreakdownannual!E1340</f>
        <v>0</v>
      </c>
      <c r="F1341" s="65">
        <f>Raw_endusebreakdownannual!F1340</f>
        <v>0</v>
      </c>
      <c r="G1341" s="26"/>
    </row>
    <row r="1342" spans="1:7" x14ac:dyDescent="0.25">
      <c r="A1342" s="26" t="str">
        <f>Raw_endusebreakdownannual!B1341</f>
        <v>CZ10</v>
      </c>
      <c r="B1342" s="26" t="str">
        <f>Raw_endusebreakdownannual!C1341</f>
        <v>cDXHP</v>
      </c>
      <c r="C1342" s="26" t="str">
        <f>Raw_endusebreakdownannual!A1341</f>
        <v>New Construction</v>
      </c>
      <c r="D1342" s="26" t="str">
        <f>Raw_endusebreakdownannual!D1341</f>
        <v>Interior Equipment</v>
      </c>
      <c r="E1342" s="65">
        <f>Raw_endusebreakdownannual!E1341</f>
        <v>3196971.72</v>
      </c>
      <c r="F1342" s="65">
        <f>Raw_endusebreakdownannual!F1341</f>
        <v>234323.45</v>
      </c>
      <c r="G1342" s="26"/>
    </row>
    <row r="1343" spans="1:7" x14ac:dyDescent="0.25">
      <c r="A1343" s="26" t="str">
        <f>Raw_endusebreakdownannual!B1342</f>
        <v>CZ10</v>
      </c>
      <c r="B1343" s="26" t="str">
        <f>Raw_endusebreakdownannual!C1342</f>
        <v>cDXHP</v>
      </c>
      <c r="C1343" s="26" t="str">
        <f>Raw_endusebreakdownannual!A1342</f>
        <v>New Construction</v>
      </c>
      <c r="D1343" s="26" t="str">
        <f>Raw_endusebreakdownannual!D1342</f>
        <v>Exterior Equipment</v>
      </c>
      <c r="E1343" s="65">
        <f>Raw_endusebreakdownannual!E1342</f>
        <v>0</v>
      </c>
      <c r="F1343" s="65">
        <f>Raw_endusebreakdownannual!F1342</f>
        <v>0</v>
      </c>
      <c r="G1343" s="26"/>
    </row>
    <row r="1344" spans="1:7" x14ac:dyDescent="0.25">
      <c r="A1344" s="26" t="str">
        <f>Raw_endusebreakdownannual!B1343</f>
        <v>CZ10</v>
      </c>
      <c r="B1344" s="26" t="str">
        <f>Raw_endusebreakdownannual!C1343</f>
        <v>cDXHP</v>
      </c>
      <c r="C1344" s="26" t="str">
        <f>Raw_endusebreakdownannual!A1343</f>
        <v>New Construction</v>
      </c>
      <c r="D1344" s="26" t="str">
        <f>Raw_endusebreakdownannual!D1343</f>
        <v>Fans</v>
      </c>
      <c r="E1344" s="65">
        <f>Raw_endusebreakdownannual!E1343</f>
        <v>1519160.21</v>
      </c>
      <c r="F1344" s="65">
        <f>Raw_endusebreakdownannual!F1343</f>
        <v>0</v>
      </c>
      <c r="G1344" s="26"/>
    </row>
    <row r="1345" spans="1:7" x14ac:dyDescent="0.25">
      <c r="A1345" s="26" t="str">
        <f>Raw_endusebreakdownannual!B1344</f>
        <v>CZ10</v>
      </c>
      <c r="B1345" s="26" t="str">
        <f>Raw_endusebreakdownannual!C1344</f>
        <v>cDXHP</v>
      </c>
      <c r="C1345" s="26" t="str">
        <f>Raw_endusebreakdownannual!A1344</f>
        <v>New Construction</v>
      </c>
      <c r="D1345" s="26" t="str">
        <f>Raw_endusebreakdownannual!D1344</f>
        <v>Pumps</v>
      </c>
      <c r="E1345" s="65">
        <f>Raw_endusebreakdownannual!E1344</f>
        <v>2994.01</v>
      </c>
      <c r="F1345" s="65">
        <f>Raw_endusebreakdownannual!F1344</f>
        <v>0</v>
      </c>
      <c r="G1345" s="26"/>
    </row>
    <row r="1346" spans="1:7" x14ac:dyDescent="0.25">
      <c r="A1346" s="26" t="str">
        <f>Raw_endusebreakdownannual!B1345</f>
        <v>CZ10</v>
      </c>
      <c r="B1346" s="26" t="str">
        <f>Raw_endusebreakdownannual!C1345</f>
        <v>cDXHP</v>
      </c>
      <c r="C1346" s="26" t="str">
        <f>Raw_endusebreakdownannual!A1345</f>
        <v>New Construction</v>
      </c>
      <c r="D1346" s="26" t="str">
        <f>Raw_endusebreakdownannual!D1345</f>
        <v>Heat Rejection</v>
      </c>
      <c r="E1346" s="65">
        <f>Raw_endusebreakdownannual!E1345</f>
        <v>0</v>
      </c>
      <c r="F1346" s="65">
        <f>Raw_endusebreakdownannual!F1345</f>
        <v>0</v>
      </c>
      <c r="G1346" s="26"/>
    </row>
    <row r="1347" spans="1:7" x14ac:dyDescent="0.25">
      <c r="A1347" s="26" t="str">
        <f>Raw_endusebreakdownannual!B1346</f>
        <v>CZ10</v>
      </c>
      <c r="B1347" s="26" t="str">
        <f>Raw_endusebreakdownannual!C1346</f>
        <v>cDXHP</v>
      </c>
      <c r="C1347" s="26" t="str">
        <f>Raw_endusebreakdownannual!A1346</f>
        <v>New Construction</v>
      </c>
      <c r="D1347" s="26" t="str">
        <f>Raw_endusebreakdownannual!D1346</f>
        <v>Humidification</v>
      </c>
      <c r="E1347" s="65">
        <f>Raw_endusebreakdownannual!E1346</f>
        <v>0</v>
      </c>
      <c r="F1347" s="65">
        <f>Raw_endusebreakdownannual!F1346</f>
        <v>0</v>
      </c>
      <c r="G1347" s="26"/>
    </row>
    <row r="1348" spans="1:7" x14ac:dyDescent="0.25">
      <c r="A1348" s="26" t="str">
        <f>Raw_endusebreakdownannual!B1347</f>
        <v>CZ10</v>
      </c>
      <c r="B1348" s="26" t="str">
        <f>Raw_endusebreakdownannual!C1347</f>
        <v>cDXHP</v>
      </c>
      <c r="C1348" s="26" t="str">
        <f>Raw_endusebreakdownannual!A1347</f>
        <v>New Construction</v>
      </c>
      <c r="D1348" s="26" t="str">
        <f>Raw_endusebreakdownannual!D1347</f>
        <v>Heat Recovery</v>
      </c>
      <c r="E1348" s="65">
        <f>Raw_endusebreakdownannual!E1347</f>
        <v>0</v>
      </c>
      <c r="F1348" s="65">
        <f>Raw_endusebreakdownannual!F1347</f>
        <v>0</v>
      </c>
      <c r="G1348" s="26"/>
    </row>
    <row r="1349" spans="1:7" x14ac:dyDescent="0.25">
      <c r="A1349" s="26" t="str">
        <f>Raw_endusebreakdownannual!B1348</f>
        <v>CZ10</v>
      </c>
      <c r="B1349" s="26" t="str">
        <f>Raw_endusebreakdownannual!C1348</f>
        <v>cDXHP</v>
      </c>
      <c r="C1349" s="26" t="str">
        <f>Raw_endusebreakdownannual!A1348</f>
        <v>New Construction</v>
      </c>
      <c r="D1349" s="26" t="str">
        <f>Raw_endusebreakdownannual!D1348</f>
        <v>Water Systems</v>
      </c>
      <c r="E1349" s="65">
        <f>Raw_endusebreakdownannual!E1348</f>
        <v>0</v>
      </c>
      <c r="F1349" s="65">
        <f>Raw_endusebreakdownannual!F1348</f>
        <v>1462407.03</v>
      </c>
      <c r="G1349" s="26"/>
    </row>
    <row r="1350" spans="1:7" x14ac:dyDescent="0.25">
      <c r="A1350" s="26" t="str">
        <f>Raw_endusebreakdownannual!B1349</f>
        <v>CZ10</v>
      </c>
      <c r="B1350" s="26" t="str">
        <f>Raw_endusebreakdownannual!C1349</f>
        <v>cDXHP</v>
      </c>
      <c r="C1350" s="26" t="str">
        <f>Raw_endusebreakdownannual!A1349</f>
        <v>New Construction</v>
      </c>
      <c r="D1350" s="26" t="str">
        <f>Raw_endusebreakdownannual!D1349</f>
        <v>Refrigeration</v>
      </c>
      <c r="E1350" s="65">
        <f>Raw_endusebreakdownannual!E1349</f>
        <v>0</v>
      </c>
      <c r="F1350" s="65">
        <f>Raw_endusebreakdownannual!F1349</f>
        <v>0</v>
      </c>
      <c r="G1350" s="26"/>
    </row>
    <row r="1351" spans="1:7" x14ac:dyDescent="0.25">
      <c r="A1351" s="26" t="str">
        <f>Raw_endusebreakdownannual!B1350</f>
        <v>CZ10</v>
      </c>
      <c r="B1351" s="26" t="str">
        <f>Raw_endusebreakdownannual!C1350</f>
        <v>cDXHP</v>
      </c>
      <c r="C1351" s="26" t="str">
        <f>Raw_endusebreakdownannual!A1350</f>
        <v>New Construction</v>
      </c>
      <c r="D1351" s="26" t="str">
        <f>Raw_endusebreakdownannual!D1350</f>
        <v>Generators</v>
      </c>
      <c r="E1351" s="65">
        <f>Raw_endusebreakdownannual!E1350</f>
        <v>0</v>
      </c>
      <c r="F1351" s="65">
        <f>Raw_endusebreakdownannual!F1350</f>
        <v>0</v>
      </c>
      <c r="G1351" s="26"/>
    </row>
    <row r="1352" spans="1:7" x14ac:dyDescent="0.25">
      <c r="A1352" s="26" t="str">
        <f>Raw_endusebreakdownannual!B1351</f>
        <v>CZ10</v>
      </c>
      <c r="B1352" s="26" t="str">
        <f>Raw_endusebreakdownannual!C1351</f>
        <v>cDXHP</v>
      </c>
      <c r="C1352" s="26" t="str">
        <f>Raw_endusebreakdownannual!A1351</f>
        <v>New Construction</v>
      </c>
      <c r="D1352" s="26" t="str">
        <f>Raw_endusebreakdownannual!D1351</f>
        <v>Total End Uses</v>
      </c>
      <c r="E1352" s="65">
        <f>Raw_endusebreakdownannual!E1351</f>
        <v>6627466.7800000003</v>
      </c>
      <c r="F1352" s="65">
        <f>Raw_endusebreakdownannual!F1351</f>
        <v>1698058.57</v>
      </c>
      <c r="G1352" s="26"/>
    </row>
    <row r="1353" spans="1:7" x14ac:dyDescent="0.25">
      <c r="A1353" s="26" t="str">
        <f>Raw_endusebreakdownannual!B1352</f>
        <v>CZ11</v>
      </c>
      <c r="B1353" s="26" t="str">
        <f>Raw_endusebreakdownannual!C1352</f>
        <v>cDXHP</v>
      </c>
      <c r="C1353" s="26" t="str">
        <f>Raw_endusebreakdownannual!A1352</f>
        <v>New Construction</v>
      </c>
      <c r="D1353" s="26" t="str">
        <f>Raw_endusebreakdownannual!D1352</f>
        <v>Heating</v>
      </c>
      <c r="E1353" s="65">
        <f>Raw_endusebreakdownannual!E1352</f>
        <v>93398.51</v>
      </c>
      <c r="F1353" s="65">
        <f>Raw_endusebreakdownannual!F1352</f>
        <v>533.54</v>
      </c>
      <c r="G1353" s="26"/>
    </row>
    <row r="1354" spans="1:7" x14ac:dyDescent="0.25">
      <c r="A1354" s="26" t="str">
        <f>Raw_endusebreakdownannual!B1353</f>
        <v>CZ11</v>
      </c>
      <c r="B1354" s="26" t="str">
        <f>Raw_endusebreakdownannual!C1353</f>
        <v>cDXHP</v>
      </c>
      <c r="C1354" s="26" t="str">
        <f>Raw_endusebreakdownannual!A1353</f>
        <v>New Construction</v>
      </c>
      <c r="D1354" s="26" t="str">
        <f>Raw_endusebreakdownannual!D1353</f>
        <v>Cooling</v>
      </c>
      <c r="E1354" s="65">
        <f>Raw_endusebreakdownannual!E1353</f>
        <v>1226683.1000000001</v>
      </c>
      <c r="F1354" s="65">
        <f>Raw_endusebreakdownannual!F1353</f>
        <v>0</v>
      </c>
      <c r="G1354" s="26"/>
    </row>
    <row r="1355" spans="1:7" x14ac:dyDescent="0.25">
      <c r="A1355" s="26" t="str">
        <f>Raw_endusebreakdownannual!B1354</f>
        <v>CZ11</v>
      </c>
      <c r="B1355" s="26" t="str">
        <f>Raw_endusebreakdownannual!C1354</f>
        <v>cDXHP</v>
      </c>
      <c r="C1355" s="26" t="str">
        <f>Raw_endusebreakdownannual!A1354</f>
        <v>New Construction</v>
      </c>
      <c r="D1355" s="26" t="str">
        <f>Raw_endusebreakdownannual!D1354</f>
        <v>Interior Lighting</v>
      </c>
      <c r="E1355" s="65">
        <f>Raw_endusebreakdownannual!E1354</f>
        <v>558894.68000000005</v>
      </c>
      <c r="F1355" s="65">
        <f>Raw_endusebreakdownannual!F1354</f>
        <v>0</v>
      </c>
      <c r="G1355" s="26"/>
    </row>
    <row r="1356" spans="1:7" x14ac:dyDescent="0.25">
      <c r="A1356" s="26" t="str">
        <f>Raw_endusebreakdownannual!B1355</f>
        <v>CZ11</v>
      </c>
      <c r="B1356" s="26" t="str">
        <f>Raw_endusebreakdownannual!C1355</f>
        <v>cDXHP</v>
      </c>
      <c r="C1356" s="26" t="str">
        <f>Raw_endusebreakdownannual!A1355</f>
        <v>New Construction</v>
      </c>
      <c r="D1356" s="26" t="str">
        <f>Raw_endusebreakdownannual!D1355</f>
        <v>Exterior Lighting</v>
      </c>
      <c r="E1356" s="65">
        <f>Raw_endusebreakdownannual!E1355</f>
        <v>0</v>
      </c>
      <c r="F1356" s="65">
        <f>Raw_endusebreakdownannual!F1355</f>
        <v>0</v>
      </c>
      <c r="G1356" s="26"/>
    </row>
    <row r="1357" spans="1:7" x14ac:dyDescent="0.25">
      <c r="A1357" s="26" t="str">
        <f>Raw_endusebreakdownannual!B1356</f>
        <v>CZ11</v>
      </c>
      <c r="B1357" s="26" t="str">
        <f>Raw_endusebreakdownannual!C1356</f>
        <v>cDXHP</v>
      </c>
      <c r="C1357" s="26" t="str">
        <f>Raw_endusebreakdownannual!A1356</f>
        <v>New Construction</v>
      </c>
      <c r="D1357" s="26" t="str">
        <f>Raw_endusebreakdownannual!D1356</f>
        <v>Interior Equipment</v>
      </c>
      <c r="E1357" s="65">
        <f>Raw_endusebreakdownannual!E1356</f>
        <v>3196971.72</v>
      </c>
      <c r="F1357" s="65">
        <f>Raw_endusebreakdownannual!F1356</f>
        <v>234323.45</v>
      </c>
      <c r="G1357" s="26"/>
    </row>
    <row r="1358" spans="1:7" x14ac:dyDescent="0.25">
      <c r="A1358" s="26" t="str">
        <f>Raw_endusebreakdownannual!B1357</f>
        <v>CZ11</v>
      </c>
      <c r="B1358" s="26" t="str">
        <f>Raw_endusebreakdownannual!C1357</f>
        <v>cDXHP</v>
      </c>
      <c r="C1358" s="26" t="str">
        <f>Raw_endusebreakdownannual!A1357</f>
        <v>New Construction</v>
      </c>
      <c r="D1358" s="26" t="str">
        <f>Raw_endusebreakdownannual!D1357</f>
        <v>Exterior Equipment</v>
      </c>
      <c r="E1358" s="65">
        <f>Raw_endusebreakdownannual!E1357</f>
        <v>0</v>
      </c>
      <c r="F1358" s="65">
        <f>Raw_endusebreakdownannual!F1357</f>
        <v>0</v>
      </c>
      <c r="G1358" s="26"/>
    </row>
    <row r="1359" spans="1:7" x14ac:dyDescent="0.25">
      <c r="A1359" s="26" t="str">
        <f>Raw_endusebreakdownannual!B1358</f>
        <v>CZ11</v>
      </c>
      <c r="B1359" s="26" t="str">
        <f>Raw_endusebreakdownannual!C1358</f>
        <v>cDXHP</v>
      </c>
      <c r="C1359" s="26" t="str">
        <f>Raw_endusebreakdownannual!A1358</f>
        <v>New Construction</v>
      </c>
      <c r="D1359" s="26" t="str">
        <f>Raw_endusebreakdownannual!D1358</f>
        <v>Fans</v>
      </c>
      <c r="E1359" s="65">
        <f>Raw_endusebreakdownannual!E1358</f>
        <v>1347891.2</v>
      </c>
      <c r="F1359" s="65">
        <f>Raw_endusebreakdownannual!F1358</f>
        <v>0</v>
      </c>
      <c r="G1359" s="26"/>
    </row>
    <row r="1360" spans="1:7" x14ac:dyDescent="0.25">
      <c r="A1360" s="26" t="str">
        <f>Raw_endusebreakdownannual!B1359</f>
        <v>CZ11</v>
      </c>
      <c r="B1360" s="26" t="str">
        <f>Raw_endusebreakdownannual!C1359</f>
        <v>cDXHP</v>
      </c>
      <c r="C1360" s="26" t="str">
        <f>Raw_endusebreakdownannual!A1359</f>
        <v>New Construction</v>
      </c>
      <c r="D1360" s="26" t="str">
        <f>Raw_endusebreakdownannual!D1359</f>
        <v>Pumps</v>
      </c>
      <c r="E1360" s="65">
        <f>Raw_endusebreakdownannual!E1359</f>
        <v>2780.75</v>
      </c>
      <c r="F1360" s="65">
        <f>Raw_endusebreakdownannual!F1359</f>
        <v>0</v>
      </c>
      <c r="G1360" s="26"/>
    </row>
    <row r="1361" spans="1:7" x14ac:dyDescent="0.25">
      <c r="A1361" s="26" t="str">
        <f>Raw_endusebreakdownannual!B1360</f>
        <v>CZ11</v>
      </c>
      <c r="B1361" s="26" t="str">
        <f>Raw_endusebreakdownannual!C1360</f>
        <v>cDXHP</v>
      </c>
      <c r="C1361" s="26" t="str">
        <f>Raw_endusebreakdownannual!A1360</f>
        <v>New Construction</v>
      </c>
      <c r="D1361" s="26" t="str">
        <f>Raw_endusebreakdownannual!D1360</f>
        <v>Heat Rejection</v>
      </c>
      <c r="E1361" s="65">
        <f>Raw_endusebreakdownannual!E1360</f>
        <v>0</v>
      </c>
      <c r="F1361" s="65">
        <f>Raw_endusebreakdownannual!F1360</f>
        <v>0</v>
      </c>
      <c r="G1361" s="26"/>
    </row>
    <row r="1362" spans="1:7" x14ac:dyDescent="0.25">
      <c r="A1362" s="26" t="str">
        <f>Raw_endusebreakdownannual!B1361</f>
        <v>CZ11</v>
      </c>
      <c r="B1362" s="26" t="str">
        <f>Raw_endusebreakdownannual!C1361</f>
        <v>cDXHP</v>
      </c>
      <c r="C1362" s="26" t="str">
        <f>Raw_endusebreakdownannual!A1361</f>
        <v>New Construction</v>
      </c>
      <c r="D1362" s="26" t="str">
        <f>Raw_endusebreakdownannual!D1361</f>
        <v>Humidification</v>
      </c>
      <c r="E1362" s="65">
        <f>Raw_endusebreakdownannual!E1361</f>
        <v>0</v>
      </c>
      <c r="F1362" s="65">
        <f>Raw_endusebreakdownannual!F1361</f>
        <v>0</v>
      </c>
      <c r="G1362" s="26"/>
    </row>
    <row r="1363" spans="1:7" x14ac:dyDescent="0.25">
      <c r="A1363" s="26" t="str">
        <f>Raw_endusebreakdownannual!B1362</f>
        <v>CZ11</v>
      </c>
      <c r="B1363" s="26" t="str">
        <f>Raw_endusebreakdownannual!C1362</f>
        <v>cDXHP</v>
      </c>
      <c r="C1363" s="26" t="str">
        <f>Raw_endusebreakdownannual!A1362</f>
        <v>New Construction</v>
      </c>
      <c r="D1363" s="26" t="str">
        <f>Raw_endusebreakdownannual!D1362</f>
        <v>Heat Recovery</v>
      </c>
      <c r="E1363" s="65">
        <f>Raw_endusebreakdownannual!E1362</f>
        <v>0</v>
      </c>
      <c r="F1363" s="65">
        <f>Raw_endusebreakdownannual!F1362</f>
        <v>0</v>
      </c>
      <c r="G1363" s="26"/>
    </row>
    <row r="1364" spans="1:7" x14ac:dyDescent="0.25">
      <c r="A1364" s="26" t="str">
        <f>Raw_endusebreakdownannual!B1363</f>
        <v>CZ11</v>
      </c>
      <c r="B1364" s="26" t="str">
        <f>Raw_endusebreakdownannual!C1363</f>
        <v>cDXHP</v>
      </c>
      <c r="C1364" s="26" t="str">
        <f>Raw_endusebreakdownannual!A1363</f>
        <v>New Construction</v>
      </c>
      <c r="D1364" s="26" t="str">
        <f>Raw_endusebreakdownannual!D1363</f>
        <v>Water Systems</v>
      </c>
      <c r="E1364" s="65">
        <f>Raw_endusebreakdownannual!E1363</f>
        <v>0</v>
      </c>
      <c r="F1364" s="65">
        <f>Raw_endusebreakdownannual!F1363</f>
        <v>1491839.36</v>
      </c>
      <c r="G1364" s="26"/>
    </row>
    <row r="1365" spans="1:7" x14ac:dyDescent="0.25">
      <c r="A1365" s="26" t="str">
        <f>Raw_endusebreakdownannual!B1364</f>
        <v>CZ11</v>
      </c>
      <c r="B1365" s="26" t="str">
        <f>Raw_endusebreakdownannual!C1364</f>
        <v>cDXHP</v>
      </c>
      <c r="C1365" s="26" t="str">
        <f>Raw_endusebreakdownannual!A1364</f>
        <v>New Construction</v>
      </c>
      <c r="D1365" s="26" t="str">
        <f>Raw_endusebreakdownannual!D1364</f>
        <v>Refrigeration</v>
      </c>
      <c r="E1365" s="65">
        <f>Raw_endusebreakdownannual!E1364</f>
        <v>0</v>
      </c>
      <c r="F1365" s="65">
        <f>Raw_endusebreakdownannual!F1364</f>
        <v>0</v>
      </c>
      <c r="G1365" s="26"/>
    </row>
    <row r="1366" spans="1:7" x14ac:dyDescent="0.25">
      <c r="A1366" s="26" t="str">
        <f>Raw_endusebreakdownannual!B1365</f>
        <v>CZ11</v>
      </c>
      <c r="B1366" s="26" t="str">
        <f>Raw_endusebreakdownannual!C1365</f>
        <v>cDXHP</v>
      </c>
      <c r="C1366" s="26" t="str">
        <f>Raw_endusebreakdownannual!A1365</f>
        <v>New Construction</v>
      </c>
      <c r="D1366" s="26" t="str">
        <f>Raw_endusebreakdownannual!D1365</f>
        <v>Generators</v>
      </c>
      <c r="E1366" s="65">
        <f>Raw_endusebreakdownannual!E1365</f>
        <v>0</v>
      </c>
      <c r="F1366" s="65">
        <f>Raw_endusebreakdownannual!F1365</f>
        <v>0</v>
      </c>
      <c r="G1366" s="26"/>
    </row>
    <row r="1367" spans="1:7" x14ac:dyDescent="0.25">
      <c r="A1367" s="26" t="str">
        <f>Raw_endusebreakdownannual!B1366</f>
        <v>CZ11</v>
      </c>
      <c r="B1367" s="26" t="str">
        <f>Raw_endusebreakdownannual!C1366</f>
        <v>cDXHP</v>
      </c>
      <c r="C1367" s="26" t="str">
        <f>Raw_endusebreakdownannual!A1366</f>
        <v>New Construction</v>
      </c>
      <c r="D1367" s="26" t="str">
        <f>Raw_endusebreakdownannual!D1366</f>
        <v>Total End Uses</v>
      </c>
      <c r="E1367" s="65">
        <f>Raw_endusebreakdownannual!E1366</f>
        <v>6426619.9500000002</v>
      </c>
      <c r="F1367" s="65">
        <f>Raw_endusebreakdownannual!F1366</f>
        <v>1726696.35</v>
      </c>
      <c r="G1367" s="26"/>
    </row>
    <row r="1368" spans="1:7" x14ac:dyDescent="0.25">
      <c r="A1368" s="26" t="str">
        <f>Raw_endusebreakdownannual!B1367</f>
        <v>CZ12</v>
      </c>
      <c r="B1368" s="26" t="str">
        <f>Raw_endusebreakdownannual!C1367</f>
        <v>cDXHP</v>
      </c>
      <c r="C1368" s="26" t="str">
        <f>Raw_endusebreakdownannual!A1367</f>
        <v>New Construction</v>
      </c>
      <c r="D1368" s="26" t="str">
        <f>Raw_endusebreakdownannual!D1367</f>
        <v>Heating</v>
      </c>
      <c r="E1368" s="65">
        <f>Raw_endusebreakdownannual!E1367</f>
        <v>89500.55</v>
      </c>
      <c r="F1368" s="65">
        <f>Raw_endusebreakdownannual!F1367</f>
        <v>1132.95</v>
      </c>
      <c r="G1368" s="26"/>
    </row>
    <row r="1369" spans="1:7" x14ac:dyDescent="0.25">
      <c r="A1369" s="26" t="str">
        <f>Raw_endusebreakdownannual!B1368</f>
        <v>CZ12</v>
      </c>
      <c r="B1369" s="26" t="str">
        <f>Raw_endusebreakdownannual!C1368</f>
        <v>cDXHP</v>
      </c>
      <c r="C1369" s="26" t="str">
        <f>Raw_endusebreakdownannual!A1368</f>
        <v>New Construction</v>
      </c>
      <c r="D1369" s="26" t="str">
        <f>Raw_endusebreakdownannual!D1368</f>
        <v>Cooling</v>
      </c>
      <c r="E1369" s="65">
        <f>Raw_endusebreakdownannual!E1368</f>
        <v>1033947.63</v>
      </c>
      <c r="F1369" s="65">
        <f>Raw_endusebreakdownannual!F1368</f>
        <v>0</v>
      </c>
      <c r="G1369" s="26"/>
    </row>
    <row r="1370" spans="1:7" x14ac:dyDescent="0.25">
      <c r="A1370" s="26" t="str">
        <f>Raw_endusebreakdownannual!B1369</f>
        <v>CZ12</v>
      </c>
      <c r="B1370" s="26" t="str">
        <f>Raw_endusebreakdownannual!C1369</f>
        <v>cDXHP</v>
      </c>
      <c r="C1370" s="26" t="str">
        <f>Raw_endusebreakdownannual!A1369</f>
        <v>New Construction</v>
      </c>
      <c r="D1370" s="26" t="str">
        <f>Raw_endusebreakdownannual!D1369</f>
        <v>Interior Lighting</v>
      </c>
      <c r="E1370" s="65">
        <f>Raw_endusebreakdownannual!E1369</f>
        <v>558894.68000000005</v>
      </c>
      <c r="F1370" s="65">
        <f>Raw_endusebreakdownannual!F1369</f>
        <v>0</v>
      </c>
      <c r="G1370" s="26"/>
    </row>
    <row r="1371" spans="1:7" x14ac:dyDescent="0.25">
      <c r="A1371" s="26" t="str">
        <f>Raw_endusebreakdownannual!B1370</f>
        <v>CZ12</v>
      </c>
      <c r="B1371" s="26" t="str">
        <f>Raw_endusebreakdownannual!C1370</f>
        <v>cDXHP</v>
      </c>
      <c r="C1371" s="26" t="str">
        <f>Raw_endusebreakdownannual!A1370</f>
        <v>New Construction</v>
      </c>
      <c r="D1371" s="26" t="str">
        <f>Raw_endusebreakdownannual!D1370</f>
        <v>Exterior Lighting</v>
      </c>
      <c r="E1371" s="65">
        <f>Raw_endusebreakdownannual!E1370</f>
        <v>0</v>
      </c>
      <c r="F1371" s="65">
        <f>Raw_endusebreakdownannual!F1370</f>
        <v>0</v>
      </c>
      <c r="G1371" s="26"/>
    </row>
    <row r="1372" spans="1:7" x14ac:dyDescent="0.25">
      <c r="A1372" s="26" t="str">
        <f>Raw_endusebreakdownannual!B1371</f>
        <v>CZ12</v>
      </c>
      <c r="B1372" s="26" t="str">
        <f>Raw_endusebreakdownannual!C1371</f>
        <v>cDXHP</v>
      </c>
      <c r="C1372" s="26" t="str">
        <f>Raw_endusebreakdownannual!A1371</f>
        <v>New Construction</v>
      </c>
      <c r="D1372" s="26" t="str">
        <f>Raw_endusebreakdownannual!D1371</f>
        <v>Interior Equipment</v>
      </c>
      <c r="E1372" s="65">
        <f>Raw_endusebreakdownannual!E1371</f>
        <v>3196971.72</v>
      </c>
      <c r="F1372" s="65">
        <f>Raw_endusebreakdownannual!F1371</f>
        <v>234323.45</v>
      </c>
      <c r="G1372" s="26"/>
    </row>
    <row r="1373" spans="1:7" x14ac:dyDescent="0.25">
      <c r="A1373" s="26" t="str">
        <f>Raw_endusebreakdownannual!B1372</f>
        <v>CZ12</v>
      </c>
      <c r="B1373" s="26" t="str">
        <f>Raw_endusebreakdownannual!C1372</f>
        <v>cDXHP</v>
      </c>
      <c r="C1373" s="26" t="str">
        <f>Raw_endusebreakdownannual!A1372</f>
        <v>New Construction</v>
      </c>
      <c r="D1373" s="26" t="str">
        <f>Raw_endusebreakdownannual!D1372</f>
        <v>Exterior Equipment</v>
      </c>
      <c r="E1373" s="65">
        <f>Raw_endusebreakdownannual!E1372</f>
        <v>0</v>
      </c>
      <c r="F1373" s="65">
        <f>Raw_endusebreakdownannual!F1372</f>
        <v>0</v>
      </c>
      <c r="G1373" s="26"/>
    </row>
    <row r="1374" spans="1:7" x14ac:dyDescent="0.25">
      <c r="A1374" s="26" t="str">
        <f>Raw_endusebreakdownannual!B1373</f>
        <v>CZ12</v>
      </c>
      <c r="B1374" s="26" t="str">
        <f>Raw_endusebreakdownannual!C1373</f>
        <v>cDXHP</v>
      </c>
      <c r="C1374" s="26" t="str">
        <f>Raw_endusebreakdownannual!A1373</f>
        <v>New Construction</v>
      </c>
      <c r="D1374" s="26" t="str">
        <f>Raw_endusebreakdownannual!D1373</f>
        <v>Fans</v>
      </c>
      <c r="E1374" s="65">
        <f>Raw_endusebreakdownannual!E1373</f>
        <v>1294424.77</v>
      </c>
      <c r="F1374" s="65">
        <f>Raw_endusebreakdownannual!F1373</f>
        <v>0</v>
      </c>
      <c r="G1374" s="26"/>
    </row>
    <row r="1375" spans="1:7" x14ac:dyDescent="0.25">
      <c r="A1375" s="26" t="str">
        <f>Raw_endusebreakdownannual!B1374</f>
        <v>CZ12</v>
      </c>
      <c r="B1375" s="26" t="str">
        <f>Raw_endusebreakdownannual!C1374</f>
        <v>cDXHP</v>
      </c>
      <c r="C1375" s="26" t="str">
        <f>Raw_endusebreakdownannual!A1374</f>
        <v>New Construction</v>
      </c>
      <c r="D1375" s="26" t="str">
        <f>Raw_endusebreakdownannual!D1374</f>
        <v>Pumps</v>
      </c>
      <c r="E1375" s="65">
        <f>Raw_endusebreakdownannual!E1374</f>
        <v>2687.1</v>
      </c>
      <c r="F1375" s="65">
        <f>Raw_endusebreakdownannual!F1374</f>
        <v>0</v>
      </c>
      <c r="G1375" s="26"/>
    </row>
    <row r="1376" spans="1:7" x14ac:dyDescent="0.25">
      <c r="A1376" s="26" t="str">
        <f>Raw_endusebreakdownannual!B1375</f>
        <v>CZ12</v>
      </c>
      <c r="B1376" s="26" t="str">
        <f>Raw_endusebreakdownannual!C1375</f>
        <v>cDXHP</v>
      </c>
      <c r="C1376" s="26" t="str">
        <f>Raw_endusebreakdownannual!A1375</f>
        <v>New Construction</v>
      </c>
      <c r="D1376" s="26" t="str">
        <f>Raw_endusebreakdownannual!D1375</f>
        <v>Heat Rejection</v>
      </c>
      <c r="E1376" s="65">
        <f>Raw_endusebreakdownannual!E1375</f>
        <v>0</v>
      </c>
      <c r="F1376" s="65">
        <f>Raw_endusebreakdownannual!F1375</f>
        <v>0</v>
      </c>
      <c r="G1376" s="26"/>
    </row>
    <row r="1377" spans="1:7" x14ac:dyDescent="0.25">
      <c r="A1377" s="26" t="str">
        <f>Raw_endusebreakdownannual!B1376</f>
        <v>CZ12</v>
      </c>
      <c r="B1377" s="26" t="str">
        <f>Raw_endusebreakdownannual!C1376</f>
        <v>cDXHP</v>
      </c>
      <c r="C1377" s="26" t="str">
        <f>Raw_endusebreakdownannual!A1376</f>
        <v>New Construction</v>
      </c>
      <c r="D1377" s="26" t="str">
        <f>Raw_endusebreakdownannual!D1376</f>
        <v>Humidification</v>
      </c>
      <c r="E1377" s="65">
        <f>Raw_endusebreakdownannual!E1376</f>
        <v>0</v>
      </c>
      <c r="F1377" s="65">
        <f>Raw_endusebreakdownannual!F1376</f>
        <v>0</v>
      </c>
      <c r="G1377" s="26"/>
    </row>
    <row r="1378" spans="1:7" x14ac:dyDescent="0.25">
      <c r="A1378" s="26" t="str">
        <f>Raw_endusebreakdownannual!B1377</f>
        <v>CZ12</v>
      </c>
      <c r="B1378" s="26" t="str">
        <f>Raw_endusebreakdownannual!C1377</f>
        <v>cDXHP</v>
      </c>
      <c r="C1378" s="26" t="str">
        <f>Raw_endusebreakdownannual!A1377</f>
        <v>New Construction</v>
      </c>
      <c r="D1378" s="26" t="str">
        <f>Raw_endusebreakdownannual!D1377</f>
        <v>Heat Recovery</v>
      </c>
      <c r="E1378" s="65">
        <f>Raw_endusebreakdownannual!E1377</f>
        <v>0</v>
      </c>
      <c r="F1378" s="65">
        <f>Raw_endusebreakdownannual!F1377</f>
        <v>0</v>
      </c>
      <c r="G1378" s="26"/>
    </row>
    <row r="1379" spans="1:7" x14ac:dyDescent="0.25">
      <c r="A1379" s="26" t="str">
        <f>Raw_endusebreakdownannual!B1378</f>
        <v>CZ12</v>
      </c>
      <c r="B1379" s="26" t="str">
        <f>Raw_endusebreakdownannual!C1378</f>
        <v>cDXHP</v>
      </c>
      <c r="C1379" s="26" t="str">
        <f>Raw_endusebreakdownannual!A1378</f>
        <v>New Construction</v>
      </c>
      <c r="D1379" s="26" t="str">
        <f>Raw_endusebreakdownannual!D1378</f>
        <v>Water Systems</v>
      </c>
      <c r="E1379" s="65">
        <f>Raw_endusebreakdownannual!E1378</f>
        <v>0</v>
      </c>
      <c r="F1379" s="65">
        <f>Raw_endusebreakdownannual!F1378</f>
        <v>1538024.85</v>
      </c>
      <c r="G1379" s="26"/>
    </row>
    <row r="1380" spans="1:7" x14ac:dyDescent="0.25">
      <c r="A1380" s="26" t="str">
        <f>Raw_endusebreakdownannual!B1379</f>
        <v>CZ12</v>
      </c>
      <c r="B1380" s="26" t="str">
        <f>Raw_endusebreakdownannual!C1379</f>
        <v>cDXHP</v>
      </c>
      <c r="C1380" s="26" t="str">
        <f>Raw_endusebreakdownannual!A1379</f>
        <v>New Construction</v>
      </c>
      <c r="D1380" s="26" t="str">
        <f>Raw_endusebreakdownannual!D1379</f>
        <v>Refrigeration</v>
      </c>
      <c r="E1380" s="65">
        <f>Raw_endusebreakdownannual!E1379</f>
        <v>0</v>
      </c>
      <c r="F1380" s="65">
        <f>Raw_endusebreakdownannual!F1379</f>
        <v>0</v>
      </c>
      <c r="G1380" s="26"/>
    </row>
    <row r="1381" spans="1:7" x14ac:dyDescent="0.25">
      <c r="A1381" s="26" t="str">
        <f>Raw_endusebreakdownannual!B1380</f>
        <v>CZ12</v>
      </c>
      <c r="B1381" s="26" t="str">
        <f>Raw_endusebreakdownannual!C1380</f>
        <v>cDXHP</v>
      </c>
      <c r="C1381" s="26" t="str">
        <f>Raw_endusebreakdownannual!A1380</f>
        <v>New Construction</v>
      </c>
      <c r="D1381" s="26" t="str">
        <f>Raw_endusebreakdownannual!D1380</f>
        <v>Generators</v>
      </c>
      <c r="E1381" s="65">
        <f>Raw_endusebreakdownannual!E1380</f>
        <v>0</v>
      </c>
      <c r="F1381" s="65">
        <f>Raw_endusebreakdownannual!F1380</f>
        <v>0</v>
      </c>
      <c r="G1381" s="26"/>
    </row>
    <row r="1382" spans="1:7" x14ac:dyDescent="0.25">
      <c r="A1382" s="26" t="str">
        <f>Raw_endusebreakdownannual!B1381</f>
        <v>CZ12</v>
      </c>
      <c r="B1382" s="26" t="str">
        <f>Raw_endusebreakdownannual!C1381</f>
        <v>cDXHP</v>
      </c>
      <c r="C1382" s="26" t="str">
        <f>Raw_endusebreakdownannual!A1381</f>
        <v>New Construction</v>
      </c>
      <c r="D1382" s="26" t="str">
        <f>Raw_endusebreakdownannual!D1381</f>
        <v>Total End Uses</v>
      </c>
      <c r="E1382" s="65">
        <f>Raw_endusebreakdownannual!E1381</f>
        <v>6176426.4500000002</v>
      </c>
      <c r="F1382" s="65">
        <f>Raw_endusebreakdownannual!F1381</f>
        <v>1773481.25</v>
      </c>
      <c r="G1382" s="26"/>
    </row>
    <row r="1383" spans="1:7" x14ac:dyDescent="0.25">
      <c r="A1383" s="26" t="str">
        <f>Raw_endusebreakdownannual!B1382</f>
        <v>CZ13</v>
      </c>
      <c r="B1383" s="26" t="str">
        <f>Raw_endusebreakdownannual!C1382</f>
        <v>cDXHP</v>
      </c>
      <c r="C1383" s="26" t="str">
        <f>Raw_endusebreakdownannual!A1382</f>
        <v>New Construction</v>
      </c>
      <c r="D1383" s="26" t="str">
        <f>Raw_endusebreakdownannual!D1382</f>
        <v>Heating</v>
      </c>
      <c r="E1383" s="65">
        <f>Raw_endusebreakdownannual!E1382</f>
        <v>65656.56</v>
      </c>
      <c r="F1383" s="65">
        <f>Raw_endusebreakdownannual!F1382</f>
        <v>614.46</v>
      </c>
      <c r="G1383" s="26"/>
    </row>
    <row r="1384" spans="1:7" x14ac:dyDescent="0.25">
      <c r="A1384" s="26" t="str">
        <f>Raw_endusebreakdownannual!B1383</f>
        <v>CZ13</v>
      </c>
      <c r="B1384" s="26" t="str">
        <f>Raw_endusebreakdownannual!C1383</f>
        <v>cDXHP</v>
      </c>
      <c r="C1384" s="26" t="str">
        <f>Raw_endusebreakdownannual!A1383</f>
        <v>New Construction</v>
      </c>
      <c r="D1384" s="26" t="str">
        <f>Raw_endusebreakdownannual!D1383</f>
        <v>Cooling</v>
      </c>
      <c r="E1384" s="65">
        <f>Raw_endusebreakdownannual!E1383</f>
        <v>1372537.68</v>
      </c>
      <c r="F1384" s="65">
        <f>Raw_endusebreakdownannual!F1383</f>
        <v>0</v>
      </c>
      <c r="G1384" s="26"/>
    </row>
    <row r="1385" spans="1:7" x14ac:dyDescent="0.25">
      <c r="A1385" s="26" t="str">
        <f>Raw_endusebreakdownannual!B1384</f>
        <v>CZ13</v>
      </c>
      <c r="B1385" s="26" t="str">
        <f>Raw_endusebreakdownannual!C1384</f>
        <v>cDXHP</v>
      </c>
      <c r="C1385" s="26" t="str">
        <f>Raw_endusebreakdownannual!A1384</f>
        <v>New Construction</v>
      </c>
      <c r="D1385" s="26" t="str">
        <f>Raw_endusebreakdownannual!D1384</f>
        <v>Interior Lighting</v>
      </c>
      <c r="E1385" s="65">
        <f>Raw_endusebreakdownannual!E1384</f>
        <v>558894.68000000005</v>
      </c>
      <c r="F1385" s="65">
        <f>Raw_endusebreakdownannual!F1384</f>
        <v>0</v>
      </c>
      <c r="G1385" s="26"/>
    </row>
    <row r="1386" spans="1:7" x14ac:dyDescent="0.25">
      <c r="A1386" s="26" t="str">
        <f>Raw_endusebreakdownannual!B1385</f>
        <v>CZ13</v>
      </c>
      <c r="B1386" s="26" t="str">
        <f>Raw_endusebreakdownannual!C1385</f>
        <v>cDXHP</v>
      </c>
      <c r="C1386" s="26" t="str">
        <f>Raw_endusebreakdownannual!A1385</f>
        <v>New Construction</v>
      </c>
      <c r="D1386" s="26" t="str">
        <f>Raw_endusebreakdownannual!D1385</f>
        <v>Exterior Lighting</v>
      </c>
      <c r="E1386" s="65">
        <f>Raw_endusebreakdownannual!E1385</f>
        <v>0</v>
      </c>
      <c r="F1386" s="65">
        <f>Raw_endusebreakdownannual!F1385</f>
        <v>0</v>
      </c>
      <c r="G1386" s="26"/>
    </row>
    <row r="1387" spans="1:7" x14ac:dyDescent="0.25">
      <c r="A1387" s="26" t="str">
        <f>Raw_endusebreakdownannual!B1386</f>
        <v>CZ13</v>
      </c>
      <c r="B1387" s="26" t="str">
        <f>Raw_endusebreakdownannual!C1386</f>
        <v>cDXHP</v>
      </c>
      <c r="C1387" s="26" t="str">
        <f>Raw_endusebreakdownannual!A1386</f>
        <v>New Construction</v>
      </c>
      <c r="D1387" s="26" t="str">
        <f>Raw_endusebreakdownannual!D1386</f>
        <v>Interior Equipment</v>
      </c>
      <c r="E1387" s="65">
        <f>Raw_endusebreakdownannual!E1386</f>
        <v>3196971.72</v>
      </c>
      <c r="F1387" s="65">
        <f>Raw_endusebreakdownannual!F1386</f>
        <v>234323.45</v>
      </c>
      <c r="G1387" s="26"/>
    </row>
    <row r="1388" spans="1:7" x14ac:dyDescent="0.25">
      <c r="A1388" s="26" t="str">
        <f>Raw_endusebreakdownannual!B1387</f>
        <v>CZ13</v>
      </c>
      <c r="B1388" s="26" t="str">
        <f>Raw_endusebreakdownannual!C1387</f>
        <v>cDXHP</v>
      </c>
      <c r="C1388" s="26" t="str">
        <f>Raw_endusebreakdownannual!A1387</f>
        <v>New Construction</v>
      </c>
      <c r="D1388" s="26" t="str">
        <f>Raw_endusebreakdownannual!D1387</f>
        <v>Exterior Equipment</v>
      </c>
      <c r="E1388" s="65">
        <f>Raw_endusebreakdownannual!E1387</f>
        <v>0</v>
      </c>
      <c r="F1388" s="65">
        <f>Raw_endusebreakdownannual!F1387</f>
        <v>0</v>
      </c>
      <c r="G1388" s="26"/>
    </row>
    <row r="1389" spans="1:7" x14ac:dyDescent="0.25">
      <c r="A1389" s="26" t="str">
        <f>Raw_endusebreakdownannual!B1388</f>
        <v>CZ13</v>
      </c>
      <c r="B1389" s="26" t="str">
        <f>Raw_endusebreakdownannual!C1388</f>
        <v>cDXHP</v>
      </c>
      <c r="C1389" s="26" t="str">
        <f>Raw_endusebreakdownannual!A1388</f>
        <v>New Construction</v>
      </c>
      <c r="D1389" s="26" t="str">
        <f>Raw_endusebreakdownannual!D1388</f>
        <v>Fans</v>
      </c>
      <c r="E1389" s="65">
        <f>Raw_endusebreakdownannual!E1388</f>
        <v>1352128.17</v>
      </c>
      <c r="F1389" s="65">
        <f>Raw_endusebreakdownannual!F1388</f>
        <v>0</v>
      </c>
      <c r="G1389" s="26"/>
    </row>
    <row r="1390" spans="1:7" x14ac:dyDescent="0.25">
      <c r="A1390" s="26" t="str">
        <f>Raw_endusebreakdownannual!B1389</f>
        <v>CZ13</v>
      </c>
      <c r="B1390" s="26" t="str">
        <f>Raw_endusebreakdownannual!C1389</f>
        <v>cDXHP</v>
      </c>
      <c r="C1390" s="26" t="str">
        <f>Raw_endusebreakdownannual!A1389</f>
        <v>New Construction</v>
      </c>
      <c r="D1390" s="26" t="str">
        <f>Raw_endusebreakdownannual!D1389</f>
        <v>Pumps</v>
      </c>
      <c r="E1390" s="65">
        <f>Raw_endusebreakdownannual!E1389</f>
        <v>2898.06</v>
      </c>
      <c r="F1390" s="65">
        <f>Raw_endusebreakdownannual!F1389</f>
        <v>0</v>
      </c>
      <c r="G1390" s="26"/>
    </row>
    <row r="1391" spans="1:7" x14ac:dyDescent="0.25">
      <c r="A1391" s="26" t="str">
        <f>Raw_endusebreakdownannual!B1390</f>
        <v>CZ13</v>
      </c>
      <c r="B1391" s="26" t="str">
        <f>Raw_endusebreakdownannual!C1390</f>
        <v>cDXHP</v>
      </c>
      <c r="C1391" s="26" t="str">
        <f>Raw_endusebreakdownannual!A1390</f>
        <v>New Construction</v>
      </c>
      <c r="D1391" s="26" t="str">
        <f>Raw_endusebreakdownannual!D1390</f>
        <v>Heat Rejection</v>
      </c>
      <c r="E1391" s="65">
        <f>Raw_endusebreakdownannual!E1390</f>
        <v>0</v>
      </c>
      <c r="F1391" s="65">
        <f>Raw_endusebreakdownannual!F1390</f>
        <v>0</v>
      </c>
      <c r="G1391" s="26"/>
    </row>
    <row r="1392" spans="1:7" x14ac:dyDescent="0.25">
      <c r="A1392" s="26" t="str">
        <f>Raw_endusebreakdownannual!B1391</f>
        <v>CZ13</v>
      </c>
      <c r="B1392" s="26" t="str">
        <f>Raw_endusebreakdownannual!C1391</f>
        <v>cDXHP</v>
      </c>
      <c r="C1392" s="26" t="str">
        <f>Raw_endusebreakdownannual!A1391</f>
        <v>New Construction</v>
      </c>
      <c r="D1392" s="26" t="str">
        <f>Raw_endusebreakdownannual!D1391</f>
        <v>Humidification</v>
      </c>
      <c r="E1392" s="65">
        <f>Raw_endusebreakdownannual!E1391</f>
        <v>0</v>
      </c>
      <c r="F1392" s="65">
        <f>Raw_endusebreakdownannual!F1391</f>
        <v>0</v>
      </c>
      <c r="G1392" s="26"/>
    </row>
    <row r="1393" spans="1:7" x14ac:dyDescent="0.25">
      <c r="A1393" s="26" t="str">
        <f>Raw_endusebreakdownannual!B1392</f>
        <v>CZ13</v>
      </c>
      <c r="B1393" s="26" t="str">
        <f>Raw_endusebreakdownannual!C1392</f>
        <v>cDXHP</v>
      </c>
      <c r="C1393" s="26" t="str">
        <f>Raw_endusebreakdownannual!A1392</f>
        <v>New Construction</v>
      </c>
      <c r="D1393" s="26" t="str">
        <f>Raw_endusebreakdownannual!D1392</f>
        <v>Heat Recovery</v>
      </c>
      <c r="E1393" s="65">
        <f>Raw_endusebreakdownannual!E1392</f>
        <v>0</v>
      </c>
      <c r="F1393" s="65">
        <f>Raw_endusebreakdownannual!F1392</f>
        <v>0</v>
      </c>
      <c r="G1393" s="26"/>
    </row>
    <row r="1394" spans="1:7" x14ac:dyDescent="0.25">
      <c r="A1394" s="26" t="str">
        <f>Raw_endusebreakdownannual!B1393</f>
        <v>CZ13</v>
      </c>
      <c r="B1394" s="26" t="str">
        <f>Raw_endusebreakdownannual!C1393</f>
        <v>cDXHP</v>
      </c>
      <c r="C1394" s="26" t="str">
        <f>Raw_endusebreakdownannual!A1393</f>
        <v>New Construction</v>
      </c>
      <c r="D1394" s="26" t="str">
        <f>Raw_endusebreakdownannual!D1393</f>
        <v>Water Systems</v>
      </c>
      <c r="E1394" s="65">
        <f>Raw_endusebreakdownannual!E1393</f>
        <v>0</v>
      </c>
      <c r="F1394" s="65">
        <f>Raw_endusebreakdownannual!F1393</f>
        <v>1447830.48</v>
      </c>
      <c r="G1394" s="26"/>
    </row>
    <row r="1395" spans="1:7" x14ac:dyDescent="0.25">
      <c r="A1395" s="26" t="str">
        <f>Raw_endusebreakdownannual!B1394</f>
        <v>CZ13</v>
      </c>
      <c r="B1395" s="26" t="str">
        <f>Raw_endusebreakdownannual!C1394</f>
        <v>cDXHP</v>
      </c>
      <c r="C1395" s="26" t="str">
        <f>Raw_endusebreakdownannual!A1394</f>
        <v>New Construction</v>
      </c>
      <c r="D1395" s="26" t="str">
        <f>Raw_endusebreakdownannual!D1394</f>
        <v>Refrigeration</v>
      </c>
      <c r="E1395" s="65">
        <f>Raw_endusebreakdownannual!E1394</f>
        <v>0</v>
      </c>
      <c r="F1395" s="65">
        <f>Raw_endusebreakdownannual!F1394</f>
        <v>0</v>
      </c>
      <c r="G1395" s="26"/>
    </row>
    <row r="1396" spans="1:7" x14ac:dyDescent="0.25">
      <c r="A1396" s="26" t="str">
        <f>Raw_endusebreakdownannual!B1395</f>
        <v>CZ13</v>
      </c>
      <c r="B1396" s="26" t="str">
        <f>Raw_endusebreakdownannual!C1395</f>
        <v>cDXHP</v>
      </c>
      <c r="C1396" s="26" t="str">
        <f>Raw_endusebreakdownannual!A1395</f>
        <v>New Construction</v>
      </c>
      <c r="D1396" s="26" t="str">
        <f>Raw_endusebreakdownannual!D1395</f>
        <v>Generators</v>
      </c>
      <c r="E1396" s="65">
        <f>Raw_endusebreakdownannual!E1395</f>
        <v>0</v>
      </c>
      <c r="F1396" s="65">
        <f>Raw_endusebreakdownannual!F1395</f>
        <v>0</v>
      </c>
      <c r="G1396" s="26"/>
    </row>
    <row r="1397" spans="1:7" x14ac:dyDescent="0.25">
      <c r="A1397" s="26" t="str">
        <f>Raw_endusebreakdownannual!B1396</f>
        <v>CZ13</v>
      </c>
      <c r="B1397" s="26" t="str">
        <f>Raw_endusebreakdownannual!C1396</f>
        <v>cDXHP</v>
      </c>
      <c r="C1397" s="26" t="str">
        <f>Raw_endusebreakdownannual!A1396</f>
        <v>New Construction</v>
      </c>
      <c r="D1397" s="26" t="str">
        <f>Raw_endusebreakdownannual!D1396</f>
        <v>Total End Uses</v>
      </c>
      <c r="E1397" s="65">
        <f>Raw_endusebreakdownannual!E1396</f>
        <v>6549086.8700000001</v>
      </c>
      <c r="F1397" s="65">
        <f>Raw_endusebreakdownannual!F1396</f>
        <v>1682768.39</v>
      </c>
      <c r="G1397" s="26"/>
    </row>
    <row r="1398" spans="1:7" x14ac:dyDescent="0.25">
      <c r="A1398" s="26" t="str">
        <f>Raw_endusebreakdownannual!B1397</f>
        <v>CZ14</v>
      </c>
      <c r="B1398" s="26" t="str">
        <f>Raw_endusebreakdownannual!C1397</f>
        <v>cDXHP</v>
      </c>
      <c r="C1398" s="26" t="str">
        <f>Raw_endusebreakdownannual!A1397</f>
        <v>New Construction</v>
      </c>
      <c r="D1398" s="26" t="str">
        <f>Raw_endusebreakdownannual!D1397</f>
        <v>Heating</v>
      </c>
      <c r="E1398" s="65">
        <f>Raw_endusebreakdownannual!E1397</f>
        <v>38470.870000000003</v>
      </c>
      <c r="F1398" s="65">
        <f>Raw_endusebreakdownannual!F1397</f>
        <v>344.44</v>
      </c>
      <c r="G1398" s="26"/>
    </row>
    <row r="1399" spans="1:7" x14ac:dyDescent="0.25">
      <c r="A1399" s="26" t="str">
        <f>Raw_endusebreakdownannual!B1398</f>
        <v>CZ14</v>
      </c>
      <c r="B1399" s="26" t="str">
        <f>Raw_endusebreakdownannual!C1398</f>
        <v>cDXHP</v>
      </c>
      <c r="C1399" s="26" t="str">
        <f>Raw_endusebreakdownannual!A1398</f>
        <v>New Construction</v>
      </c>
      <c r="D1399" s="26" t="str">
        <f>Raw_endusebreakdownannual!D1398</f>
        <v>Cooling</v>
      </c>
      <c r="E1399" s="65">
        <f>Raw_endusebreakdownannual!E1398</f>
        <v>1724913.77</v>
      </c>
      <c r="F1399" s="65">
        <f>Raw_endusebreakdownannual!F1398</f>
        <v>0</v>
      </c>
      <c r="G1399" s="26"/>
    </row>
    <row r="1400" spans="1:7" x14ac:dyDescent="0.25">
      <c r="A1400" s="26" t="str">
        <f>Raw_endusebreakdownannual!B1399</f>
        <v>CZ14</v>
      </c>
      <c r="B1400" s="26" t="str">
        <f>Raw_endusebreakdownannual!C1399</f>
        <v>cDXHP</v>
      </c>
      <c r="C1400" s="26" t="str">
        <f>Raw_endusebreakdownannual!A1399</f>
        <v>New Construction</v>
      </c>
      <c r="D1400" s="26" t="str">
        <f>Raw_endusebreakdownannual!D1399</f>
        <v>Interior Lighting</v>
      </c>
      <c r="E1400" s="65">
        <f>Raw_endusebreakdownannual!E1399</f>
        <v>558894.68000000005</v>
      </c>
      <c r="F1400" s="65">
        <f>Raw_endusebreakdownannual!F1399</f>
        <v>0</v>
      </c>
      <c r="G1400" s="26"/>
    </row>
    <row r="1401" spans="1:7" x14ac:dyDescent="0.25">
      <c r="A1401" s="26" t="str">
        <f>Raw_endusebreakdownannual!B1400</f>
        <v>CZ14</v>
      </c>
      <c r="B1401" s="26" t="str">
        <f>Raw_endusebreakdownannual!C1400</f>
        <v>cDXHP</v>
      </c>
      <c r="C1401" s="26" t="str">
        <f>Raw_endusebreakdownannual!A1400</f>
        <v>New Construction</v>
      </c>
      <c r="D1401" s="26" t="str">
        <f>Raw_endusebreakdownannual!D1400</f>
        <v>Exterior Lighting</v>
      </c>
      <c r="E1401" s="65">
        <f>Raw_endusebreakdownannual!E1400</f>
        <v>0</v>
      </c>
      <c r="F1401" s="65">
        <f>Raw_endusebreakdownannual!F1400</f>
        <v>0</v>
      </c>
      <c r="G1401" s="26"/>
    </row>
    <row r="1402" spans="1:7" x14ac:dyDescent="0.25">
      <c r="A1402" s="26" t="str">
        <f>Raw_endusebreakdownannual!B1401</f>
        <v>CZ14</v>
      </c>
      <c r="B1402" s="26" t="str">
        <f>Raw_endusebreakdownannual!C1401</f>
        <v>cDXHP</v>
      </c>
      <c r="C1402" s="26" t="str">
        <f>Raw_endusebreakdownannual!A1401</f>
        <v>New Construction</v>
      </c>
      <c r="D1402" s="26" t="str">
        <f>Raw_endusebreakdownannual!D1401</f>
        <v>Interior Equipment</v>
      </c>
      <c r="E1402" s="65">
        <f>Raw_endusebreakdownannual!E1401</f>
        <v>3196971.72</v>
      </c>
      <c r="F1402" s="65">
        <f>Raw_endusebreakdownannual!F1401</f>
        <v>234323.45</v>
      </c>
      <c r="G1402" s="26"/>
    </row>
    <row r="1403" spans="1:7" x14ac:dyDescent="0.25">
      <c r="A1403" s="26" t="str">
        <f>Raw_endusebreakdownannual!B1402</f>
        <v>CZ14</v>
      </c>
      <c r="B1403" s="26" t="str">
        <f>Raw_endusebreakdownannual!C1402</f>
        <v>cDXHP</v>
      </c>
      <c r="C1403" s="26" t="str">
        <f>Raw_endusebreakdownannual!A1402</f>
        <v>New Construction</v>
      </c>
      <c r="D1403" s="26" t="str">
        <f>Raw_endusebreakdownannual!D1402</f>
        <v>Exterior Equipment</v>
      </c>
      <c r="E1403" s="65">
        <f>Raw_endusebreakdownannual!E1402</f>
        <v>0</v>
      </c>
      <c r="F1403" s="65">
        <f>Raw_endusebreakdownannual!F1402</f>
        <v>0</v>
      </c>
      <c r="G1403" s="26"/>
    </row>
    <row r="1404" spans="1:7" x14ac:dyDescent="0.25">
      <c r="A1404" s="26" t="str">
        <f>Raw_endusebreakdownannual!B1403</f>
        <v>CZ14</v>
      </c>
      <c r="B1404" s="26" t="str">
        <f>Raw_endusebreakdownannual!C1403</f>
        <v>cDXHP</v>
      </c>
      <c r="C1404" s="26" t="str">
        <f>Raw_endusebreakdownannual!A1403</f>
        <v>New Construction</v>
      </c>
      <c r="D1404" s="26" t="str">
        <f>Raw_endusebreakdownannual!D1403</f>
        <v>Fans</v>
      </c>
      <c r="E1404" s="65">
        <f>Raw_endusebreakdownannual!E1403</f>
        <v>1491702.66</v>
      </c>
      <c r="F1404" s="65">
        <f>Raw_endusebreakdownannual!F1403</f>
        <v>0</v>
      </c>
      <c r="G1404" s="26"/>
    </row>
    <row r="1405" spans="1:7" x14ac:dyDescent="0.25">
      <c r="A1405" s="26" t="str">
        <f>Raw_endusebreakdownannual!B1404</f>
        <v>CZ14</v>
      </c>
      <c r="B1405" s="26" t="str">
        <f>Raw_endusebreakdownannual!C1404</f>
        <v>cDXHP</v>
      </c>
      <c r="C1405" s="26" t="str">
        <f>Raw_endusebreakdownannual!A1404</f>
        <v>New Construction</v>
      </c>
      <c r="D1405" s="26" t="str">
        <f>Raw_endusebreakdownannual!D1404</f>
        <v>Pumps</v>
      </c>
      <c r="E1405" s="65">
        <f>Raw_endusebreakdownannual!E1404</f>
        <v>2956.16</v>
      </c>
      <c r="F1405" s="65">
        <f>Raw_endusebreakdownannual!F1404</f>
        <v>0</v>
      </c>
      <c r="G1405" s="26"/>
    </row>
    <row r="1406" spans="1:7" x14ac:dyDescent="0.25">
      <c r="A1406" s="26" t="str">
        <f>Raw_endusebreakdownannual!B1405</f>
        <v>CZ14</v>
      </c>
      <c r="B1406" s="26" t="str">
        <f>Raw_endusebreakdownannual!C1405</f>
        <v>cDXHP</v>
      </c>
      <c r="C1406" s="26" t="str">
        <f>Raw_endusebreakdownannual!A1405</f>
        <v>New Construction</v>
      </c>
      <c r="D1406" s="26" t="str">
        <f>Raw_endusebreakdownannual!D1405</f>
        <v>Heat Rejection</v>
      </c>
      <c r="E1406" s="65">
        <f>Raw_endusebreakdownannual!E1405</f>
        <v>0</v>
      </c>
      <c r="F1406" s="65">
        <f>Raw_endusebreakdownannual!F1405</f>
        <v>0</v>
      </c>
      <c r="G1406" s="26"/>
    </row>
    <row r="1407" spans="1:7" x14ac:dyDescent="0.25">
      <c r="A1407" s="26" t="str">
        <f>Raw_endusebreakdownannual!B1406</f>
        <v>CZ14</v>
      </c>
      <c r="B1407" s="26" t="str">
        <f>Raw_endusebreakdownannual!C1406</f>
        <v>cDXHP</v>
      </c>
      <c r="C1407" s="26" t="str">
        <f>Raw_endusebreakdownannual!A1406</f>
        <v>New Construction</v>
      </c>
      <c r="D1407" s="26" t="str">
        <f>Raw_endusebreakdownannual!D1406</f>
        <v>Humidification</v>
      </c>
      <c r="E1407" s="65">
        <f>Raw_endusebreakdownannual!E1406</f>
        <v>0</v>
      </c>
      <c r="F1407" s="65">
        <f>Raw_endusebreakdownannual!F1406</f>
        <v>0</v>
      </c>
      <c r="G1407" s="26"/>
    </row>
    <row r="1408" spans="1:7" x14ac:dyDescent="0.25">
      <c r="A1408" s="26" t="str">
        <f>Raw_endusebreakdownannual!B1407</f>
        <v>CZ14</v>
      </c>
      <c r="B1408" s="26" t="str">
        <f>Raw_endusebreakdownannual!C1407</f>
        <v>cDXHP</v>
      </c>
      <c r="C1408" s="26" t="str">
        <f>Raw_endusebreakdownannual!A1407</f>
        <v>New Construction</v>
      </c>
      <c r="D1408" s="26" t="str">
        <f>Raw_endusebreakdownannual!D1407</f>
        <v>Heat Recovery</v>
      </c>
      <c r="E1408" s="65">
        <f>Raw_endusebreakdownannual!E1407</f>
        <v>0</v>
      </c>
      <c r="F1408" s="65">
        <f>Raw_endusebreakdownannual!F1407</f>
        <v>0</v>
      </c>
      <c r="G1408" s="26"/>
    </row>
    <row r="1409" spans="1:7" x14ac:dyDescent="0.25">
      <c r="A1409" s="26" t="str">
        <f>Raw_endusebreakdownannual!B1408</f>
        <v>CZ14</v>
      </c>
      <c r="B1409" s="26" t="str">
        <f>Raw_endusebreakdownannual!C1408</f>
        <v>cDXHP</v>
      </c>
      <c r="C1409" s="26" t="str">
        <f>Raw_endusebreakdownannual!A1408</f>
        <v>New Construction</v>
      </c>
      <c r="D1409" s="26" t="str">
        <f>Raw_endusebreakdownannual!D1408</f>
        <v>Water Systems</v>
      </c>
      <c r="E1409" s="65">
        <f>Raw_endusebreakdownannual!E1408</f>
        <v>0</v>
      </c>
      <c r="F1409" s="65">
        <f>Raw_endusebreakdownannual!F1408</f>
        <v>1370612.29</v>
      </c>
      <c r="G1409" s="26"/>
    </row>
    <row r="1410" spans="1:7" x14ac:dyDescent="0.25">
      <c r="A1410" s="26" t="str">
        <f>Raw_endusebreakdownannual!B1409</f>
        <v>CZ14</v>
      </c>
      <c r="B1410" s="26" t="str">
        <f>Raw_endusebreakdownannual!C1409</f>
        <v>cDXHP</v>
      </c>
      <c r="C1410" s="26" t="str">
        <f>Raw_endusebreakdownannual!A1409</f>
        <v>New Construction</v>
      </c>
      <c r="D1410" s="26" t="str">
        <f>Raw_endusebreakdownannual!D1409</f>
        <v>Refrigeration</v>
      </c>
      <c r="E1410" s="65">
        <f>Raw_endusebreakdownannual!E1409</f>
        <v>0</v>
      </c>
      <c r="F1410" s="65">
        <f>Raw_endusebreakdownannual!F1409</f>
        <v>0</v>
      </c>
      <c r="G1410" s="26"/>
    </row>
    <row r="1411" spans="1:7" x14ac:dyDescent="0.25">
      <c r="A1411" s="26" t="str">
        <f>Raw_endusebreakdownannual!B1410</f>
        <v>CZ14</v>
      </c>
      <c r="B1411" s="26" t="str">
        <f>Raw_endusebreakdownannual!C1410</f>
        <v>cDXHP</v>
      </c>
      <c r="C1411" s="26" t="str">
        <f>Raw_endusebreakdownannual!A1410</f>
        <v>New Construction</v>
      </c>
      <c r="D1411" s="26" t="str">
        <f>Raw_endusebreakdownannual!D1410</f>
        <v>Generators</v>
      </c>
      <c r="E1411" s="65">
        <f>Raw_endusebreakdownannual!E1410</f>
        <v>0</v>
      </c>
      <c r="F1411" s="65">
        <f>Raw_endusebreakdownannual!F1410</f>
        <v>0</v>
      </c>
      <c r="G1411" s="26"/>
    </row>
    <row r="1412" spans="1:7" x14ac:dyDescent="0.25">
      <c r="A1412" s="26" t="str">
        <f>Raw_endusebreakdownannual!B1411</f>
        <v>CZ14</v>
      </c>
      <c r="B1412" s="26" t="str">
        <f>Raw_endusebreakdownannual!C1411</f>
        <v>cDXHP</v>
      </c>
      <c r="C1412" s="26" t="str">
        <f>Raw_endusebreakdownannual!A1411</f>
        <v>New Construction</v>
      </c>
      <c r="D1412" s="26" t="str">
        <f>Raw_endusebreakdownannual!D1411</f>
        <v>Total End Uses</v>
      </c>
      <c r="E1412" s="65">
        <f>Raw_endusebreakdownannual!E1411</f>
        <v>7013909.8600000003</v>
      </c>
      <c r="F1412" s="65">
        <f>Raw_endusebreakdownannual!F1411</f>
        <v>1605280.18</v>
      </c>
      <c r="G1412" s="26"/>
    </row>
    <row r="1413" spans="1:7" x14ac:dyDescent="0.25">
      <c r="A1413" s="26" t="str">
        <f>Raw_endusebreakdownannual!B1412</f>
        <v>CZ15</v>
      </c>
      <c r="B1413" s="26" t="str">
        <f>Raw_endusebreakdownannual!C1412</f>
        <v>cDXHP</v>
      </c>
      <c r="C1413" s="26" t="str">
        <f>Raw_endusebreakdownannual!A1412</f>
        <v>New Construction</v>
      </c>
      <c r="D1413" s="26" t="str">
        <f>Raw_endusebreakdownannual!D1412</f>
        <v>Heating</v>
      </c>
      <c r="E1413" s="65">
        <f>Raw_endusebreakdownannual!E1412</f>
        <v>13566.79</v>
      </c>
      <c r="F1413" s="65">
        <f>Raw_endusebreakdownannual!F1412</f>
        <v>0.02</v>
      </c>
      <c r="G1413" s="26"/>
    </row>
    <row r="1414" spans="1:7" x14ac:dyDescent="0.25">
      <c r="A1414" s="26" t="str">
        <f>Raw_endusebreakdownannual!B1413</f>
        <v>CZ15</v>
      </c>
      <c r="B1414" s="26" t="str">
        <f>Raw_endusebreakdownannual!C1413</f>
        <v>cDXHP</v>
      </c>
      <c r="C1414" s="26" t="str">
        <f>Raw_endusebreakdownannual!A1413</f>
        <v>New Construction</v>
      </c>
      <c r="D1414" s="26" t="str">
        <f>Raw_endusebreakdownannual!D1413</f>
        <v>Cooling</v>
      </c>
      <c r="E1414" s="65">
        <f>Raw_endusebreakdownannual!E1413</f>
        <v>2325747.12</v>
      </c>
      <c r="F1414" s="65">
        <f>Raw_endusebreakdownannual!F1413</f>
        <v>0</v>
      </c>
      <c r="G1414" s="26"/>
    </row>
    <row r="1415" spans="1:7" x14ac:dyDescent="0.25">
      <c r="A1415" s="26" t="str">
        <f>Raw_endusebreakdownannual!B1414</f>
        <v>CZ15</v>
      </c>
      <c r="B1415" s="26" t="str">
        <f>Raw_endusebreakdownannual!C1414</f>
        <v>cDXHP</v>
      </c>
      <c r="C1415" s="26" t="str">
        <f>Raw_endusebreakdownannual!A1414</f>
        <v>New Construction</v>
      </c>
      <c r="D1415" s="26" t="str">
        <f>Raw_endusebreakdownannual!D1414</f>
        <v>Interior Lighting</v>
      </c>
      <c r="E1415" s="65">
        <f>Raw_endusebreakdownannual!E1414</f>
        <v>558894.68000000005</v>
      </c>
      <c r="F1415" s="65">
        <f>Raw_endusebreakdownannual!F1414</f>
        <v>0</v>
      </c>
      <c r="G1415" s="26"/>
    </row>
    <row r="1416" spans="1:7" x14ac:dyDescent="0.25">
      <c r="A1416" s="26" t="str">
        <f>Raw_endusebreakdownannual!B1415</f>
        <v>CZ15</v>
      </c>
      <c r="B1416" s="26" t="str">
        <f>Raw_endusebreakdownannual!C1415</f>
        <v>cDXHP</v>
      </c>
      <c r="C1416" s="26" t="str">
        <f>Raw_endusebreakdownannual!A1415</f>
        <v>New Construction</v>
      </c>
      <c r="D1416" s="26" t="str">
        <f>Raw_endusebreakdownannual!D1415</f>
        <v>Exterior Lighting</v>
      </c>
      <c r="E1416" s="65">
        <f>Raw_endusebreakdownannual!E1415</f>
        <v>0</v>
      </c>
      <c r="F1416" s="65">
        <f>Raw_endusebreakdownannual!F1415</f>
        <v>0</v>
      </c>
      <c r="G1416" s="26"/>
    </row>
    <row r="1417" spans="1:7" x14ac:dyDescent="0.25">
      <c r="A1417" s="26" t="str">
        <f>Raw_endusebreakdownannual!B1416</f>
        <v>CZ15</v>
      </c>
      <c r="B1417" s="26" t="str">
        <f>Raw_endusebreakdownannual!C1416</f>
        <v>cDXHP</v>
      </c>
      <c r="C1417" s="26" t="str">
        <f>Raw_endusebreakdownannual!A1416</f>
        <v>New Construction</v>
      </c>
      <c r="D1417" s="26" t="str">
        <f>Raw_endusebreakdownannual!D1416</f>
        <v>Interior Equipment</v>
      </c>
      <c r="E1417" s="65">
        <f>Raw_endusebreakdownannual!E1416</f>
        <v>3196971.72</v>
      </c>
      <c r="F1417" s="65">
        <f>Raw_endusebreakdownannual!F1416</f>
        <v>234323.45</v>
      </c>
      <c r="G1417" s="26"/>
    </row>
    <row r="1418" spans="1:7" x14ac:dyDescent="0.25">
      <c r="A1418" s="26" t="str">
        <f>Raw_endusebreakdownannual!B1417</f>
        <v>CZ15</v>
      </c>
      <c r="B1418" s="26" t="str">
        <f>Raw_endusebreakdownannual!C1417</f>
        <v>cDXHP</v>
      </c>
      <c r="C1418" s="26" t="str">
        <f>Raw_endusebreakdownannual!A1417</f>
        <v>New Construction</v>
      </c>
      <c r="D1418" s="26" t="str">
        <f>Raw_endusebreakdownannual!D1417</f>
        <v>Exterior Equipment</v>
      </c>
      <c r="E1418" s="65">
        <f>Raw_endusebreakdownannual!E1417</f>
        <v>0</v>
      </c>
      <c r="F1418" s="65">
        <f>Raw_endusebreakdownannual!F1417</f>
        <v>0</v>
      </c>
      <c r="G1418" s="26"/>
    </row>
    <row r="1419" spans="1:7" x14ac:dyDescent="0.25">
      <c r="A1419" s="26" t="str">
        <f>Raw_endusebreakdownannual!B1418</f>
        <v>CZ15</v>
      </c>
      <c r="B1419" s="26" t="str">
        <f>Raw_endusebreakdownannual!C1418</f>
        <v>cDXHP</v>
      </c>
      <c r="C1419" s="26" t="str">
        <f>Raw_endusebreakdownannual!A1418</f>
        <v>New Construction</v>
      </c>
      <c r="D1419" s="26" t="str">
        <f>Raw_endusebreakdownannual!D1418</f>
        <v>Fans</v>
      </c>
      <c r="E1419" s="65">
        <f>Raw_endusebreakdownannual!E1418</f>
        <v>1433854.73</v>
      </c>
      <c r="F1419" s="65">
        <f>Raw_endusebreakdownannual!F1418</f>
        <v>0</v>
      </c>
      <c r="G1419" s="26"/>
    </row>
    <row r="1420" spans="1:7" x14ac:dyDescent="0.25">
      <c r="A1420" s="26" t="str">
        <f>Raw_endusebreakdownannual!B1419</f>
        <v>CZ15</v>
      </c>
      <c r="B1420" s="26" t="str">
        <f>Raw_endusebreakdownannual!C1419</f>
        <v>cDXHP</v>
      </c>
      <c r="C1420" s="26" t="str">
        <f>Raw_endusebreakdownannual!A1419</f>
        <v>New Construction</v>
      </c>
      <c r="D1420" s="26" t="str">
        <f>Raw_endusebreakdownannual!D1419</f>
        <v>Pumps</v>
      </c>
      <c r="E1420" s="65">
        <f>Raw_endusebreakdownannual!E1419</f>
        <v>3280.05</v>
      </c>
      <c r="F1420" s="65">
        <f>Raw_endusebreakdownannual!F1419</f>
        <v>0</v>
      </c>
      <c r="G1420" s="26"/>
    </row>
    <row r="1421" spans="1:7" x14ac:dyDescent="0.25">
      <c r="A1421" s="26" t="str">
        <f>Raw_endusebreakdownannual!B1420</f>
        <v>CZ15</v>
      </c>
      <c r="B1421" s="26" t="str">
        <f>Raw_endusebreakdownannual!C1420</f>
        <v>cDXHP</v>
      </c>
      <c r="C1421" s="26" t="str">
        <f>Raw_endusebreakdownannual!A1420</f>
        <v>New Construction</v>
      </c>
      <c r="D1421" s="26" t="str">
        <f>Raw_endusebreakdownannual!D1420</f>
        <v>Heat Rejection</v>
      </c>
      <c r="E1421" s="65">
        <f>Raw_endusebreakdownannual!E1420</f>
        <v>0</v>
      </c>
      <c r="F1421" s="65">
        <f>Raw_endusebreakdownannual!F1420</f>
        <v>0</v>
      </c>
      <c r="G1421" s="26"/>
    </row>
    <row r="1422" spans="1:7" x14ac:dyDescent="0.25">
      <c r="A1422" s="26" t="str">
        <f>Raw_endusebreakdownannual!B1421</f>
        <v>CZ15</v>
      </c>
      <c r="B1422" s="26" t="str">
        <f>Raw_endusebreakdownannual!C1421</f>
        <v>cDXHP</v>
      </c>
      <c r="C1422" s="26" t="str">
        <f>Raw_endusebreakdownannual!A1421</f>
        <v>New Construction</v>
      </c>
      <c r="D1422" s="26" t="str">
        <f>Raw_endusebreakdownannual!D1421</f>
        <v>Humidification</v>
      </c>
      <c r="E1422" s="65">
        <f>Raw_endusebreakdownannual!E1421</f>
        <v>0</v>
      </c>
      <c r="F1422" s="65">
        <f>Raw_endusebreakdownannual!F1421</f>
        <v>0</v>
      </c>
      <c r="G1422" s="26"/>
    </row>
    <row r="1423" spans="1:7" x14ac:dyDescent="0.25">
      <c r="A1423" s="26" t="str">
        <f>Raw_endusebreakdownannual!B1422</f>
        <v>CZ15</v>
      </c>
      <c r="B1423" s="26" t="str">
        <f>Raw_endusebreakdownannual!C1422</f>
        <v>cDXHP</v>
      </c>
      <c r="C1423" s="26" t="str">
        <f>Raw_endusebreakdownannual!A1422</f>
        <v>New Construction</v>
      </c>
      <c r="D1423" s="26" t="str">
        <f>Raw_endusebreakdownannual!D1422</f>
        <v>Heat Recovery</v>
      </c>
      <c r="E1423" s="65">
        <f>Raw_endusebreakdownannual!E1422</f>
        <v>0</v>
      </c>
      <c r="F1423" s="65">
        <f>Raw_endusebreakdownannual!F1422</f>
        <v>0</v>
      </c>
      <c r="G1423" s="26"/>
    </row>
    <row r="1424" spans="1:7" x14ac:dyDescent="0.25">
      <c r="A1424" s="26" t="str">
        <f>Raw_endusebreakdownannual!B1423</f>
        <v>CZ15</v>
      </c>
      <c r="B1424" s="26" t="str">
        <f>Raw_endusebreakdownannual!C1423</f>
        <v>cDXHP</v>
      </c>
      <c r="C1424" s="26" t="str">
        <f>Raw_endusebreakdownannual!A1423</f>
        <v>New Construction</v>
      </c>
      <c r="D1424" s="26" t="str">
        <f>Raw_endusebreakdownannual!D1423</f>
        <v>Water Systems</v>
      </c>
      <c r="E1424" s="65">
        <f>Raw_endusebreakdownannual!E1423</f>
        <v>0</v>
      </c>
      <c r="F1424" s="65">
        <f>Raw_endusebreakdownannual!F1423</f>
        <v>1215400.8799999999</v>
      </c>
      <c r="G1424" s="26"/>
    </row>
    <row r="1425" spans="1:7" x14ac:dyDescent="0.25">
      <c r="A1425" s="26" t="str">
        <f>Raw_endusebreakdownannual!B1424</f>
        <v>CZ15</v>
      </c>
      <c r="B1425" s="26" t="str">
        <f>Raw_endusebreakdownannual!C1424</f>
        <v>cDXHP</v>
      </c>
      <c r="C1425" s="26" t="str">
        <f>Raw_endusebreakdownannual!A1424</f>
        <v>New Construction</v>
      </c>
      <c r="D1425" s="26" t="str">
        <f>Raw_endusebreakdownannual!D1424</f>
        <v>Refrigeration</v>
      </c>
      <c r="E1425" s="65">
        <f>Raw_endusebreakdownannual!E1424</f>
        <v>0</v>
      </c>
      <c r="F1425" s="65">
        <f>Raw_endusebreakdownannual!F1424</f>
        <v>0</v>
      </c>
      <c r="G1425" s="26"/>
    </row>
    <row r="1426" spans="1:7" x14ac:dyDescent="0.25">
      <c r="A1426" s="26" t="str">
        <f>Raw_endusebreakdownannual!B1425</f>
        <v>CZ15</v>
      </c>
      <c r="B1426" s="26" t="str">
        <f>Raw_endusebreakdownannual!C1425</f>
        <v>cDXHP</v>
      </c>
      <c r="C1426" s="26" t="str">
        <f>Raw_endusebreakdownannual!A1425</f>
        <v>New Construction</v>
      </c>
      <c r="D1426" s="26" t="str">
        <f>Raw_endusebreakdownannual!D1425</f>
        <v>Generators</v>
      </c>
      <c r="E1426" s="65">
        <f>Raw_endusebreakdownannual!E1425</f>
        <v>0</v>
      </c>
      <c r="F1426" s="65">
        <f>Raw_endusebreakdownannual!F1425</f>
        <v>0</v>
      </c>
      <c r="G1426" s="26"/>
    </row>
    <row r="1427" spans="1:7" x14ac:dyDescent="0.25">
      <c r="A1427" s="26" t="str">
        <f>Raw_endusebreakdownannual!B1426</f>
        <v>CZ15</v>
      </c>
      <c r="B1427" s="26" t="str">
        <f>Raw_endusebreakdownannual!C1426</f>
        <v>cDXHP</v>
      </c>
      <c r="C1427" s="26" t="str">
        <f>Raw_endusebreakdownannual!A1426</f>
        <v>New Construction</v>
      </c>
      <c r="D1427" s="26" t="str">
        <f>Raw_endusebreakdownannual!D1426</f>
        <v>Total End Uses</v>
      </c>
      <c r="E1427" s="65">
        <f>Raw_endusebreakdownannual!E1426</f>
        <v>7532315.0899999999</v>
      </c>
      <c r="F1427" s="65">
        <f>Raw_endusebreakdownannual!F1426</f>
        <v>1449724.34</v>
      </c>
      <c r="G1427" s="26"/>
    </row>
    <row r="1428" spans="1:7" x14ac:dyDescent="0.25">
      <c r="A1428" s="26" t="str">
        <f>Raw_endusebreakdownannual!B1427</f>
        <v>CZ16</v>
      </c>
      <c r="B1428" s="26" t="str">
        <f>Raw_endusebreakdownannual!C1427</f>
        <v>cDXHP</v>
      </c>
      <c r="C1428" s="26" t="str">
        <f>Raw_endusebreakdownannual!A1427</f>
        <v>New Construction</v>
      </c>
      <c r="D1428" s="26" t="str">
        <f>Raw_endusebreakdownannual!D1427</f>
        <v>Heating</v>
      </c>
      <c r="E1428" s="65">
        <f>Raw_endusebreakdownannual!E1427</f>
        <v>154764.59</v>
      </c>
      <c r="F1428" s="65">
        <f>Raw_endusebreakdownannual!F1427</f>
        <v>3213.82</v>
      </c>
      <c r="G1428" s="26"/>
    </row>
    <row r="1429" spans="1:7" x14ac:dyDescent="0.25">
      <c r="A1429" s="26" t="str">
        <f>Raw_endusebreakdownannual!B1428</f>
        <v>CZ16</v>
      </c>
      <c r="B1429" s="26" t="str">
        <f>Raw_endusebreakdownannual!C1428</f>
        <v>cDXHP</v>
      </c>
      <c r="C1429" s="26" t="str">
        <f>Raw_endusebreakdownannual!A1428</f>
        <v>New Construction</v>
      </c>
      <c r="D1429" s="26" t="str">
        <f>Raw_endusebreakdownannual!D1428</f>
        <v>Cooling</v>
      </c>
      <c r="E1429" s="65">
        <f>Raw_endusebreakdownannual!E1428</f>
        <v>1173194.6599999999</v>
      </c>
      <c r="F1429" s="65">
        <f>Raw_endusebreakdownannual!F1428</f>
        <v>0</v>
      </c>
      <c r="G1429" s="26"/>
    </row>
    <row r="1430" spans="1:7" x14ac:dyDescent="0.25">
      <c r="A1430" s="26" t="str">
        <f>Raw_endusebreakdownannual!B1429</f>
        <v>CZ16</v>
      </c>
      <c r="B1430" s="26" t="str">
        <f>Raw_endusebreakdownannual!C1429</f>
        <v>cDXHP</v>
      </c>
      <c r="C1430" s="26" t="str">
        <f>Raw_endusebreakdownannual!A1429</f>
        <v>New Construction</v>
      </c>
      <c r="D1430" s="26" t="str">
        <f>Raw_endusebreakdownannual!D1429</f>
        <v>Interior Lighting</v>
      </c>
      <c r="E1430" s="65">
        <f>Raw_endusebreakdownannual!E1429</f>
        <v>558894.68000000005</v>
      </c>
      <c r="F1430" s="65">
        <f>Raw_endusebreakdownannual!F1429</f>
        <v>0</v>
      </c>
      <c r="G1430" s="26"/>
    </row>
    <row r="1431" spans="1:7" x14ac:dyDescent="0.25">
      <c r="A1431" s="26" t="str">
        <f>Raw_endusebreakdownannual!B1430</f>
        <v>CZ16</v>
      </c>
      <c r="B1431" s="26" t="str">
        <f>Raw_endusebreakdownannual!C1430</f>
        <v>cDXHP</v>
      </c>
      <c r="C1431" s="26" t="str">
        <f>Raw_endusebreakdownannual!A1430</f>
        <v>New Construction</v>
      </c>
      <c r="D1431" s="26" t="str">
        <f>Raw_endusebreakdownannual!D1430</f>
        <v>Exterior Lighting</v>
      </c>
      <c r="E1431" s="65">
        <f>Raw_endusebreakdownannual!E1430</f>
        <v>0</v>
      </c>
      <c r="F1431" s="65">
        <f>Raw_endusebreakdownannual!F1430</f>
        <v>0</v>
      </c>
      <c r="G1431" s="26"/>
    </row>
    <row r="1432" spans="1:7" x14ac:dyDescent="0.25">
      <c r="A1432" s="26" t="str">
        <f>Raw_endusebreakdownannual!B1431</f>
        <v>CZ16</v>
      </c>
      <c r="B1432" s="26" t="str">
        <f>Raw_endusebreakdownannual!C1431</f>
        <v>cDXHP</v>
      </c>
      <c r="C1432" s="26" t="str">
        <f>Raw_endusebreakdownannual!A1431</f>
        <v>New Construction</v>
      </c>
      <c r="D1432" s="26" t="str">
        <f>Raw_endusebreakdownannual!D1431</f>
        <v>Interior Equipment</v>
      </c>
      <c r="E1432" s="65">
        <f>Raw_endusebreakdownannual!E1431</f>
        <v>3196971.72</v>
      </c>
      <c r="F1432" s="65">
        <f>Raw_endusebreakdownannual!F1431</f>
        <v>234323.45</v>
      </c>
      <c r="G1432" s="26"/>
    </row>
    <row r="1433" spans="1:7" x14ac:dyDescent="0.25">
      <c r="A1433" s="26" t="str">
        <f>Raw_endusebreakdownannual!B1432</f>
        <v>CZ16</v>
      </c>
      <c r="B1433" s="26" t="str">
        <f>Raw_endusebreakdownannual!C1432</f>
        <v>cDXHP</v>
      </c>
      <c r="C1433" s="26" t="str">
        <f>Raw_endusebreakdownannual!A1432</f>
        <v>New Construction</v>
      </c>
      <c r="D1433" s="26" t="str">
        <f>Raw_endusebreakdownannual!D1432</f>
        <v>Exterior Equipment</v>
      </c>
      <c r="E1433" s="65">
        <f>Raw_endusebreakdownannual!E1432</f>
        <v>0</v>
      </c>
      <c r="F1433" s="65">
        <f>Raw_endusebreakdownannual!F1432</f>
        <v>0</v>
      </c>
      <c r="G1433" s="26"/>
    </row>
    <row r="1434" spans="1:7" x14ac:dyDescent="0.25">
      <c r="A1434" s="26" t="str">
        <f>Raw_endusebreakdownannual!B1433</f>
        <v>CZ16</v>
      </c>
      <c r="B1434" s="26" t="str">
        <f>Raw_endusebreakdownannual!C1433</f>
        <v>cDXHP</v>
      </c>
      <c r="C1434" s="26" t="str">
        <f>Raw_endusebreakdownannual!A1433</f>
        <v>New Construction</v>
      </c>
      <c r="D1434" s="26" t="str">
        <f>Raw_endusebreakdownannual!D1433</f>
        <v>Fans</v>
      </c>
      <c r="E1434" s="65">
        <f>Raw_endusebreakdownannual!E1433</f>
        <v>1514380.35</v>
      </c>
      <c r="F1434" s="65">
        <f>Raw_endusebreakdownannual!F1433</f>
        <v>0</v>
      </c>
      <c r="G1434" s="26"/>
    </row>
    <row r="1435" spans="1:7" x14ac:dyDescent="0.25">
      <c r="A1435" s="26" t="str">
        <f>Raw_endusebreakdownannual!B1434</f>
        <v>CZ16</v>
      </c>
      <c r="B1435" s="26" t="str">
        <f>Raw_endusebreakdownannual!C1434</f>
        <v>cDXHP</v>
      </c>
      <c r="C1435" s="26" t="str">
        <f>Raw_endusebreakdownannual!A1434</f>
        <v>New Construction</v>
      </c>
      <c r="D1435" s="26" t="str">
        <f>Raw_endusebreakdownannual!D1434</f>
        <v>Pumps</v>
      </c>
      <c r="E1435" s="65">
        <f>Raw_endusebreakdownannual!E1434</f>
        <v>2375.73</v>
      </c>
      <c r="F1435" s="65">
        <f>Raw_endusebreakdownannual!F1434</f>
        <v>0</v>
      </c>
      <c r="G1435" s="26"/>
    </row>
    <row r="1436" spans="1:7" x14ac:dyDescent="0.25">
      <c r="A1436" s="26" t="str">
        <f>Raw_endusebreakdownannual!B1435</f>
        <v>CZ16</v>
      </c>
      <c r="B1436" s="26" t="str">
        <f>Raw_endusebreakdownannual!C1435</f>
        <v>cDXHP</v>
      </c>
      <c r="C1436" s="26" t="str">
        <f>Raw_endusebreakdownannual!A1435</f>
        <v>New Construction</v>
      </c>
      <c r="D1436" s="26" t="str">
        <f>Raw_endusebreakdownannual!D1435</f>
        <v>Heat Rejection</v>
      </c>
      <c r="E1436" s="65">
        <f>Raw_endusebreakdownannual!E1435</f>
        <v>0</v>
      </c>
      <c r="F1436" s="65">
        <f>Raw_endusebreakdownannual!F1435</f>
        <v>0</v>
      </c>
      <c r="G1436" s="26"/>
    </row>
    <row r="1437" spans="1:7" x14ac:dyDescent="0.25">
      <c r="A1437" s="26" t="str">
        <f>Raw_endusebreakdownannual!B1436</f>
        <v>CZ16</v>
      </c>
      <c r="B1437" s="26" t="str">
        <f>Raw_endusebreakdownannual!C1436</f>
        <v>cDXHP</v>
      </c>
      <c r="C1437" s="26" t="str">
        <f>Raw_endusebreakdownannual!A1436</f>
        <v>New Construction</v>
      </c>
      <c r="D1437" s="26" t="str">
        <f>Raw_endusebreakdownannual!D1436</f>
        <v>Humidification</v>
      </c>
      <c r="E1437" s="65">
        <f>Raw_endusebreakdownannual!E1436</f>
        <v>0</v>
      </c>
      <c r="F1437" s="65">
        <f>Raw_endusebreakdownannual!F1436</f>
        <v>0</v>
      </c>
      <c r="G1437" s="26"/>
    </row>
    <row r="1438" spans="1:7" x14ac:dyDescent="0.25">
      <c r="A1438" s="26" t="str">
        <f>Raw_endusebreakdownannual!B1437</f>
        <v>CZ16</v>
      </c>
      <c r="B1438" s="26" t="str">
        <f>Raw_endusebreakdownannual!C1437</f>
        <v>cDXHP</v>
      </c>
      <c r="C1438" s="26" t="str">
        <f>Raw_endusebreakdownannual!A1437</f>
        <v>New Construction</v>
      </c>
      <c r="D1438" s="26" t="str">
        <f>Raw_endusebreakdownannual!D1437</f>
        <v>Heat Recovery</v>
      </c>
      <c r="E1438" s="65">
        <f>Raw_endusebreakdownannual!E1437</f>
        <v>0</v>
      </c>
      <c r="F1438" s="65">
        <f>Raw_endusebreakdownannual!F1437</f>
        <v>0</v>
      </c>
      <c r="G1438" s="26"/>
    </row>
    <row r="1439" spans="1:7" x14ac:dyDescent="0.25">
      <c r="A1439" s="26" t="str">
        <f>Raw_endusebreakdownannual!B1438</f>
        <v>CZ16</v>
      </c>
      <c r="B1439" s="26" t="str">
        <f>Raw_endusebreakdownannual!C1438</f>
        <v>cDXHP</v>
      </c>
      <c r="C1439" s="26" t="str">
        <f>Raw_endusebreakdownannual!A1438</f>
        <v>New Construction</v>
      </c>
      <c r="D1439" s="26" t="str">
        <f>Raw_endusebreakdownannual!D1438</f>
        <v>Water Systems</v>
      </c>
      <c r="E1439" s="65">
        <f>Raw_endusebreakdownannual!E1438</f>
        <v>0</v>
      </c>
      <c r="F1439" s="65">
        <f>Raw_endusebreakdownannual!F1438</f>
        <v>1624112.16</v>
      </c>
      <c r="G1439" s="26"/>
    </row>
    <row r="1440" spans="1:7" x14ac:dyDescent="0.25">
      <c r="A1440" s="26" t="str">
        <f>Raw_endusebreakdownannual!B1439</f>
        <v>CZ16</v>
      </c>
      <c r="B1440" s="26" t="str">
        <f>Raw_endusebreakdownannual!C1439</f>
        <v>cDXHP</v>
      </c>
      <c r="C1440" s="26" t="str">
        <f>Raw_endusebreakdownannual!A1439</f>
        <v>New Construction</v>
      </c>
      <c r="D1440" s="26" t="str">
        <f>Raw_endusebreakdownannual!D1439</f>
        <v>Refrigeration</v>
      </c>
      <c r="E1440" s="65">
        <f>Raw_endusebreakdownannual!E1439</f>
        <v>0</v>
      </c>
      <c r="F1440" s="65">
        <f>Raw_endusebreakdownannual!F1439</f>
        <v>0</v>
      </c>
      <c r="G1440" s="26"/>
    </row>
    <row r="1441" spans="1:7" x14ac:dyDescent="0.25">
      <c r="A1441" s="26" t="str">
        <f>Raw_endusebreakdownannual!B1440</f>
        <v>CZ16</v>
      </c>
      <c r="B1441" s="26" t="str">
        <f>Raw_endusebreakdownannual!C1440</f>
        <v>cDXHP</v>
      </c>
      <c r="C1441" s="26" t="str">
        <f>Raw_endusebreakdownannual!A1440</f>
        <v>New Construction</v>
      </c>
      <c r="D1441" s="26" t="str">
        <f>Raw_endusebreakdownannual!D1440</f>
        <v>Generators</v>
      </c>
      <c r="E1441" s="65">
        <f>Raw_endusebreakdownannual!E1440</f>
        <v>0</v>
      </c>
      <c r="F1441" s="65">
        <f>Raw_endusebreakdownannual!F1440</f>
        <v>0</v>
      </c>
      <c r="G1441" s="26"/>
    </row>
    <row r="1442" spans="1:7" x14ac:dyDescent="0.25">
      <c r="A1442" s="26" t="str">
        <f>Raw_endusebreakdownannual!B1441</f>
        <v>CZ16</v>
      </c>
      <c r="B1442" s="26" t="str">
        <f>Raw_endusebreakdownannual!C1441</f>
        <v>cDXHP</v>
      </c>
      <c r="C1442" s="26" t="str">
        <f>Raw_endusebreakdownannual!A1441</f>
        <v>New Construction</v>
      </c>
      <c r="D1442" s="26" t="str">
        <f>Raw_endusebreakdownannual!D1441</f>
        <v>Total End Uses</v>
      </c>
      <c r="E1442" s="65">
        <f>Raw_endusebreakdownannual!E1441</f>
        <v>6600581.7300000004</v>
      </c>
      <c r="F1442" s="65">
        <f>Raw_endusebreakdownannual!F1441</f>
        <v>1861649.44</v>
      </c>
      <c r="G1442" s="26"/>
    </row>
    <row r="1443" spans="1:7" x14ac:dyDescent="0.25">
      <c r="A1443" s="26" t="str">
        <f>Raw_endusebreakdownannual!B1442</f>
        <v>CZ01</v>
      </c>
      <c r="B1443" s="26" t="str">
        <f>Raw_endusebreakdownannual!C1442</f>
        <v>cDXOH</v>
      </c>
      <c r="C1443" s="26" t="str">
        <f>Raw_endusebreakdownannual!A1442</f>
        <v>Existing</v>
      </c>
      <c r="D1443" s="26" t="str">
        <f>Raw_endusebreakdownannual!D1442</f>
        <v>Heating</v>
      </c>
      <c r="E1443" s="65">
        <f>Raw_endusebreakdownannual!E1442</f>
        <v>0</v>
      </c>
      <c r="F1443" s="65">
        <f>Raw_endusebreakdownannual!F1442</f>
        <v>1617.33</v>
      </c>
      <c r="G1443" s="26"/>
    </row>
    <row r="1444" spans="1:7" x14ac:dyDescent="0.25">
      <c r="A1444" s="26" t="str">
        <f>Raw_endusebreakdownannual!B1443</f>
        <v>CZ01</v>
      </c>
      <c r="B1444" s="26" t="str">
        <f>Raw_endusebreakdownannual!C1443</f>
        <v>cDXOH</v>
      </c>
      <c r="C1444" s="26" t="str">
        <f>Raw_endusebreakdownannual!A1443</f>
        <v>Existing</v>
      </c>
      <c r="D1444" s="26" t="str">
        <f>Raw_endusebreakdownannual!D1443</f>
        <v>Cooling</v>
      </c>
      <c r="E1444" s="65">
        <f>Raw_endusebreakdownannual!E1443</f>
        <v>84556.24</v>
      </c>
      <c r="F1444" s="65">
        <f>Raw_endusebreakdownannual!F1443</f>
        <v>0</v>
      </c>
      <c r="G1444" s="26"/>
    </row>
    <row r="1445" spans="1:7" x14ac:dyDescent="0.25">
      <c r="A1445" s="26" t="str">
        <f>Raw_endusebreakdownannual!B1444</f>
        <v>CZ01</v>
      </c>
      <c r="B1445" s="26" t="str">
        <f>Raw_endusebreakdownannual!C1444</f>
        <v>cDXOH</v>
      </c>
      <c r="C1445" s="26" t="str">
        <f>Raw_endusebreakdownannual!A1444</f>
        <v>Existing</v>
      </c>
      <c r="D1445" s="26" t="str">
        <f>Raw_endusebreakdownannual!D1444</f>
        <v>Interior Lighting</v>
      </c>
      <c r="E1445" s="65">
        <f>Raw_endusebreakdownannual!E1444</f>
        <v>1197553.4099999999</v>
      </c>
      <c r="F1445" s="65">
        <f>Raw_endusebreakdownannual!F1444</f>
        <v>0</v>
      </c>
      <c r="G1445" s="26"/>
    </row>
    <row r="1446" spans="1:7" x14ac:dyDescent="0.25">
      <c r="A1446" s="26" t="str">
        <f>Raw_endusebreakdownannual!B1445</f>
        <v>CZ01</v>
      </c>
      <c r="B1446" s="26" t="str">
        <f>Raw_endusebreakdownannual!C1445</f>
        <v>cDXOH</v>
      </c>
      <c r="C1446" s="26" t="str">
        <f>Raw_endusebreakdownannual!A1445</f>
        <v>Existing</v>
      </c>
      <c r="D1446" s="26" t="str">
        <f>Raw_endusebreakdownannual!D1445</f>
        <v>Exterior Lighting</v>
      </c>
      <c r="E1446" s="65">
        <f>Raw_endusebreakdownannual!E1445</f>
        <v>0</v>
      </c>
      <c r="F1446" s="65">
        <f>Raw_endusebreakdownannual!F1445</f>
        <v>0</v>
      </c>
      <c r="G1446" s="26"/>
    </row>
    <row r="1447" spans="1:7" x14ac:dyDescent="0.25">
      <c r="A1447" s="26" t="str">
        <f>Raw_endusebreakdownannual!B1446</f>
        <v>CZ01</v>
      </c>
      <c r="B1447" s="26" t="str">
        <f>Raw_endusebreakdownannual!C1446</f>
        <v>cDXOH</v>
      </c>
      <c r="C1447" s="26" t="str">
        <f>Raw_endusebreakdownannual!A1446</f>
        <v>Existing</v>
      </c>
      <c r="D1447" s="26" t="str">
        <f>Raw_endusebreakdownannual!D1446</f>
        <v>Interior Equipment</v>
      </c>
      <c r="E1447" s="65">
        <f>Raw_endusebreakdownannual!E1446</f>
        <v>3196971.72</v>
      </c>
      <c r="F1447" s="65">
        <f>Raw_endusebreakdownannual!F1446</f>
        <v>234323.45</v>
      </c>
      <c r="G1447" s="26"/>
    </row>
    <row r="1448" spans="1:7" x14ac:dyDescent="0.25">
      <c r="A1448" s="26" t="str">
        <f>Raw_endusebreakdownannual!B1447</f>
        <v>CZ01</v>
      </c>
      <c r="B1448" s="26" t="str">
        <f>Raw_endusebreakdownannual!C1447</f>
        <v>cDXOH</v>
      </c>
      <c r="C1448" s="26" t="str">
        <f>Raw_endusebreakdownannual!A1447</f>
        <v>Existing</v>
      </c>
      <c r="D1448" s="26" t="str">
        <f>Raw_endusebreakdownannual!D1447</f>
        <v>Exterior Equipment</v>
      </c>
      <c r="E1448" s="65">
        <f>Raw_endusebreakdownannual!E1447</f>
        <v>0</v>
      </c>
      <c r="F1448" s="65">
        <f>Raw_endusebreakdownannual!F1447</f>
        <v>0</v>
      </c>
      <c r="G1448" s="26"/>
    </row>
    <row r="1449" spans="1:7" x14ac:dyDescent="0.25">
      <c r="A1449" s="26" t="str">
        <f>Raw_endusebreakdownannual!B1448</f>
        <v>CZ01</v>
      </c>
      <c r="B1449" s="26" t="str">
        <f>Raw_endusebreakdownannual!C1448</f>
        <v>cDXOH</v>
      </c>
      <c r="C1449" s="26" t="str">
        <f>Raw_endusebreakdownannual!A1448</f>
        <v>Existing</v>
      </c>
      <c r="D1449" s="26" t="str">
        <f>Raw_endusebreakdownannual!D1448</f>
        <v>Fans</v>
      </c>
      <c r="E1449" s="65">
        <f>Raw_endusebreakdownannual!E1448</f>
        <v>1518130.07</v>
      </c>
      <c r="F1449" s="65">
        <f>Raw_endusebreakdownannual!F1448</f>
        <v>0</v>
      </c>
      <c r="G1449" s="26"/>
    </row>
    <row r="1450" spans="1:7" x14ac:dyDescent="0.25">
      <c r="A1450" s="26" t="str">
        <f>Raw_endusebreakdownannual!B1449</f>
        <v>CZ01</v>
      </c>
      <c r="B1450" s="26" t="str">
        <f>Raw_endusebreakdownannual!C1449</f>
        <v>cDXOH</v>
      </c>
      <c r="C1450" s="26" t="str">
        <f>Raw_endusebreakdownannual!A1449</f>
        <v>Existing</v>
      </c>
      <c r="D1450" s="26" t="str">
        <f>Raw_endusebreakdownannual!D1449</f>
        <v>Pumps</v>
      </c>
      <c r="E1450" s="65">
        <f>Raw_endusebreakdownannual!E1449</f>
        <v>2162.7399999999998</v>
      </c>
      <c r="F1450" s="65">
        <f>Raw_endusebreakdownannual!F1449</f>
        <v>0</v>
      </c>
      <c r="G1450" s="26"/>
    </row>
    <row r="1451" spans="1:7" x14ac:dyDescent="0.25">
      <c r="A1451" s="26" t="str">
        <f>Raw_endusebreakdownannual!B1450</f>
        <v>CZ01</v>
      </c>
      <c r="B1451" s="26" t="str">
        <f>Raw_endusebreakdownannual!C1450</f>
        <v>cDXOH</v>
      </c>
      <c r="C1451" s="26" t="str">
        <f>Raw_endusebreakdownannual!A1450</f>
        <v>Existing</v>
      </c>
      <c r="D1451" s="26" t="str">
        <f>Raw_endusebreakdownannual!D1450</f>
        <v>Heat Rejection</v>
      </c>
      <c r="E1451" s="65">
        <f>Raw_endusebreakdownannual!E1450</f>
        <v>0</v>
      </c>
      <c r="F1451" s="65">
        <f>Raw_endusebreakdownannual!F1450</f>
        <v>0</v>
      </c>
      <c r="G1451" s="26"/>
    </row>
    <row r="1452" spans="1:7" x14ac:dyDescent="0.25">
      <c r="A1452" s="26" t="str">
        <f>Raw_endusebreakdownannual!B1451</f>
        <v>CZ01</v>
      </c>
      <c r="B1452" s="26" t="str">
        <f>Raw_endusebreakdownannual!C1451</f>
        <v>cDXOH</v>
      </c>
      <c r="C1452" s="26" t="str">
        <f>Raw_endusebreakdownannual!A1451</f>
        <v>Existing</v>
      </c>
      <c r="D1452" s="26" t="str">
        <f>Raw_endusebreakdownannual!D1451</f>
        <v>Humidification</v>
      </c>
      <c r="E1452" s="65">
        <f>Raw_endusebreakdownannual!E1451</f>
        <v>0</v>
      </c>
      <c r="F1452" s="65">
        <f>Raw_endusebreakdownannual!F1451</f>
        <v>0</v>
      </c>
      <c r="G1452" s="26"/>
    </row>
    <row r="1453" spans="1:7" x14ac:dyDescent="0.25">
      <c r="A1453" s="26" t="str">
        <f>Raw_endusebreakdownannual!B1452</f>
        <v>CZ01</v>
      </c>
      <c r="B1453" s="26" t="str">
        <f>Raw_endusebreakdownannual!C1452</f>
        <v>cDXOH</v>
      </c>
      <c r="C1453" s="26" t="str">
        <f>Raw_endusebreakdownannual!A1452</f>
        <v>Existing</v>
      </c>
      <c r="D1453" s="26" t="str">
        <f>Raw_endusebreakdownannual!D1452</f>
        <v>Heat Recovery</v>
      </c>
      <c r="E1453" s="65">
        <f>Raw_endusebreakdownannual!E1452</f>
        <v>0</v>
      </c>
      <c r="F1453" s="65">
        <f>Raw_endusebreakdownannual!F1452</f>
        <v>0</v>
      </c>
      <c r="G1453" s="26"/>
    </row>
    <row r="1454" spans="1:7" x14ac:dyDescent="0.25">
      <c r="A1454" s="26" t="str">
        <f>Raw_endusebreakdownannual!B1453</f>
        <v>CZ01</v>
      </c>
      <c r="B1454" s="26" t="str">
        <f>Raw_endusebreakdownannual!C1453</f>
        <v>cDXOH</v>
      </c>
      <c r="C1454" s="26" t="str">
        <f>Raw_endusebreakdownannual!A1453</f>
        <v>Existing</v>
      </c>
      <c r="D1454" s="26" t="str">
        <f>Raw_endusebreakdownannual!D1453</f>
        <v>Water Systems</v>
      </c>
      <c r="E1454" s="65">
        <f>Raw_endusebreakdownannual!E1453</f>
        <v>0</v>
      </c>
      <c r="F1454" s="65">
        <f>Raw_endusebreakdownannual!F1453</f>
        <v>1810940.27</v>
      </c>
      <c r="G1454" s="26"/>
    </row>
    <row r="1455" spans="1:7" x14ac:dyDescent="0.25">
      <c r="A1455" s="26" t="str">
        <f>Raw_endusebreakdownannual!B1454</f>
        <v>CZ01</v>
      </c>
      <c r="B1455" s="26" t="str">
        <f>Raw_endusebreakdownannual!C1454</f>
        <v>cDXOH</v>
      </c>
      <c r="C1455" s="26" t="str">
        <f>Raw_endusebreakdownannual!A1454</f>
        <v>Existing</v>
      </c>
      <c r="D1455" s="26" t="str">
        <f>Raw_endusebreakdownannual!D1454</f>
        <v>Refrigeration</v>
      </c>
      <c r="E1455" s="65">
        <f>Raw_endusebreakdownannual!E1454</f>
        <v>0</v>
      </c>
      <c r="F1455" s="65">
        <f>Raw_endusebreakdownannual!F1454</f>
        <v>0</v>
      </c>
      <c r="G1455" s="26"/>
    </row>
    <row r="1456" spans="1:7" x14ac:dyDescent="0.25">
      <c r="A1456" s="26" t="str">
        <f>Raw_endusebreakdownannual!B1455</f>
        <v>CZ01</v>
      </c>
      <c r="B1456" s="26" t="str">
        <f>Raw_endusebreakdownannual!C1455</f>
        <v>cDXOH</v>
      </c>
      <c r="C1456" s="26" t="str">
        <f>Raw_endusebreakdownannual!A1455</f>
        <v>Existing</v>
      </c>
      <c r="D1456" s="26" t="str">
        <f>Raw_endusebreakdownannual!D1455</f>
        <v>Generators</v>
      </c>
      <c r="E1456" s="65">
        <f>Raw_endusebreakdownannual!E1455</f>
        <v>0</v>
      </c>
      <c r="F1456" s="65">
        <f>Raw_endusebreakdownannual!F1455</f>
        <v>0</v>
      </c>
      <c r="G1456" s="26"/>
    </row>
    <row r="1457" spans="1:7" x14ac:dyDescent="0.25">
      <c r="A1457" s="26" t="str">
        <f>Raw_endusebreakdownannual!B1456</f>
        <v>CZ01</v>
      </c>
      <c r="B1457" s="26" t="str">
        <f>Raw_endusebreakdownannual!C1456</f>
        <v>cDXOH</v>
      </c>
      <c r="C1457" s="26" t="str">
        <f>Raw_endusebreakdownannual!A1456</f>
        <v>Existing</v>
      </c>
      <c r="D1457" s="26" t="str">
        <f>Raw_endusebreakdownannual!D1456</f>
        <v>Total End Uses</v>
      </c>
      <c r="E1457" s="65">
        <f>Raw_endusebreakdownannual!E1456</f>
        <v>5999374.1799999997</v>
      </c>
      <c r="F1457" s="65">
        <f>Raw_endusebreakdownannual!F1456</f>
        <v>2046881.05</v>
      </c>
      <c r="G1457" s="26"/>
    </row>
    <row r="1458" spans="1:7" x14ac:dyDescent="0.25">
      <c r="A1458" s="26" t="str">
        <f>Raw_endusebreakdownannual!B1457</f>
        <v>CZ02</v>
      </c>
      <c r="B1458" s="26" t="str">
        <f>Raw_endusebreakdownannual!C1457</f>
        <v>cDXOH</v>
      </c>
      <c r="C1458" s="26" t="str">
        <f>Raw_endusebreakdownannual!A1457</f>
        <v>Existing</v>
      </c>
      <c r="D1458" s="26" t="str">
        <f>Raw_endusebreakdownannual!D1457</f>
        <v>Heating</v>
      </c>
      <c r="E1458" s="65">
        <f>Raw_endusebreakdownannual!E1457</f>
        <v>0</v>
      </c>
      <c r="F1458" s="65">
        <f>Raw_endusebreakdownannual!F1457</f>
        <v>2951.53</v>
      </c>
      <c r="G1458" s="26"/>
    </row>
    <row r="1459" spans="1:7" x14ac:dyDescent="0.25">
      <c r="A1459" s="26" t="str">
        <f>Raw_endusebreakdownannual!B1458</f>
        <v>CZ02</v>
      </c>
      <c r="B1459" s="26" t="str">
        <f>Raw_endusebreakdownannual!C1458</f>
        <v>cDXOH</v>
      </c>
      <c r="C1459" s="26" t="str">
        <f>Raw_endusebreakdownannual!A1458</f>
        <v>Existing</v>
      </c>
      <c r="D1459" s="26" t="str">
        <f>Raw_endusebreakdownannual!D1458</f>
        <v>Cooling</v>
      </c>
      <c r="E1459" s="65">
        <f>Raw_endusebreakdownannual!E1458</f>
        <v>659858.55000000005</v>
      </c>
      <c r="F1459" s="65">
        <f>Raw_endusebreakdownannual!F1458</f>
        <v>0</v>
      </c>
      <c r="G1459" s="26"/>
    </row>
    <row r="1460" spans="1:7" x14ac:dyDescent="0.25">
      <c r="A1460" s="26" t="str">
        <f>Raw_endusebreakdownannual!B1459</f>
        <v>CZ02</v>
      </c>
      <c r="B1460" s="26" t="str">
        <f>Raw_endusebreakdownannual!C1459</f>
        <v>cDXOH</v>
      </c>
      <c r="C1460" s="26" t="str">
        <f>Raw_endusebreakdownannual!A1459</f>
        <v>Existing</v>
      </c>
      <c r="D1460" s="26" t="str">
        <f>Raw_endusebreakdownannual!D1459</f>
        <v>Interior Lighting</v>
      </c>
      <c r="E1460" s="65">
        <f>Raw_endusebreakdownannual!E1459</f>
        <v>1197553.4099999999</v>
      </c>
      <c r="F1460" s="65">
        <f>Raw_endusebreakdownannual!F1459</f>
        <v>0</v>
      </c>
      <c r="G1460" s="26"/>
    </row>
    <row r="1461" spans="1:7" x14ac:dyDescent="0.25">
      <c r="A1461" s="26" t="str">
        <f>Raw_endusebreakdownannual!B1460</f>
        <v>CZ02</v>
      </c>
      <c r="B1461" s="26" t="str">
        <f>Raw_endusebreakdownannual!C1460</f>
        <v>cDXOH</v>
      </c>
      <c r="C1461" s="26" t="str">
        <f>Raw_endusebreakdownannual!A1460</f>
        <v>Existing</v>
      </c>
      <c r="D1461" s="26" t="str">
        <f>Raw_endusebreakdownannual!D1460</f>
        <v>Exterior Lighting</v>
      </c>
      <c r="E1461" s="65">
        <f>Raw_endusebreakdownannual!E1460</f>
        <v>0</v>
      </c>
      <c r="F1461" s="65">
        <f>Raw_endusebreakdownannual!F1460</f>
        <v>0</v>
      </c>
      <c r="G1461" s="26"/>
    </row>
    <row r="1462" spans="1:7" x14ac:dyDescent="0.25">
      <c r="A1462" s="26" t="str">
        <f>Raw_endusebreakdownannual!B1461</f>
        <v>CZ02</v>
      </c>
      <c r="B1462" s="26" t="str">
        <f>Raw_endusebreakdownannual!C1461</f>
        <v>cDXOH</v>
      </c>
      <c r="C1462" s="26" t="str">
        <f>Raw_endusebreakdownannual!A1461</f>
        <v>Existing</v>
      </c>
      <c r="D1462" s="26" t="str">
        <f>Raw_endusebreakdownannual!D1461</f>
        <v>Interior Equipment</v>
      </c>
      <c r="E1462" s="65">
        <f>Raw_endusebreakdownannual!E1461</f>
        <v>3196971.72</v>
      </c>
      <c r="F1462" s="65">
        <f>Raw_endusebreakdownannual!F1461</f>
        <v>234323.45</v>
      </c>
      <c r="G1462" s="26"/>
    </row>
    <row r="1463" spans="1:7" x14ac:dyDescent="0.25">
      <c r="A1463" s="26" t="str">
        <f>Raw_endusebreakdownannual!B1462</f>
        <v>CZ02</v>
      </c>
      <c r="B1463" s="26" t="str">
        <f>Raw_endusebreakdownannual!C1462</f>
        <v>cDXOH</v>
      </c>
      <c r="C1463" s="26" t="str">
        <f>Raw_endusebreakdownannual!A1462</f>
        <v>Existing</v>
      </c>
      <c r="D1463" s="26" t="str">
        <f>Raw_endusebreakdownannual!D1462</f>
        <v>Exterior Equipment</v>
      </c>
      <c r="E1463" s="65">
        <f>Raw_endusebreakdownannual!E1462</f>
        <v>0</v>
      </c>
      <c r="F1463" s="65">
        <f>Raw_endusebreakdownannual!F1462</f>
        <v>0</v>
      </c>
      <c r="G1463" s="26"/>
    </row>
    <row r="1464" spans="1:7" x14ac:dyDescent="0.25">
      <c r="A1464" s="26" t="str">
        <f>Raw_endusebreakdownannual!B1463</f>
        <v>CZ02</v>
      </c>
      <c r="B1464" s="26" t="str">
        <f>Raw_endusebreakdownannual!C1463</f>
        <v>cDXOH</v>
      </c>
      <c r="C1464" s="26" t="str">
        <f>Raw_endusebreakdownannual!A1463</f>
        <v>Existing</v>
      </c>
      <c r="D1464" s="26" t="str">
        <f>Raw_endusebreakdownannual!D1463</f>
        <v>Fans</v>
      </c>
      <c r="E1464" s="65">
        <f>Raw_endusebreakdownannual!E1463</f>
        <v>1730612.31</v>
      </c>
      <c r="F1464" s="65">
        <f>Raw_endusebreakdownannual!F1463</f>
        <v>0</v>
      </c>
      <c r="G1464" s="26"/>
    </row>
    <row r="1465" spans="1:7" x14ac:dyDescent="0.25">
      <c r="A1465" s="26" t="str">
        <f>Raw_endusebreakdownannual!B1464</f>
        <v>CZ02</v>
      </c>
      <c r="B1465" s="26" t="str">
        <f>Raw_endusebreakdownannual!C1464</f>
        <v>cDXOH</v>
      </c>
      <c r="C1465" s="26" t="str">
        <f>Raw_endusebreakdownannual!A1464</f>
        <v>Existing</v>
      </c>
      <c r="D1465" s="26" t="str">
        <f>Raw_endusebreakdownannual!D1464</f>
        <v>Pumps</v>
      </c>
      <c r="E1465" s="65">
        <f>Raw_endusebreakdownannual!E1464</f>
        <v>2769.42</v>
      </c>
      <c r="F1465" s="65">
        <f>Raw_endusebreakdownannual!F1464</f>
        <v>0</v>
      </c>
      <c r="G1465" s="26"/>
    </row>
    <row r="1466" spans="1:7" x14ac:dyDescent="0.25">
      <c r="A1466" s="26" t="str">
        <f>Raw_endusebreakdownannual!B1465</f>
        <v>CZ02</v>
      </c>
      <c r="B1466" s="26" t="str">
        <f>Raw_endusebreakdownannual!C1465</f>
        <v>cDXOH</v>
      </c>
      <c r="C1466" s="26" t="str">
        <f>Raw_endusebreakdownannual!A1465</f>
        <v>Existing</v>
      </c>
      <c r="D1466" s="26" t="str">
        <f>Raw_endusebreakdownannual!D1465</f>
        <v>Heat Rejection</v>
      </c>
      <c r="E1466" s="65">
        <f>Raw_endusebreakdownannual!E1465</f>
        <v>0</v>
      </c>
      <c r="F1466" s="65">
        <f>Raw_endusebreakdownannual!F1465</f>
        <v>0</v>
      </c>
      <c r="G1466" s="26"/>
    </row>
    <row r="1467" spans="1:7" x14ac:dyDescent="0.25">
      <c r="A1467" s="26" t="str">
        <f>Raw_endusebreakdownannual!B1466</f>
        <v>CZ02</v>
      </c>
      <c r="B1467" s="26" t="str">
        <f>Raw_endusebreakdownannual!C1466</f>
        <v>cDXOH</v>
      </c>
      <c r="C1467" s="26" t="str">
        <f>Raw_endusebreakdownannual!A1466</f>
        <v>Existing</v>
      </c>
      <c r="D1467" s="26" t="str">
        <f>Raw_endusebreakdownannual!D1466</f>
        <v>Humidification</v>
      </c>
      <c r="E1467" s="65">
        <f>Raw_endusebreakdownannual!E1466</f>
        <v>0</v>
      </c>
      <c r="F1467" s="65">
        <f>Raw_endusebreakdownannual!F1466</f>
        <v>0</v>
      </c>
      <c r="G1467" s="26"/>
    </row>
    <row r="1468" spans="1:7" x14ac:dyDescent="0.25">
      <c r="A1468" s="26" t="str">
        <f>Raw_endusebreakdownannual!B1467</f>
        <v>CZ02</v>
      </c>
      <c r="B1468" s="26" t="str">
        <f>Raw_endusebreakdownannual!C1467</f>
        <v>cDXOH</v>
      </c>
      <c r="C1468" s="26" t="str">
        <f>Raw_endusebreakdownannual!A1467</f>
        <v>Existing</v>
      </c>
      <c r="D1468" s="26" t="str">
        <f>Raw_endusebreakdownannual!D1467</f>
        <v>Heat Recovery</v>
      </c>
      <c r="E1468" s="65">
        <f>Raw_endusebreakdownannual!E1467</f>
        <v>0</v>
      </c>
      <c r="F1468" s="65">
        <f>Raw_endusebreakdownannual!F1467</f>
        <v>0</v>
      </c>
      <c r="G1468" s="26"/>
    </row>
    <row r="1469" spans="1:7" x14ac:dyDescent="0.25">
      <c r="A1469" s="26" t="str">
        <f>Raw_endusebreakdownannual!B1468</f>
        <v>CZ02</v>
      </c>
      <c r="B1469" s="26" t="str">
        <f>Raw_endusebreakdownannual!C1468</f>
        <v>cDXOH</v>
      </c>
      <c r="C1469" s="26" t="str">
        <f>Raw_endusebreakdownannual!A1468</f>
        <v>Existing</v>
      </c>
      <c r="D1469" s="26" t="str">
        <f>Raw_endusebreakdownannual!D1468</f>
        <v>Water Systems</v>
      </c>
      <c r="E1469" s="65">
        <f>Raw_endusebreakdownannual!E1468</f>
        <v>0</v>
      </c>
      <c r="F1469" s="65">
        <f>Raw_endusebreakdownannual!F1468</f>
        <v>1661120.29</v>
      </c>
      <c r="G1469" s="26"/>
    </row>
    <row r="1470" spans="1:7" x14ac:dyDescent="0.25">
      <c r="A1470" s="26" t="str">
        <f>Raw_endusebreakdownannual!B1469</f>
        <v>CZ02</v>
      </c>
      <c r="B1470" s="26" t="str">
        <f>Raw_endusebreakdownannual!C1469</f>
        <v>cDXOH</v>
      </c>
      <c r="C1470" s="26" t="str">
        <f>Raw_endusebreakdownannual!A1469</f>
        <v>Existing</v>
      </c>
      <c r="D1470" s="26" t="str">
        <f>Raw_endusebreakdownannual!D1469</f>
        <v>Refrigeration</v>
      </c>
      <c r="E1470" s="65">
        <f>Raw_endusebreakdownannual!E1469</f>
        <v>0</v>
      </c>
      <c r="F1470" s="65">
        <f>Raw_endusebreakdownannual!F1469</f>
        <v>0</v>
      </c>
      <c r="G1470" s="26"/>
    </row>
    <row r="1471" spans="1:7" x14ac:dyDescent="0.25">
      <c r="A1471" s="26" t="str">
        <f>Raw_endusebreakdownannual!B1470</f>
        <v>CZ02</v>
      </c>
      <c r="B1471" s="26" t="str">
        <f>Raw_endusebreakdownannual!C1470</f>
        <v>cDXOH</v>
      </c>
      <c r="C1471" s="26" t="str">
        <f>Raw_endusebreakdownannual!A1470</f>
        <v>Existing</v>
      </c>
      <c r="D1471" s="26" t="str">
        <f>Raw_endusebreakdownannual!D1470</f>
        <v>Generators</v>
      </c>
      <c r="E1471" s="65">
        <f>Raw_endusebreakdownannual!E1470</f>
        <v>0</v>
      </c>
      <c r="F1471" s="65">
        <f>Raw_endusebreakdownannual!F1470</f>
        <v>0</v>
      </c>
      <c r="G1471" s="26"/>
    </row>
    <row r="1472" spans="1:7" x14ac:dyDescent="0.25">
      <c r="A1472" s="26" t="str">
        <f>Raw_endusebreakdownannual!B1471</f>
        <v>CZ02</v>
      </c>
      <c r="B1472" s="26" t="str">
        <f>Raw_endusebreakdownannual!C1471</f>
        <v>cDXOH</v>
      </c>
      <c r="C1472" s="26" t="str">
        <f>Raw_endusebreakdownannual!A1471</f>
        <v>Existing</v>
      </c>
      <c r="D1472" s="26" t="str">
        <f>Raw_endusebreakdownannual!D1471</f>
        <v>Total End Uses</v>
      </c>
      <c r="E1472" s="65">
        <f>Raw_endusebreakdownannual!E1471</f>
        <v>6787765.4100000001</v>
      </c>
      <c r="F1472" s="65">
        <f>Raw_endusebreakdownannual!F1471</f>
        <v>1898395.27</v>
      </c>
      <c r="G1472" s="26"/>
    </row>
    <row r="1473" spans="1:7" x14ac:dyDescent="0.25">
      <c r="A1473" s="26" t="str">
        <f>Raw_endusebreakdownannual!B1472</f>
        <v>CZ03</v>
      </c>
      <c r="B1473" s="26" t="str">
        <f>Raw_endusebreakdownannual!C1472</f>
        <v>cDXOH</v>
      </c>
      <c r="C1473" s="26" t="str">
        <f>Raw_endusebreakdownannual!A1472</f>
        <v>Existing</v>
      </c>
      <c r="D1473" s="26" t="str">
        <f>Raw_endusebreakdownannual!D1472</f>
        <v>Heating</v>
      </c>
      <c r="E1473" s="65">
        <f>Raw_endusebreakdownannual!E1472</f>
        <v>0</v>
      </c>
      <c r="F1473" s="65">
        <f>Raw_endusebreakdownannual!F1472</f>
        <v>703.7</v>
      </c>
      <c r="G1473" s="26"/>
    </row>
    <row r="1474" spans="1:7" x14ac:dyDescent="0.25">
      <c r="A1474" s="26" t="str">
        <f>Raw_endusebreakdownannual!B1473</f>
        <v>CZ03</v>
      </c>
      <c r="B1474" s="26" t="str">
        <f>Raw_endusebreakdownannual!C1473</f>
        <v>cDXOH</v>
      </c>
      <c r="C1474" s="26" t="str">
        <f>Raw_endusebreakdownannual!A1473</f>
        <v>Existing</v>
      </c>
      <c r="D1474" s="26" t="str">
        <f>Raw_endusebreakdownannual!D1473</f>
        <v>Cooling</v>
      </c>
      <c r="E1474" s="65">
        <f>Raw_endusebreakdownannual!E1473</f>
        <v>407268.95</v>
      </c>
      <c r="F1474" s="65">
        <f>Raw_endusebreakdownannual!F1473</f>
        <v>0</v>
      </c>
      <c r="G1474" s="26"/>
    </row>
    <row r="1475" spans="1:7" x14ac:dyDescent="0.25">
      <c r="A1475" s="26" t="str">
        <f>Raw_endusebreakdownannual!B1474</f>
        <v>CZ03</v>
      </c>
      <c r="B1475" s="26" t="str">
        <f>Raw_endusebreakdownannual!C1474</f>
        <v>cDXOH</v>
      </c>
      <c r="C1475" s="26" t="str">
        <f>Raw_endusebreakdownannual!A1474</f>
        <v>Existing</v>
      </c>
      <c r="D1475" s="26" t="str">
        <f>Raw_endusebreakdownannual!D1474</f>
        <v>Interior Lighting</v>
      </c>
      <c r="E1475" s="65">
        <f>Raw_endusebreakdownannual!E1474</f>
        <v>1197553.4099999999</v>
      </c>
      <c r="F1475" s="65">
        <f>Raw_endusebreakdownannual!F1474</f>
        <v>0</v>
      </c>
      <c r="G1475" s="26"/>
    </row>
    <row r="1476" spans="1:7" x14ac:dyDescent="0.25">
      <c r="A1476" s="26" t="str">
        <f>Raw_endusebreakdownannual!B1475</f>
        <v>CZ03</v>
      </c>
      <c r="B1476" s="26" t="str">
        <f>Raw_endusebreakdownannual!C1475</f>
        <v>cDXOH</v>
      </c>
      <c r="C1476" s="26" t="str">
        <f>Raw_endusebreakdownannual!A1475</f>
        <v>Existing</v>
      </c>
      <c r="D1476" s="26" t="str">
        <f>Raw_endusebreakdownannual!D1475</f>
        <v>Exterior Lighting</v>
      </c>
      <c r="E1476" s="65">
        <f>Raw_endusebreakdownannual!E1475</f>
        <v>0</v>
      </c>
      <c r="F1476" s="65">
        <f>Raw_endusebreakdownannual!F1475</f>
        <v>0</v>
      </c>
      <c r="G1476" s="26"/>
    </row>
    <row r="1477" spans="1:7" x14ac:dyDescent="0.25">
      <c r="A1477" s="26" t="str">
        <f>Raw_endusebreakdownannual!B1476</f>
        <v>CZ03</v>
      </c>
      <c r="B1477" s="26" t="str">
        <f>Raw_endusebreakdownannual!C1476</f>
        <v>cDXOH</v>
      </c>
      <c r="C1477" s="26" t="str">
        <f>Raw_endusebreakdownannual!A1476</f>
        <v>Existing</v>
      </c>
      <c r="D1477" s="26" t="str">
        <f>Raw_endusebreakdownannual!D1476</f>
        <v>Interior Equipment</v>
      </c>
      <c r="E1477" s="65">
        <f>Raw_endusebreakdownannual!E1476</f>
        <v>3196971.72</v>
      </c>
      <c r="F1477" s="65">
        <f>Raw_endusebreakdownannual!F1476</f>
        <v>234323.45</v>
      </c>
      <c r="G1477" s="26"/>
    </row>
    <row r="1478" spans="1:7" x14ac:dyDescent="0.25">
      <c r="A1478" s="26" t="str">
        <f>Raw_endusebreakdownannual!B1477</f>
        <v>CZ03</v>
      </c>
      <c r="B1478" s="26" t="str">
        <f>Raw_endusebreakdownannual!C1477</f>
        <v>cDXOH</v>
      </c>
      <c r="C1478" s="26" t="str">
        <f>Raw_endusebreakdownannual!A1477</f>
        <v>Existing</v>
      </c>
      <c r="D1478" s="26" t="str">
        <f>Raw_endusebreakdownannual!D1477</f>
        <v>Exterior Equipment</v>
      </c>
      <c r="E1478" s="65">
        <f>Raw_endusebreakdownannual!E1477</f>
        <v>0</v>
      </c>
      <c r="F1478" s="65">
        <f>Raw_endusebreakdownannual!F1477</f>
        <v>0</v>
      </c>
      <c r="G1478" s="26"/>
    </row>
    <row r="1479" spans="1:7" x14ac:dyDescent="0.25">
      <c r="A1479" s="26" t="str">
        <f>Raw_endusebreakdownannual!B1478</f>
        <v>CZ03</v>
      </c>
      <c r="B1479" s="26" t="str">
        <f>Raw_endusebreakdownannual!C1478</f>
        <v>cDXOH</v>
      </c>
      <c r="C1479" s="26" t="str">
        <f>Raw_endusebreakdownannual!A1478</f>
        <v>Existing</v>
      </c>
      <c r="D1479" s="26" t="str">
        <f>Raw_endusebreakdownannual!D1478</f>
        <v>Fans</v>
      </c>
      <c r="E1479" s="65">
        <f>Raw_endusebreakdownannual!E1478</f>
        <v>1654031.96</v>
      </c>
      <c r="F1479" s="65">
        <f>Raw_endusebreakdownannual!F1478</f>
        <v>0</v>
      </c>
      <c r="G1479" s="26"/>
    </row>
    <row r="1480" spans="1:7" x14ac:dyDescent="0.25">
      <c r="A1480" s="26" t="str">
        <f>Raw_endusebreakdownannual!B1479</f>
        <v>CZ03</v>
      </c>
      <c r="B1480" s="26" t="str">
        <f>Raw_endusebreakdownannual!C1479</f>
        <v>cDXOH</v>
      </c>
      <c r="C1480" s="26" t="str">
        <f>Raw_endusebreakdownannual!A1479</f>
        <v>Existing</v>
      </c>
      <c r="D1480" s="26" t="str">
        <f>Raw_endusebreakdownannual!D1479</f>
        <v>Pumps</v>
      </c>
      <c r="E1480" s="65">
        <f>Raw_endusebreakdownannual!E1479</f>
        <v>2953.29</v>
      </c>
      <c r="F1480" s="65">
        <f>Raw_endusebreakdownannual!F1479</f>
        <v>0</v>
      </c>
      <c r="G1480" s="26"/>
    </row>
    <row r="1481" spans="1:7" x14ac:dyDescent="0.25">
      <c r="A1481" s="26" t="str">
        <f>Raw_endusebreakdownannual!B1480</f>
        <v>CZ03</v>
      </c>
      <c r="B1481" s="26" t="str">
        <f>Raw_endusebreakdownannual!C1480</f>
        <v>cDXOH</v>
      </c>
      <c r="C1481" s="26" t="str">
        <f>Raw_endusebreakdownannual!A1480</f>
        <v>Existing</v>
      </c>
      <c r="D1481" s="26" t="str">
        <f>Raw_endusebreakdownannual!D1480</f>
        <v>Heat Rejection</v>
      </c>
      <c r="E1481" s="65">
        <f>Raw_endusebreakdownannual!E1480</f>
        <v>0</v>
      </c>
      <c r="F1481" s="65">
        <f>Raw_endusebreakdownannual!F1480</f>
        <v>0</v>
      </c>
      <c r="G1481" s="26"/>
    </row>
    <row r="1482" spans="1:7" x14ac:dyDescent="0.25">
      <c r="A1482" s="26" t="str">
        <f>Raw_endusebreakdownannual!B1481</f>
        <v>CZ03</v>
      </c>
      <c r="B1482" s="26" t="str">
        <f>Raw_endusebreakdownannual!C1481</f>
        <v>cDXOH</v>
      </c>
      <c r="C1482" s="26" t="str">
        <f>Raw_endusebreakdownannual!A1481</f>
        <v>Existing</v>
      </c>
      <c r="D1482" s="26" t="str">
        <f>Raw_endusebreakdownannual!D1481</f>
        <v>Humidification</v>
      </c>
      <c r="E1482" s="65">
        <f>Raw_endusebreakdownannual!E1481</f>
        <v>0</v>
      </c>
      <c r="F1482" s="65">
        <f>Raw_endusebreakdownannual!F1481</f>
        <v>0</v>
      </c>
      <c r="G1482" s="26"/>
    </row>
    <row r="1483" spans="1:7" x14ac:dyDescent="0.25">
      <c r="A1483" s="26" t="str">
        <f>Raw_endusebreakdownannual!B1482</f>
        <v>CZ03</v>
      </c>
      <c r="B1483" s="26" t="str">
        <f>Raw_endusebreakdownannual!C1482</f>
        <v>cDXOH</v>
      </c>
      <c r="C1483" s="26" t="str">
        <f>Raw_endusebreakdownannual!A1482</f>
        <v>Existing</v>
      </c>
      <c r="D1483" s="26" t="str">
        <f>Raw_endusebreakdownannual!D1482</f>
        <v>Heat Recovery</v>
      </c>
      <c r="E1483" s="65">
        <f>Raw_endusebreakdownannual!E1482</f>
        <v>0</v>
      </c>
      <c r="F1483" s="65">
        <f>Raw_endusebreakdownannual!F1482</f>
        <v>0</v>
      </c>
      <c r="G1483" s="26"/>
    </row>
    <row r="1484" spans="1:7" x14ac:dyDescent="0.25">
      <c r="A1484" s="26" t="str">
        <f>Raw_endusebreakdownannual!B1483</f>
        <v>CZ03</v>
      </c>
      <c r="B1484" s="26" t="str">
        <f>Raw_endusebreakdownannual!C1483</f>
        <v>cDXOH</v>
      </c>
      <c r="C1484" s="26" t="str">
        <f>Raw_endusebreakdownannual!A1483</f>
        <v>Existing</v>
      </c>
      <c r="D1484" s="26" t="str">
        <f>Raw_endusebreakdownannual!D1483</f>
        <v>Water Systems</v>
      </c>
      <c r="E1484" s="65">
        <f>Raw_endusebreakdownannual!E1483</f>
        <v>0</v>
      </c>
      <c r="F1484" s="65">
        <f>Raw_endusebreakdownannual!F1483</f>
        <v>1656178.05</v>
      </c>
      <c r="G1484" s="26"/>
    </row>
    <row r="1485" spans="1:7" x14ac:dyDescent="0.25">
      <c r="A1485" s="26" t="str">
        <f>Raw_endusebreakdownannual!B1484</f>
        <v>CZ03</v>
      </c>
      <c r="B1485" s="26" t="str">
        <f>Raw_endusebreakdownannual!C1484</f>
        <v>cDXOH</v>
      </c>
      <c r="C1485" s="26" t="str">
        <f>Raw_endusebreakdownannual!A1484</f>
        <v>Existing</v>
      </c>
      <c r="D1485" s="26" t="str">
        <f>Raw_endusebreakdownannual!D1484</f>
        <v>Refrigeration</v>
      </c>
      <c r="E1485" s="65">
        <f>Raw_endusebreakdownannual!E1484</f>
        <v>0</v>
      </c>
      <c r="F1485" s="65">
        <f>Raw_endusebreakdownannual!F1484</f>
        <v>0</v>
      </c>
      <c r="G1485" s="26"/>
    </row>
    <row r="1486" spans="1:7" x14ac:dyDescent="0.25">
      <c r="A1486" s="26" t="str">
        <f>Raw_endusebreakdownannual!B1485</f>
        <v>CZ03</v>
      </c>
      <c r="B1486" s="26" t="str">
        <f>Raw_endusebreakdownannual!C1485</f>
        <v>cDXOH</v>
      </c>
      <c r="C1486" s="26" t="str">
        <f>Raw_endusebreakdownannual!A1485</f>
        <v>Existing</v>
      </c>
      <c r="D1486" s="26" t="str">
        <f>Raw_endusebreakdownannual!D1485</f>
        <v>Generators</v>
      </c>
      <c r="E1486" s="65">
        <f>Raw_endusebreakdownannual!E1485</f>
        <v>0</v>
      </c>
      <c r="F1486" s="65">
        <f>Raw_endusebreakdownannual!F1485</f>
        <v>0</v>
      </c>
      <c r="G1486" s="26"/>
    </row>
    <row r="1487" spans="1:7" x14ac:dyDescent="0.25">
      <c r="A1487" s="26" t="str">
        <f>Raw_endusebreakdownannual!B1486</f>
        <v>CZ03</v>
      </c>
      <c r="B1487" s="26" t="str">
        <f>Raw_endusebreakdownannual!C1486</f>
        <v>cDXOH</v>
      </c>
      <c r="C1487" s="26" t="str">
        <f>Raw_endusebreakdownannual!A1486</f>
        <v>Existing</v>
      </c>
      <c r="D1487" s="26" t="str">
        <f>Raw_endusebreakdownannual!D1486</f>
        <v>Total End Uses</v>
      </c>
      <c r="E1487" s="65">
        <f>Raw_endusebreakdownannual!E1486</f>
        <v>6458779.3300000001</v>
      </c>
      <c r="F1487" s="65">
        <f>Raw_endusebreakdownannual!F1486</f>
        <v>1891205.2</v>
      </c>
      <c r="G1487" s="26"/>
    </row>
    <row r="1488" spans="1:7" x14ac:dyDescent="0.25">
      <c r="A1488" s="26" t="str">
        <f>Raw_endusebreakdownannual!B1487</f>
        <v>CZ04</v>
      </c>
      <c r="B1488" s="26" t="str">
        <f>Raw_endusebreakdownannual!C1487</f>
        <v>cDXOH</v>
      </c>
      <c r="C1488" s="26" t="str">
        <f>Raw_endusebreakdownannual!A1487</f>
        <v>Existing</v>
      </c>
      <c r="D1488" s="26" t="str">
        <f>Raw_endusebreakdownannual!D1487</f>
        <v>Heating</v>
      </c>
      <c r="E1488" s="65">
        <f>Raw_endusebreakdownannual!E1487</f>
        <v>0</v>
      </c>
      <c r="F1488" s="65">
        <f>Raw_endusebreakdownannual!F1487</f>
        <v>769.43</v>
      </c>
      <c r="G1488" s="26"/>
    </row>
    <row r="1489" spans="1:7" x14ac:dyDescent="0.25">
      <c r="A1489" s="26" t="str">
        <f>Raw_endusebreakdownannual!B1488</f>
        <v>CZ04</v>
      </c>
      <c r="B1489" s="26" t="str">
        <f>Raw_endusebreakdownannual!C1488</f>
        <v>cDXOH</v>
      </c>
      <c r="C1489" s="26" t="str">
        <f>Raw_endusebreakdownannual!A1488</f>
        <v>Existing</v>
      </c>
      <c r="D1489" s="26" t="str">
        <f>Raw_endusebreakdownannual!D1488</f>
        <v>Cooling</v>
      </c>
      <c r="E1489" s="65">
        <f>Raw_endusebreakdownannual!E1488</f>
        <v>795067.24</v>
      </c>
      <c r="F1489" s="65">
        <f>Raw_endusebreakdownannual!F1488</f>
        <v>0</v>
      </c>
      <c r="G1489" s="26"/>
    </row>
    <row r="1490" spans="1:7" x14ac:dyDescent="0.25">
      <c r="A1490" s="26" t="str">
        <f>Raw_endusebreakdownannual!B1489</f>
        <v>CZ04</v>
      </c>
      <c r="B1490" s="26" t="str">
        <f>Raw_endusebreakdownannual!C1489</f>
        <v>cDXOH</v>
      </c>
      <c r="C1490" s="26" t="str">
        <f>Raw_endusebreakdownannual!A1489</f>
        <v>Existing</v>
      </c>
      <c r="D1490" s="26" t="str">
        <f>Raw_endusebreakdownannual!D1489</f>
        <v>Interior Lighting</v>
      </c>
      <c r="E1490" s="65">
        <f>Raw_endusebreakdownannual!E1489</f>
        <v>1197553.4099999999</v>
      </c>
      <c r="F1490" s="65">
        <f>Raw_endusebreakdownannual!F1489</f>
        <v>0</v>
      </c>
      <c r="G1490" s="26"/>
    </row>
    <row r="1491" spans="1:7" x14ac:dyDescent="0.25">
      <c r="A1491" s="26" t="str">
        <f>Raw_endusebreakdownannual!B1490</f>
        <v>CZ04</v>
      </c>
      <c r="B1491" s="26" t="str">
        <f>Raw_endusebreakdownannual!C1490</f>
        <v>cDXOH</v>
      </c>
      <c r="C1491" s="26" t="str">
        <f>Raw_endusebreakdownannual!A1490</f>
        <v>Existing</v>
      </c>
      <c r="D1491" s="26" t="str">
        <f>Raw_endusebreakdownannual!D1490</f>
        <v>Exterior Lighting</v>
      </c>
      <c r="E1491" s="65">
        <f>Raw_endusebreakdownannual!E1490</f>
        <v>0</v>
      </c>
      <c r="F1491" s="65">
        <f>Raw_endusebreakdownannual!F1490</f>
        <v>0</v>
      </c>
      <c r="G1491" s="26"/>
    </row>
    <row r="1492" spans="1:7" x14ac:dyDescent="0.25">
      <c r="A1492" s="26" t="str">
        <f>Raw_endusebreakdownannual!B1491</f>
        <v>CZ04</v>
      </c>
      <c r="B1492" s="26" t="str">
        <f>Raw_endusebreakdownannual!C1491</f>
        <v>cDXOH</v>
      </c>
      <c r="C1492" s="26" t="str">
        <f>Raw_endusebreakdownannual!A1491</f>
        <v>Existing</v>
      </c>
      <c r="D1492" s="26" t="str">
        <f>Raw_endusebreakdownannual!D1491</f>
        <v>Interior Equipment</v>
      </c>
      <c r="E1492" s="65">
        <f>Raw_endusebreakdownannual!E1491</f>
        <v>3196971.72</v>
      </c>
      <c r="F1492" s="65">
        <f>Raw_endusebreakdownannual!F1491</f>
        <v>234323.45</v>
      </c>
      <c r="G1492" s="26"/>
    </row>
    <row r="1493" spans="1:7" x14ac:dyDescent="0.25">
      <c r="A1493" s="26" t="str">
        <f>Raw_endusebreakdownannual!B1492</f>
        <v>CZ04</v>
      </c>
      <c r="B1493" s="26" t="str">
        <f>Raw_endusebreakdownannual!C1492</f>
        <v>cDXOH</v>
      </c>
      <c r="C1493" s="26" t="str">
        <f>Raw_endusebreakdownannual!A1492</f>
        <v>Existing</v>
      </c>
      <c r="D1493" s="26" t="str">
        <f>Raw_endusebreakdownannual!D1492</f>
        <v>Exterior Equipment</v>
      </c>
      <c r="E1493" s="65">
        <f>Raw_endusebreakdownannual!E1492</f>
        <v>0</v>
      </c>
      <c r="F1493" s="65">
        <f>Raw_endusebreakdownannual!F1492</f>
        <v>0</v>
      </c>
      <c r="G1493" s="26"/>
    </row>
    <row r="1494" spans="1:7" x14ac:dyDescent="0.25">
      <c r="A1494" s="26" t="str">
        <f>Raw_endusebreakdownannual!B1493</f>
        <v>CZ04</v>
      </c>
      <c r="B1494" s="26" t="str">
        <f>Raw_endusebreakdownannual!C1493</f>
        <v>cDXOH</v>
      </c>
      <c r="C1494" s="26" t="str">
        <f>Raw_endusebreakdownannual!A1493</f>
        <v>Existing</v>
      </c>
      <c r="D1494" s="26" t="str">
        <f>Raw_endusebreakdownannual!D1493</f>
        <v>Fans</v>
      </c>
      <c r="E1494" s="65">
        <f>Raw_endusebreakdownannual!E1493</f>
        <v>1757112.3200000001</v>
      </c>
      <c r="F1494" s="65">
        <f>Raw_endusebreakdownannual!F1493</f>
        <v>0</v>
      </c>
      <c r="G1494" s="26"/>
    </row>
    <row r="1495" spans="1:7" x14ac:dyDescent="0.25">
      <c r="A1495" s="26" t="str">
        <f>Raw_endusebreakdownannual!B1494</f>
        <v>CZ04</v>
      </c>
      <c r="B1495" s="26" t="str">
        <f>Raw_endusebreakdownannual!C1494</f>
        <v>cDXOH</v>
      </c>
      <c r="C1495" s="26" t="str">
        <f>Raw_endusebreakdownannual!A1494</f>
        <v>Existing</v>
      </c>
      <c r="D1495" s="26" t="str">
        <f>Raw_endusebreakdownannual!D1494</f>
        <v>Pumps</v>
      </c>
      <c r="E1495" s="65">
        <f>Raw_endusebreakdownannual!E1494</f>
        <v>3151.27</v>
      </c>
      <c r="F1495" s="65">
        <f>Raw_endusebreakdownannual!F1494</f>
        <v>0</v>
      </c>
      <c r="G1495" s="26"/>
    </row>
    <row r="1496" spans="1:7" x14ac:dyDescent="0.25">
      <c r="A1496" s="26" t="str">
        <f>Raw_endusebreakdownannual!B1495</f>
        <v>CZ04</v>
      </c>
      <c r="B1496" s="26" t="str">
        <f>Raw_endusebreakdownannual!C1495</f>
        <v>cDXOH</v>
      </c>
      <c r="C1496" s="26" t="str">
        <f>Raw_endusebreakdownannual!A1495</f>
        <v>Existing</v>
      </c>
      <c r="D1496" s="26" t="str">
        <f>Raw_endusebreakdownannual!D1495</f>
        <v>Heat Rejection</v>
      </c>
      <c r="E1496" s="65">
        <f>Raw_endusebreakdownannual!E1495</f>
        <v>0</v>
      </c>
      <c r="F1496" s="65">
        <f>Raw_endusebreakdownannual!F1495</f>
        <v>0</v>
      </c>
      <c r="G1496" s="26"/>
    </row>
    <row r="1497" spans="1:7" x14ac:dyDescent="0.25">
      <c r="A1497" s="26" t="str">
        <f>Raw_endusebreakdownannual!B1496</f>
        <v>CZ04</v>
      </c>
      <c r="B1497" s="26" t="str">
        <f>Raw_endusebreakdownannual!C1496</f>
        <v>cDXOH</v>
      </c>
      <c r="C1497" s="26" t="str">
        <f>Raw_endusebreakdownannual!A1496</f>
        <v>Existing</v>
      </c>
      <c r="D1497" s="26" t="str">
        <f>Raw_endusebreakdownannual!D1496</f>
        <v>Humidification</v>
      </c>
      <c r="E1497" s="65">
        <f>Raw_endusebreakdownannual!E1496</f>
        <v>0</v>
      </c>
      <c r="F1497" s="65">
        <f>Raw_endusebreakdownannual!F1496</f>
        <v>0</v>
      </c>
      <c r="G1497" s="26"/>
    </row>
    <row r="1498" spans="1:7" x14ac:dyDescent="0.25">
      <c r="A1498" s="26" t="str">
        <f>Raw_endusebreakdownannual!B1497</f>
        <v>CZ04</v>
      </c>
      <c r="B1498" s="26" t="str">
        <f>Raw_endusebreakdownannual!C1497</f>
        <v>cDXOH</v>
      </c>
      <c r="C1498" s="26" t="str">
        <f>Raw_endusebreakdownannual!A1497</f>
        <v>Existing</v>
      </c>
      <c r="D1498" s="26" t="str">
        <f>Raw_endusebreakdownannual!D1497</f>
        <v>Heat Recovery</v>
      </c>
      <c r="E1498" s="65">
        <f>Raw_endusebreakdownannual!E1497</f>
        <v>0</v>
      </c>
      <c r="F1498" s="65">
        <f>Raw_endusebreakdownannual!F1497</f>
        <v>0</v>
      </c>
      <c r="G1498" s="26"/>
    </row>
    <row r="1499" spans="1:7" x14ac:dyDescent="0.25">
      <c r="A1499" s="26" t="str">
        <f>Raw_endusebreakdownannual!B1498</f>
        <v>CZ04</v>
      </c>
      <c r="B1499" s="26" t="str">
        <f>Raw_endusebreakdownannual!C1498</f>
        <v>cDXOH</v>
      </c>
      <c r="C1499" s="26" t="str">
        <f>Raw_endusebreakdownannual!A1498</f>
        <v>Existing</v>
      </c>
      <c r="D1499" s="26" t="str">
        <f>Raw_endusebreakdownannual!D1498</f>
        <v>Water Systems</v>
      </c>
      <c r="E1499" s="65">
        <f>Raw_endusebreakdownannual!E1498</f>
        <v>0</v>
      </c>
      <c r="F1499" s="65">
        <f>Raw_endusebreakdownannual!F1498</f>
        <v>1597057.57</v>
      </c>
      <c r="G1499" s="26"/>
    </row>
    <row r="1500" spans="1:7" x14ac:dyDescent="0.25">
      <c r="A1500" s="26" t="str">
        <f>Raw_endusebreakdownannual!B1499</f>
        <v>CZ04</v>
      </c>
      <c r="B1500" s="26" t="str">
        <f>Raw_endusebreakdownannual!C1499</f>
        <v>cDXOH</v>
      </c>
      <c r="C1500" s="26" t="str">
        <f>Raw_endusebreakdownannual!A1499</f>
        <v>Existing</v>
      </c>
      <c r="D1500" s="26" t="str">
        <f>Raw_endusebreakdownannual!D1499</f>
        <v>Refrigeration</v>
      </c>
      <c r="E1500" s="65">
        <f>Raw_endusebreakdownannual!E1499</f>
        <v>0</v>
      </c>
      <c r="F1500" s="65">
        <f>Raw_endusebreakdownannual!F1499</f>
        <v>0</v>
      </c>
      <c r="G1500" s="26"/>
    </row>
    <row r="1501" spans="1:7" x14ac:dyDescent="0.25">
      <c r="A1501" s="26" t="str">
        <f>Raw_endusebreakdownannual!B1500</f>
        <v>CZ04</v>
      </c>
      <c r="B1501" s="26" t="str">
        <f>Raw_endusebreakdownannual!C1500</f>
        <v>cDXOH</v>
      </c>
      <c r="C1501" s="26" t="str">
        <f>Raw_endusebreakdownannual!A1500</f>
        <v>Existing</v>
      </c>
      <c r="D1501" s="26" t="str">
        <f>Raw_endusebreakdownannual!D1500</f>
        <v>Generators</v>
      </c>
      <c r="E1501" s="65">
        <f>Raw_endusebreakdownannual!E1500</f>
        <v>0</v>
      </c>
      <c r="F1501" s="65">
        <f>Raw_endusebreakdownannual!F1500</f>
        <v>0</v>
      </c>
      <c r="G1501" s="26"/>
    </row>
    <row r="1502" spans="1:7" x14ac:dyDescent="0.25">
      <c r="A1502" s="26" t="str">
        <f>Raw_endusebreakdownannual!B1501</f>
        <v>CZ04</v>
      </c>
      <c r="B1502" s="26" t="str">
        <f>Raw_endusebreakdownannual!C1501</f>
        <v>cDXOH</v>
      </c>
      <c r="C1502" s="26" t="str">
        <f>Raw_endusebreakdownannual!A1501</f>
        <v>Existing</v>
      </c>
      <c r="D1502" s="26" t="str">
        <f>Raw_endusebreakdownannual!D1501</f>
        <v>Total End Uses</v>
      </c>
      <c r="E1502" s="65">
        <f>Raw_endusebreakdownannual!E1501</f>
        <v>6949855.96</v>
      </c>
      <c r="F1502" s="65">
        <f>Raw_endusebreakdownannual!F1501</f>
        <v>1832150.45</v>
      </c>
      <c r="G1502" s="26"/>
    </row>
    <row r="1503" spans="1:7" x14ac:dyDescent="0.25">
      <c r="A1503" s="26" t="str">
        <f>Raw_endusebreakdownannual!B1502</f>
        <v>CZ05</v>
      </c>
      <c r="B1503" s="26" t="str">
        <f>Raw_endusebreakdownannual!C1502</f>
        <v>cDXOH</v>
      </c>
      <c r="C1503" s="26" t="str">
        <f>Raw_endusebreakdownannual!A1502</f>
        <v>Existing</v>
      </c>
      <c r="D1503" s="26" t="str">
        <f>Raw_endusebreakdownannual!D1502</f>
        <v>Heating</v>
      </c>
      <c r="E1503" s="65">
        <f>Raw_endusebreakdownannual!E1502</f>
        <v>0</v>
      </c>
      <c r="F1503" s="65">
        <f>Raw_endusebreakdownannual!F1502</f>
        <v>434.15</v>
      </c>
      <c r="G1503" s="26"/>
    </row>
    <row r="1504" spans="1:7" x14ac:dyDescent="0.25">
      <c r="A1504" s="26" t="str">
        <f>Raw_endusebreakdownannual!B1503</f>
        <v>CZ05</v>
      </c>
      <c r="B1504" s="26" t="str">
        <f>Raw_endusebreakdownannual!C1503</f>
        <v>cDXOH</v>
      </c>
      <c r="C1504" s="26" t="str">
        <f>Raw_endusebreakdownannual!A1503</f>
        <v>Existing</v>
      </c>
      <c r="D1504" s="26" t="str">
        <f>Raw_endusebreakdownannual!D1503</f>
        <v>Cooling</v>
      </c>
      <c r="E1504" s="65">
        <f>Raw_endusebreakdownannual!E1503</f>
        <v>534020.9</v>
      </c>
      <c r="F1504" s="65">
        <f>Raw_endusebreakdownannual!F1503</f>
        <v>0</v>
      </c>
      <c r="G1504" s="26"/>
    </row>
    <row r="1505" spans="1:7" x14ac:dyDescent="0.25">
      <c r="A1505" s="26" t="str">
        <f>Raw_endusebreakdownannual!B1504</f>
        <v>CZ05</v>
      </c>
      <c r="B1505" s="26" t="str">
        <f>Raw_endusebreakdownannual!C1504</f>
        <v>cDXOH</v>
      </c>
      <c r="C1505" s="26" t="str">
        <f>Raw_endusebreakdownannual!A1504</f>
        <v>Existing</v>
      </c>
      <c r="D1505" s="26" t="str">
        <f>Raw_endusebreakdownannual!D1504</f>
        <v>Interior Lighting</v>
      </c>
      <c r="E1505" s="65">
        <f>Raw_endusebreakdownannual!E1504</f>
        <v>1197553.4099999999</v>
      </c>
      <c r="F1505" s="65">
        <f>Raw_endusebreakdownannual!F1504</f>
        <v>0</v>
      </c>
      <c r="G1505" s="26"/>
    </row>
    <row r="1506" spans="1:7" x14ac:dyDescent="0.25">
      <c r="A1506" s="26" t="str">
        <f>Raw_endusebreakdownannual!B1505</f>
        <v>CZ05</v>
      </c>
      <c r="B1506" s="26" t="str">
        <f>Raw_endusebreakdownannual!C1505</f>
        <v>cDXOH</v>
      </c>
      <c r="C1506" s="26" t="str">
        <f>Raw_endusebreakdownannual!A1505</f>
        <v>Existing</v>
      </c>
      <c r="D1506" s="26" t="str">
        <f>Raw_endusebreakdownannual!D1505</f>
        <v>Exterior Lighting</v>
      </c>
      <c r="E1506" s="65">
        <f>Raw_endusebreakdownannual!E1505</f>
        <v>0</v>
      </c>
      <c r="F1506" s="65">
        <f>Raw_endusebreakdownannual!F1505</f>
        <v>0</v>
      </c>
      <c r="G1506" s="26"/>
    </row>
    <row r="1507" spans="1:7" x14ac:dyDescent="0.25">
      <c r="A1507" s="26" t="str">
        <f>Raw_endusebreakdownannual!B1506</f>
        <v>CZ05</v>
      </c>
      <c r="B1507" s="26" t="str">
        <f>Raw_endusebreakdownannual!C1506</f>
        <v>cDXOH</v>
      </c>
      <c r="C1507" s="26" t="str">
        <f>Raw_endusebreakdownannual!A1506</f>
        <v>Existing</v>
      </c>
      <c r="D1507" s="26" t="str">
        <f>Raw_endusebreakdownannual!D1506</f>
        <v>Interior Equipment</v>
      </c>
      <c r="E1507" s="65">
        <f>Raw_endusebreakdownannual!E1506</f>
        <v>3196971.72</v>
      </c>
      <c r="F1507" s="65">
        <f>Raw_endusebreakdownannual!F1506</f>
        <v>234323.45</v>
      </c>
      <c r="G1507" s="26"/>
    </row>
    <row r="1508" spans="1:7" x14ac:dyDescent="0.25">
      <c r="A1508" s="26" t="str">
        <f>Raw_endusebreakdownannual!B1507</f>
        <v>CZ05</v>
      </c>
      <c r="B1508" s="26" t="str">
        <f>Raw_endusebreakdownannual!C1507</f>
        <v>cDXOH</v>
      </c>
      <c r="C1508" s="26" t="str">
        <f>Raw_endusebreakdownannual!A1507</f>
        <v>Existing</v>
      </c>
      <c r="D1508" s="26" t="str">
        <f>Raw_endusebreakdownannual!D1507</f>
        <v>Exterior Equipment</v>
      </c>
      <c r="E1508" s="65">
        <f>Raw_endusebreakdownannual!E1507</f>
        <v>0</v>
      </c>
      <c r="F1508" s="65">
        <f>Raw_endusebreakdownannual!F1507</f>
        <v>0</v>
      </c>
      <c r="G1508" s="26"/>
    </row>
    <row r="1509" spans="1:7" x14ac:dyDescent="0.25">
      <c r="A1509" s="26" t="str">
        <f>Raw_endusebreakdownannual!B1508</f>
        <v>CZ05</v>
      </c>
      <c r="B1509" s="26" t="str">
        <f>Raw_endusebreakdownannual!C1508</f>
        <v>cDXOH</v>
      </c>
      <c r="C1509" s="26" t="str">
        <f>Raw_endusebreakdownannual!A1508</f>
        <v>Existing</v>
      </c>
      <c r="D1509" s="26" t="str">
        <f>Raw_endusebreakdownannual!D1508</f>
        <v>Fans</v>
      </c>
      <c r="E1509" s="65">
        <f>Raw_endusebreakdownannual!E1508</f>
        <v>1666884.81</v>
      </c>
      <c r="F1509" s="65">
        <f>Raw_endusebreakdownannual!F1508</f>
        <v>0</v>
      </c>
      <c r="G1509" s="26"/>
    </row>
    <row r="1510" spans="1:7" x14ac:dyDescent="0.25">
      <c r="A1510" s="26" t="str">
        <f>Raw_endusebreakdownannual!B1509</f>
        <v>CZ05</v>
      </c>
      <c r="B1510" s="26" t="str">
        <f>Raw_endusebreakdownannual!C1509</f>
        <v>cDXOH</v>
      </c>
      <c r="C1510" s="26" t="str">
        <f>Raw_endusebreakdownannual!A1509</f>
        <v>Existing</v>
      </c>
      <c r="D1510" s="26" t="str">
        <f>Raw_endusebreakdownannual!D1509</f>
        <v>Pumps</v>
      </c>
      <c r="E1510" s="65">
        <f>Raw_endusebreakdownannual!E1509</f>
        <v>2822.73</v>
      </c>
      <c r="F1510" s="65">
        <f>Raw_endusebreakdownannual!F1509</f>
        <v>0</v>
      </c>
      <c r="G1510" s="26"/>
    </row>
    <row r="1511" spans="1:7" x14ac:dyDescent="0.25">
      <c r="A1511" s="26" t="str">
        <f>Raw_endusebreakdownannual!B1510</f>
        <v>CZ05</v>
      </c>
      <c r="B1511" s="26" t="str">
        <f>Raw_endusebreakdownannual!C1510</f>
        <v>cDXOH</v>
      </c>
      <c r="C1511" s="26" t="str">
        <f>Raw_endusebreakdownannual!A1510</f>
        <v>Existing</v>
      </c>
      <c r="D1511" s="26" t="str">
        <f>Raw_endusebreakdownannual!D1510</f>
        <v>Heat Rejection</v>
      </c>
      <c r="E1511" s="65">
        <f>Raw_endusebreakdownannual!E1510</f>
        <v>0</v>
      </c>
      <c r="F1511" s="65">
        <f>Raw_endusebreakdownannual!F1510</f>
        <v>0</v>
      </c>
      <c r="G1511" s="26"/>
    </row>
    <row r="1512" spans="1:7" x14ac:dyDescent="0.25">
      <c r="A1512" s="26" t="str">
        <f>Raw_endusebreakdownannual!B1511</f>
        <v>CZ05</v>
      </c>
      <c r="B1512" s="26" t="str">
        <f>Raw_endusebreakdownannual!C1511</f>
        <v>cDXOH</v>
      </c>
      <c r="C1512" s="26" t="str">
        <f>Raw_endusebreakdownannual!A1511</f>
        <v>Existing</v>
      </c>
      <c r="D1512" s="26" t="str">
        <f>Raw_endusebreakdownannual!D1511</f>
        <v>Humidification</v>
      </c>
      <c r="E1512" s="65">
        <f>Raw_endusebreakdownannual!E1511</f>
        <v>0</v>
      </c>
      <c r="F1512" s="65">
        <f>Raw_endusebreakdownannual!F1511</f>
        <v>0</v>
      </c>
      <c r="G1512" s="26"/>
    </row>
    <row r="1513" spans="1:7" x14ac:dyDescent="0.25">
      <c r="A1513" s="26" t="str">
        <f>Raw_endusebreakdownannual!B1512</f>
        <v>CZ05</v>
      </c>
      <c r="B1513" s="26" t="str">
        <f>Raw_endusebreakdownannual!C1512</f>
        <v>cDXOH</v>
      </c>
      <c r="C1513" s="26" t="str">
        <f>Raw_endusebreakdownannual!A1512</f>
        <v>Existing</v>
      </c>
      <c r="D1513" s="26" t="str">
        <f>Raw_endusebreakdownannual!D1512</f>
        <v>Heat Recovery</v>
      </c>
      <c r="E1513" s="65">
        <f>Raw_endusebreakdownannual!E1512</f>
        <v>0</v>
      </c>
      <c r="F1513" s="65">
        <f>Raw_endusebreakdownannual!F1512</f>
        <v>0</v>
      </c>
      <c r="G1513" s="26"/>
    </row>
    <row r="1514" spans="1:7" x14ac:dyDescent="0.25">
      <c r="A1514" s="26" t="str">
        <f>Raw_endusebreakdownannual!B1513</f>
        <v>CZ05</v>
      </c>
      <c r="B1514" s="26" t="str">
        <f>Raw_endusebreakdownannual!C1513</f>
        <v>cDXOH</v>
      </c>
      <c r="C1514" s="26" t="str">
        <f>Raw_endusebreakdownannual!A1513</f>
        <v>Existing</v>
      </c>
      <c r="D1514" s="26" t="str">
        <f>Raw_endusebreakdownannual!D1513</f>
        <v>Water Systems</v>
      </c>
      <c r="E1514" s="65">
        <f>Raw_endusebreakdownannual!E1513</f>
        <v>0</v>
      </c>
      <c r="F1514" s="65">
        <f>Raw_endusebreakdownannual!F1513</f>
        <v>1656339.42</v>
      </c>
      <c r="G1514" s="26"/>
    </row>
    <row r="1515" spans="1:7" x14ac:dyDescent="0.25">
      <c r="A1515" s="26" t="str">
        <f>Raw_endusebreakdownannual!B1514</f>
        <v>CZ05</v>
      </c>
      <c r="B1515" s="26" t="str">
        <f>Raw_endusebreakdownannual!C1514</f>
        <v>cDXOH</v>
      </c>
      <c r="C1515" s="26" t="str">
        <f>Raw_endusebreakdownannual!A1514</f>
        <v>Existing</v>
      </c>
      <c r="D1515" s="26" t="str">
        <f>Raw_endusebreakdownannual!D1514</f>
        <v>Refrigeration</v>
      </c>
      <c r="E1515" s="65">
        <f>Raw_endusebreakdownannual!E1514</f>
        <v>0</v>
      </c>
      <c r="F1515" s="65">
        <f>Raw_endusebreakdownannual!F1514</f>
        <v>0</v>
      </c>
      <c r="G1515" s="26"/>
    </row>
    <row r="1516" spans="1:7" x14ac:dyDescent="0.25">
      <c r="A1516" s="26" t="str">
        <f>Raw_endusebreakdownannual!B1515</f>
        <v>CZ05</v>
      </c>
      <c r="B1516" s="26" t="str">
        <f>Raw_endusebreakdownannual!C1515</f>
        <v>cDXOH</v>
      </c>
      <c r="C1516" s="26" t="str">
        <f>Raw_endusebreakdownannual!A1515</f>
        <v>Existing</v>
      </c>
      <c r="D1516" s="26" t="str">
        <f>Raw_endusebreakdownannual!D1515</f>
        <v>Generators</v>
      </c>
      <c r="E1516" s="65">
        <f>Raw_endusebreakdownannual!E1515</f>
        <v>0</v>
      </c>
      <c r="F1516" s="65">
        <f>Raw_endusebreakdownannual!F1515</f>
        <v>0</v>
      </c>
      <c r="G1516" s="26"/>
    </row>
    <row r="1517" spans="1:7" x14ac:dyDescent="0.25">
      <c r="A1517" s="26" t="str">
        <f>Raw_endusebreakdownannual!B1516</f>
        <v>CZ05</v>
      </c>
      <c r="B1517" s="26" t="str">
        <f>Raw_endusebreakdownannual!C1516</f>
        <v>cDXOH</v>
      </c>
      <c r="C1517" s="26" t="str">
        <f>Raw_endusebreakdownannual!A1516</f>
        <v>Existing</v>
      </c>
      <c r="D1517" s="26" t="str">
        <f>Raw_endusebreakdownannual!D1516</f>
        <v>Total End Uses</v>
      </c>
      <c r="E1517" s="65">
        <f>Raw_endusebreakdownannual!E1516</f>
        <v>6598253.5700000003</v>
      </c>
      <c r="F1517" s="65">
        <f>Raw_endusebreakdownannual!F1516</f>
        <v>1891097.02</v>
      </c>
      <c r="G1517" s="26"/>
    </row>
    <row r="1518" spans="1:7" x14ac:dyDescent="0.25">
      <c r="A1518" s="26" t="str">
        <f>Raw_endusebreakdownannual!B1517</f>
        <v>CZ06</v>
      </c>
      <c r="B1518" s="26" t="str">
        <f>Raw_endusebreakdownannual!C1517</f>
        <v>cDXOH</v>
      </c>
      <c r="C1518" s="26" t="str">
        <f>Raw_endusebreakdownannual!A1517</f>
        <v>Existing</v>
      </c>
      <c r="D1518" s="26" t="str">
        <f>Raw_endusebreakdownannual!D1517</f>
        <v>Heating</v>
      </c>
      <c r="E1518" s="65">
        <f>Raw_endusebreakdownannual!E1517</f>
        <v>0</v>
      </c>
      <c r="F1518" s="65">
        <f>Raw_endusebreakdownannual!F1517</f>
        <v>0</v>
      </c>
      <c r="G1518" s="26"/>
    </row>
    <row r="1519" spans="1:7" x14ac:dyDescent="0.25">
      <c r="A1519" s="26" t="str">
        <f>Raw_endusebreakdownannual!B1518</f>
        <v>CZ06</v>
      </c>
      <c r="B1519" s="26" t="str">
        <f>Raw_endusebreakdownannual!C1518</f>
        <v>cDXOH</v>
      </c>
      <c r="C1519" s="26" t="str">
        <f>Raw_endusebreakdownannual!A1518</f>
        <v>Existing</v>
      </c>
      <c r="D1519" s="26" t="str">
        <f>Raw_endusebreakdownannual!D1518</f>
        <v>Cooling</v>
      </c>
      <c r="E1519" s="65">
        <f>Raw_endusebreakdownannual!E1518</f>
        <v>886211.28</v>
      </c>
      <c r="F1519" s="65">
        <f>Raw_endusebreakdownannual!F1518</f>
        <v>0</v>
      </c>
      <c r="G1519" s="26"/>
    </row>
    <row r="1520" spans="1:7" x14ac:dyDescent="0.25">
      <c r="A1520" s="26" t="str">
        <f>Raw_endusebreakdownannual!B1519</f>
        <v>CZ06</v>
      </c>
      <c r="B1520" s="26" t="str">
        <f>Raw_endusebreakdownannual!C1519</f>
        <v>cDXOH</v>
      </c>
      <c r="C1520" s="26" t="str">
        <f>Raw_endusebreakdownannual!A1519</f>
        <v>Existing</v>
      </c>
      <c r="D1520" s="26" t="str">
        <f>Raw_endusebreakdownannual!D1519</f>
        <v>Interior Lighting</v>
      </c>
      <c r="E1520" s="65">
        <f>Raw_endusebreakdownannual!E1519</f>
        <v>1197553.4099999999</v>
      </c>
      <c r="F1520" s="65">
        <f>Raw_endusebreakdownannual!F1519</f>
        <v>0</v>
      </c>
      <c r="G1520" s="26"/>
    </row>
    <row r="1521" spans="1:7" x14ac:dyDescent="0.25">
      <c r="A1521" s="26" t="str">
        <f>Raw_endusebreakdownannual!B1520</f>
        <v>CZ06</v>
      </c>
      <c r="B1521" s="26" t="str">
        <f>Raw_endusebreakdownannual!C1520</f>
        <v>cDXOH</v>
      </c>
      <c r="C1521" s="26" t="str">
        <f>Raw_endusebreakdownannual!A1520</f>
        <v>Existing</v>
      </c>
      <c r="D1521" s="26" t="str">
        <f>Raw_endusebreakdownannual!D1520</f>
        <v>Exterior Lighting</v>
      </c>
      <c r="E1521" s="65">
        <f>Raw_endusebreakdownannual!E1520</f>
        <v>0</v>
      </c>
      <c r="F1521" s="65">
        <f>Raw_endusebreakdownannual!F1520</f>
        <v>0</v>
      </c>
      <c r="G1521" s="26"/>
    </row>
    <row r="1522" spans="1:7" x14ac:dyDescent="0.25">
      <c r="A1522" s="26" t="str">
        <f>Raw_endusebreakdownannual!B1521</f>
        <v>CZ06</v>
      </c>
      <c r="B1522" s="26" t="str">
        <f>Raw_endusebreakdownannual!C1521</f>
        <v>cDXOH</v>
      </c>
      <c r="C1522" s="26" t="str">
        <f>Raw_endusebreakdownannual!A1521</f>
        <v>Existing</v>
      </c>
      <c r="D1522" s="26" t="str">
        <f>Raw_endusebreakdownannual!D1521</f>
        <v>Interior Equipment</v>
      </c>
      <c r="E1522" s="65">
        <f>Raw_endusebreakdownannual!E1521</f>
        <v>3196971.72</v>
      </c>
      <c r="F1522" s="65">
        <f>Raw_endusebreakdownannual!F1521</f>
        <v>234323.45</v>
      </c>
      <c r="G1522" s="26"/>
    </row>
    <row r="1523" spans="1:7" x14ac:dyDescent="0.25">
      <c r="A1523" s="26" t="str">
        <f>Raw_endusebreakdownannual!B1522</f>
        <v>CZ06</v>
      </c>
      <c r="B1523" s="26" t="str">
        <f>Raw_endusebreakdownannual!C1522</f>
        <v>cDXOH</v>
      </c>
      <c r="C1523" s="26" t="str">
        <f>Raw_endusebreakdownannual!A1522</f>
        <v>Existing</v>
      </c>
      <c r="D1523" s="26" t="str">
        <f>Raw_endusebreakdownannual!D1522</f>
        <v>Exterior Equipment</v>
      </c>
      <c r="E1523" s="65">
        <f>Raw_endusebreakdownannual!E1522</f>
        <v>0</v>
      </c>
      <c r="F1523" s="65">
        <f>Raw_endusebreakdownannual!F1522</f>
        <v>0</v>
      </c>
      <c r="G1523" s="26"/>
    </row>
    <row r="1524" spans="1:7" x14ac:dyDescent="0.25">
      <c r="A1524" s="26" t="str">
        <f>Raw_endusebreakdownannual!B1523</f>
        <v>CZ06</v>
      </c>
      <c r="B1524" s="26" t="str">
        <f>Raw_endusebreakdownannual!C1523</f>
        <v>cDXOH</v>
      </c>
      <c r="C1524" s="26" t="str">
        <f>Raw_endusebreakdownannual!A1523</f>
        <v>Existing</v>
      </c>
      <c r="D1524" s="26" t="str">
        <f>Raw_endusebreakdownannual!D1523</f>
        <v>Fans</v>
      </c>
      <c r="E1524" s="65">
        <f>Raw_endusebreakdownannual!E1523</f>
        <v>1732779</v>
      </c>
      <c r="F1524" s="65">
        <f>Raw_endusebreakdownannual!F1523</f>
        <v>0</v>
      </c>
      <c r="G1524" s="26"/>
    </row>
    <row r="1525" spans="1:7" x14ac:dyDescent="0.25">
      <c r="A1525" s="26" t="str">
        <f>Raw_endusebreakdownannual!B1524</f>
        <v>CZ06</v>
      </c>
      <c r="B1525" s="26" t="str">
        <f>Raw_endusebreakdownannual!C1524</f>
        <v>cDXOH</v>
      </c>
      <c r="C1525" s="26" t="str">
        <f>Raw_endusebreakdownannual!A1524</f>
        <v>Existing</v>
      </c>
      <c r="D1525" s="26" t="str">
        <f>Raw_endusebreakdownannual!D1524</f>
        <v>Pumps</v>
      </c>
      <c r="E1525" s="65">
        <f>Raw_endusebreakdownannual!E1524</f>
        <v>3286.25</v>
      </c>
      <c r="F1525" s="65">
        <f>Raw_endusebreakdownannual!F1524</f>
        <v>0</v>
      </c>
      <c r="G1525" s="26"/>
    </row>
    <row r="1526" spans="1:7" x14ac:dyDescent="0.25">
      <c r="A1526" s="26" t="str">
        <f>Raw_endusebreakdownannual!B1525</f>
        <v>CZ06</v>
      </c>
      <c r="B1526" s="26" t="str">
        <f>Raw_endusebreakdownannual!C1525</f>
        <v>cDXOH</v>
      </c>
      <c r="C1526" s="26" t="str">
        <f>Raw_endusebreakdownannual!A1525</f>
        <v>Existing</v>
      </c>
      <c r="D1526" s="26" t="str">
        <f>Raw_endusebreakdownannual!D1525</f>
        <v>Heat Rejection</v>
      </c>
      <c r="E1526" s="65">
        <f>Raw_endusebreakdownannual!E1525</f>
        <v>0</v>
      </c>
      <c r="F1526" s="65">
        <f>Raw_endusebreakdownannual!F1525</f>
        <v>0</v>
      </c>
      <c r="G1526" s="26"/>
    </row>
    <row r="1527" spans="1:7" x14ac:dyDescent="0.25">
      <c r="A1527" s="26" t="str">
        <f>Raw_endusebreakdownannual!B1526</f>
        <v>CZ06</v>
      </c>
      <c r="B1527" s="26" t="str">
        <f>Raw_endusebreakdownannual!C1526</f>
        <v>cDXOH</v>
      </c>
      <c r="C1527" s="26" t="str">
        <f>Raw_endusebreakdownannual!A1526</f>
        <v>Existing</v>
      </c>
      <c r="D1527" s="26" t="str">
        <f>Raw_endusebreakdownannual!D1526</f>
        <v>Humidification</v>
      </c>
      <c r="E1527" s="65">
        <f>Raw_endusebreakdownannual!E1526</f>
        <v>0</v>
      </c>
      <c r="F1527" s="65">
        <f>Raw_endusebreakdownannual!F1526</f>
        <v>0</v>
      </c>
      <c r="G1527" s="26"/>
    </row>
    <row r="1528" spans="1:7" x14ac:dyDescent="0.25">
      <c r="A1528" s="26" t="str">
        <f>Raw_endusebreakdownannual!B1527</f>
        <v>CZ06</v>
      </c>
      <c r="B1528" s="26" t="str">
        <f>Raw_endusebreakdownannual!C1527</f>
        <v>cDXOH</v>
      </c>
      <c r="C1528" s="26" t="str">
        <f>Raw_endusebreakdownannual!A1527</f>
        <v>Existing</v>
      </c>
      <c r="D1528" s="26" t="str">
        <f>Raw_endusebreakdownannual!D1527</f>
        <v>Heat Recovery</v>
      </c>
      <c r="E1528" s="65">
        <f>Raw_endusebreakdownannual!E1527</f>
        <v>0</v>
      </c>
      <c r="F1528" s="65">
        <f>Raw_endusebreakdownannual!F1527</f>
        <v>0</v>
      </c>
      <c r="G1528" s="26"/>
    </row>
    <row r="1529" spans="1:7" x14ac:dyDescent="0.25">
      <c r="A1529" s="26" t="str">
        <f>Raw_endusebreakdownannual!B1528</f>
        <v>CZ06</v>
      </c>
      <c r="B1529" s="26" t="str">
        <f>Raw_endusebreakdownannual!C1528</f>
        <v>cDXOH</v>
      </c>
      <c r="C1529" s="26" t="str">
        <f>Raw_endusebreakdownannual!A1528</f>
        <v>Existing</v>
      </c>
      <c r="D1529" s="26" t="str">
        <f>Raw_endusebreakdownannual!D1528</f>
        <v>Water Systems</v>
      </c>
      <c r="E1529" s="65">
        <f>Raw_endusebreakdownannual!E1528</f>
        <v>0</v>
      </c>
      <c r="F1529" s="65">
        <f>Raw_endusebreakdownannual!F1528</f>
        <v>1525053.09</v>
      </c>
      <c r="G1529" s="26"/>
    </row>
    <row r="1530" spans="1:7" x14ac:dyDescent="0.25">
      <c r="A1530" s="26" t="str">
        <f>Raw_endusebreakdownannual!B1529</f>
        <v>CZ06</v>
      </c>
      <c r="B1530" s="26" t="str">
        <f>Raw_endusebreakdownannual!C1529</f>
        <v>cDXOH</v>
      </c>
      <c r="C1530" s="26" t="str">
        <f>Raw_endusebreakdownannual!A1529</f>
        <v>Existing</v>
      </c>
      <c r="D1530" s="26" t="str">
        <f>Raw_endusebreakdownannual!D1529</f>
        <v>Refrigeration</v>
      </c>
      <c r="E1530" s="65">
        <f>Raw_endusebreakdownannual!E1529</f>
        <v>0</v>
      </c>
      <c r="F1530" s="65">
        <f>Raw_endusebreakdownannual!F1529</f>
        <v>0</v>
      </c>
      <c r="G1530" s="26"/>
    </row>
    <row r="1531" spans="1:7" x14ac:dyDescent="0.25">
      <c r="A1531" s="26" t="str">
        <f>Raw_endusebreakdownannual!B1530</f>
        <v>CZ06</v>
      </c>
      <c r="B1531" s="26" t="str">
        <f>Raw_endusebreakdownannual!C1530</f>
        <v>cDXOH</v>
      </c>
      <c r="C1531" s="26" t="str">
        <f>Raw_endusebreakdownannual!A1530</f>
        <v>Existing</v>
      </c>
      <c r="D1531" s="26" t="str">
        <f>Raw_endusebreakdownannual!D1530</f>
        <v>Generators</v>
      </c>
      <c r="E1531" s="65">
        <f>Raw_endusebreakdownannual!E1530</f>
        <v>0</v>
      </c>
      <c r="F1531" s="65">
        <f>Raw_endusebreakdownannual!F1530</f>
        <v>0</v>
      </c>
      <c r="G1531" s="26"/>
    </row>
    <row r="1532" spans="1:7" x14ac:dyDescent="0.25">
      <c r="A1532" s="26" t="str">
        <f>Raw_endusebreakdownannual!B1531</f>
        <v>CZ06</v>
      </c>
      <c r="B1532" s="26" t="str">
        <f>Raw_endusebreakdownannual!C1531</f>
        <v>cDXOH</v>
      </c>
      <c r="C1532" s="26" t="str">
        <f>Raw_endusebreakdownannual!A1531</f>
        <v>Existing</v>
      </c>
      <c r="D1532" s="26" t="str">
        <f>Raw_endusebreakdownannual!D1531</f>
        <v>Total End Uses</v>
      </c>
      <c r="E1532" s="65">
        <f>Raw_endusebreakdownannual!E1531</f>
        <v>7016801.6500000004</v>
      </c>
      <c r="F1532" s="65">
        <f>Raw_endusebreakdownannual!F1531</f>
        <v>1759376.54</v>
      </c>
      <c r="G1532" s="26"/>
    </row>
    <row r="1533" spans="1:7" x14ac:dyDescent="0.25">
      <c r="A1533" s="26" t="str">
        <f>Raw_endusebreakdownannual!B1532</f>
        <v>CZ07</v>
      </c>
      <c r="B1533" s="26" t="str">
        <f>Raw_endusebreakdownannual!C1532</f>
        <v>cDXOH</v>
      </c>
      <c r="C1533" s="26" t="str">
        <f>Raw_endusebreakdownannual!A1532</f>
        <v>Existing</v>
      </c>
      <c r="D1533" s="26" t="str">
        <f>Raw_endusebreakdownannual!D1532</f>
        <v>Heating</v>
      </c>
      <c r="E1533" s="65">
        <f>Raw_endusebreakdownannual!E1532</f>
        <v>0</v>
      </c>
      <c r="F1533" s="65">
        <f>Raw_endusebreakdownannual!F1532</f>
        <v>0</v>
      </c>
      <c r="G1533" s="26"/>
    </row>
    <row r="1534" spans="1:7" x14ac:dyDescent="0.25">
      <c r="A1534" s="26" t="str">
        <f>Raw_endusebreakdownannual!B1533</f>
        <v>CZ07</v>
      </c>
      <c r="B1534" s="26" t="str">
        <f>Raw_endusebreakdownannual!C1533</f>
        <v>cDXOH</v>
      </c>
      <c r="C1534" s="26" t="str">
        <f>Raw_endusebreakdownannual!A1533</f>
        <v>Existing</v>
      </c>
      <c r="D1534" s="26" t="str">
        <f>Raw_endusebreakdownannual!D1533</f>
        <v>Cooling</v>
      </c>
      <c r="E1534" s="65">
        <f>Raw_endusebreakdownannual!E1533</f>
        <v>994631.53</v>
      </c>
      <c r="F1534" s="65">
        <f>Raw_endusebreakdownannual!F1533</f>
        <v>0</v>
      </c>
      <c r="G1534" s="26"/>
    </row>
    <row r="1535" spans="1:7" x14ac:dyDescent="0.25">
      <c r="A1535" s="26" t="str">
        <f>Raw_endusebreakdownannual!B1534</f>
        <v>CZ07</v>
      </c>
      <c r="B1535" s="26" t="str">
        <f>Raw_endusebreakdownannual!C1534</f>
        <v>cDXOH</v>
      </c>
      <c r="C1535" s="26" t="str">
        <f>Raw_endusebreakdownannual!A1534</f>
        <v>Existing</v>
      </c>
      <c r="D1535" s="26" t="str">
        <f>Raw_endusebreakdownannual!D1534</f>
        <v>Interior Lighting</v>
      </c>
      <c r="E1535" s="65">
        <f>Raw_endusebreakdownannual!E1534</f>
        <v>1197553.4099999999</v>
      </c>
      <c r="F1535" s="65">
        <f>Raw_endusebreakdownannual!F1534</f>
        <v>0</v>
      </c>
      <c r="G1535" s="26"/>
    </row>
    <row r="1536" spans="1:7" x14ac:dyDescent="0.25">
      <c r="A1536" s="26" t="str">
        <f>Raw_endusebreakdownannual!B1535</f>
        <v>CZ07</v>
      </c>
      <c r="B1536" s="26" t="str">
        <f>Raw_endusebreakdownannual!C1535</f>
        <v>cDXOH</v>
      </c>
      <c r="C1536" s="26" t="str">
        <f>Raw_endusebreakdownannual!A1535</f>
        <v>Existing</v>
      </c>
      <c r="D1536" s="26" t="str">
        <f>Raw_endusebreakdownannual!D1535</f>
        <v>Exterior Lighting</v>
      </c>
      <c r="E1536" s="65">
        <f>Raw_endusebreakdownannual!E1535</f>
        <v>0</v>
      </c>
      <c r="F1536" s="65">
        <f>Raw_endusebreakdownannual!F1535</f>
        <v>0</v>
      </c>
      <c r="G1536" s="26"/>
    </row>
    <row r="1537" spans="1:7" x14ac:dyDescent="0.25">
      <c r="A1537" s="26" t="str">
        <f>Raw_endusebreakdownannual!B1536</f>
        <v>CZ07</v>
      </c>
      <c r="B1537" s="26" t="str">
        <f>Raw_endusebreakdownannual!C1536</f>
        <v>cDXOH</v>
      </c>
      <c r="C1537" s="26" t="str">
        <f>Raw_endusebreakdownannual!A1536</f>
        <v>Existing</v>
      </c>
      <c r="D1537" s="26" t="str">
        <f>Raw_endusebreakdownannual!D1536</f>
        <v>Interior Equipment</v>
      </c>
      <c r="E1537" s="65">
        <f>Raw_endusebreakdownannual!E1536</f>
        <v>3196971.72</v>
      </c>
      <c r="F1537" s="65">
        <f>Raw_endusebreakdownannual!F1536</f>
        <v>234323.45</v>
      </c>
      <c r="G1537" s="26"/>
    </row>
    <row r="1538" spans="1:7" x14ac:dyDescent="0.25">
      <c r="A1538" s="26" t="str">
        <f>Raw_endusebreakdownannual!B1537</f>
        <v>CZ07</v>
      </c>
      <c r="B1538" s="26" t="str">
        <f>Raw_endusebreakdownannual!C1537</f>
        <v>cDXOH</v>
      </c>
      <c r="C1538" s="26" t="str">
        <f>Raw_endusebreakdownannual!A1537</f>
        <v>Existing</v>
      </c>
      <c r="D1538" s="26" t="str">
        <f>Raw_endusebreakdownannual!D1537</f>
        <v>Exterior Equipment</v>
      </c>
      <c r="E1538" s="65">
        <f>Raw_endusebreakdownannual!E1537</f>
        <v>0</v>
      </c>
      <c r="F1538" s="65">
        <f>Raw_endusebreakdownannual!F1537</f>
        <v>0</v>
      </c>
      <c r="G1538" s="26"/>
    </row>
    <row r="1539" spans="1:7" x14ac:dyDescent="0.25">
      <c r="A1539" s="26" t="str">
        <f>Raw_endusebreakdownannual!B1538</f>
        <v>CZ07</v>
      </c>
      <c r="B1539" s="26" t="str">
        <f>Raw_endusebreakdownannual!C1538</f>
        <v>cDXOH</v>
      </c>
      <c r="C1539" s="26" t="str">
        <f>Raw_endusebreakdownannual!A1538</f>
        <v>Existing</v>
      </c>
      <c r="D1539" s="26" t="str">
        <f>Raw_endusebreakdownannual!D1538</f>
        <v>Fans</v>
      </c>
      <c r="E1539" s="65">
        <f>Raw_endusebreakdownannual!E1538</f>
        <v>1692100.65</v>
      </c>
      <c r="F1539" s="65">
        <f>Raw_endusebreakdownannual!F1538</f>
        <v>0</v>
      </c>
      <c r="G1539" s="26"/>
    </row>
    <row r="1540" spans="1:7" x14ac:dyDescent="0.25">
      <c r="A1540" s="26" t="str">
        <f>Raw_endusebreakdownannual!B1539</f>
        <v>CZ07</v>
      </c>
      <c r="B1540" s="26" t="str">
        <f>Raw_endusebreakdownannual!C1539</f>
        <v>cDXOH</v>
      </c>
      <c r="C1540" s="26" t="str">
        <f>Raw_endusebreakdownannual!A1539</f>
        <v>Existing</v>
      </c>
      <c r="D1540" s="26" t="str">
        <f>Raw_endusebreakdownannual!D1539</f>
        <v>Pumps</v>
      </c>
      <c r="E1540" s="65">
        <f>Raw_endusebreakdownannual!E1539</f>
        <v>3436.3</v>
      </c>
      <c r="F1540" s="65">
        <f>Raw_endusebreakdownannual!F1539</f>
        <v>0</v>
      </c>
      <c r="G1540" s="26"/>
    </row>
    <row r="1541" spans="1:7" x14ac:dyDescent="0.25">
      <c r="A1541" s="26" t="str">
        <f>Raw_endusebreakdownannual!B1540</f>
        <v>CZ07</v>
      </c>
      <c r="B1541" s="26" t="str">
        <f>Raw_endusebreakdownannual!C1540</f>
        <v>cDXOH</v>
      </c>
      <c r="C1541" s="26" t="str">
        <f>Raw_endusebreakdownannual!A1540</f>
        <v>Existing</v>
      </c>
      <c r="D1541" s="26" t="str">
        <f>Raw_endusebreakdownannual!D1540</f>
        <v>Heat Rejection</v>
      </c>
      <c r="E1541" s="65">
        <f>Raw_endusebreakdownannual!E1540</f>
        <v>0</v>
      </c>
      <c r="F1541" s="65">
        <f>Raw_endusebreakdownannual!F1540</f>
        <v>0</v>
      </c>
      <c r="G1541" s="26"/>
    </row>
    <row r="1542" spans="1:7" x14ac:dyDescent="0.25">
      <c r="A1542" s="26" t="str">
        <f>Raw_endusebreakdownannual!B1541</f>
        <v>CZ07</v>
      </c>
      <c r="B1542" s="26" t="str">
        <f>Raw_endusebreakdownannual!C1541</f>
        <v>cDXOH</v>
      </c>
      <c r="C1542" s="26" t="str">
        <f>Raw_endusebreakdownannual!A1541</f>
        <v>Existing</v>
      </c>
      <c r="D1542" s="26" t="str">
        <f>Raw_endusebreakdownannual!D1541</f>
        <v>Humidification</v>
      </c>
      <c r="E1542" s="65">
        <f>Raw_endusebreakdownannual!E1541</f>
        <v>0</v>
      </c>
      <c r="F1542" s="65">
        <f>Raw_endusebreakdownannual!F1541</f>
        <v>0</v>
      </c>
      <c r="G1542" s="26"/>
    </row>
    <row r="1543" spans="1:7" x14ac:dyDescent="0.25">
      <c r="A1543" s="26" t="str">
        <f>Raw_endusebreakdownannual!B1542</f>
        <v>CZ07</v>
      </c>
      <c r="B1543" s="26" t="str">
        <f>Raw_endusebreakdownannual!C1542</f>
        <v>cDXOH</v>
      </c>
      <c r="C1543" s="26" t="str">
        <f>Raw_endusebreakdownannual!A1542</f>
        <v>Existing</v>
      </c>
      <c r="D1543" s="26" t="str">
        <f>Raw_endusebreakdownannual!D1542</f>
        <v>Heat Recovery</v>
      </c>
      <c r="E1543" s="65">
        <f>Raw_endusebreakdownannual!E1542</f>
        <v>0</v>
      </c>
      <c r="F1543" s="65">
        <f>Raw_endusebreakdownannual!F1542</f>
        <v>0</v>
      </c>
      <c r="G1543" s="26"/>
    </row>
    <row r="1544" spans="1:7" x14ac:dyDescent="0.25">
      <c r="A1544" s="26" t="str">
        <f>Raw_endusebreakdownannual!B1543</f>
        <v>CZ07</v>
      </c>
      <c r="B1544" s="26" t="str">
        <f>Raw_endusebreakdownannual!C1543</f>
        <v>cDXOH</v>
      </c>
      <c r="C1544" s="26" t="str">
        <f>Raw_endusebreakdownannual!A1543</f>
        <v>Existing</v>
      </c>
      <c r="D1544" s="26" t="str">
        <f>Raw_endusebreakdownannual!D1543</f>
        <v>Water Systems</v>
      </c>
      <c r="E1544" s="65">
        <f>Raw_endusebreakdownannual!E1543</f>
        <v>0</v>
      </c>
      <c r="F1544" s="65">
        <f>Raw_endusebreakdownannual!F1543</f>
        <v>1504306.09</v>
      </c>
      <c r="G1544" s="26"/>
    </row>
    <row r="1545" spans="1:7" x14ac:dyDescent="0.25">
      <c r="A1545" s="26" t="str">
        <f>Raw_endusebreakdownannual!B1544</f>
        <v>CZ07</v>
      </c>
      <c r="B1545" s="26" t="str">
        <f>Raw_endusebreakdownannual!C1544</f>
        <v>cDXOH</v>
      </c>
      <c r="C1545" s="26" t="str">
        <f>Raw_endusebreakdownannual!A1544</f>
        <v>Existing</v>
      </c>
      <c r="D1545" s="26" t="str">
        <f>Raw_endusebreakdownannual!D1544</f>
        <v>Refrigeration</v>
      </c>
      <c r="E1545" s="65">
        <f>Raw_endusebreakdownannual!E1544</f>
        <v>0</v>
      </c>
      <c r="F1545" s="65">
        <f>Raw_endusebreakdownannual!F1544</f>
        <v>0</v>
      </c>
      <c r="G1545" s="26"/>
    </row>
    <row r="1546" spans="1:7" x14ac:dyDescent="0.25">
      <c r="A1546" s="26" t="str">
        <f>Raw_endusebreakdownannual!B1545</f>
        <v>CZ07</v>
      </c>
      <c r="B1546" s="26" t="str">
        <f>Raw_endusebreakdownannual!C1545</f>
        <v>cDXOH</v>
      </c>
      <c r="C1546" s="26" t="str">
        <f>Raw_endusebreakdownannual!A1545</f>
        <v>Existing</v>
      </c>
      <c r="D1546" s="26" t="str">
        <f>Raw_endusebreakdownannual!D1545</f>
        <v>Generators</v>
      </c>
      <c r="E1546" s="65">
        <f>Raw_endusebreakdownannual!E1545</f>
        <v>0</v>
      </c>
      <c r="F1546" s="65">
        <f>Raw_endusebreakdownannual!F1545</f>
        <v>0</v>
      </c>
      <c r="G1546" s="26"/>
    </row>
    <row r="1547" spans="1:7" x14ac:dyDescent="0.25">
      <c r="A1547" s="26" t="str">
        <f>Raw_endusebreakdownannual!B1546</f>
        <v>CZ07</v>
      </c>
      <c r="B1547" s="26" t="str">
        <f>Raw_endusebreakdownannual!C1546</f>
        <v>cDXOH</v>
      </c>
      <c r="C1547" s="26" t="str">
        <f>Raw_endusebreakdownannual!A1546</f>
        <v>Existing</v>
      </c>
      <c r="D1547" s="26" t="str">
        <f>Raw_endusebreakdownannual!D1546</f>
        <v>Total End Uses</v>
      </c>
      <c r="E1547" s="65">
        <f>Raw_endusebreakdownannual!E1546</f>
        <v>7084693.6100000003</v>
      </c>
      <c r="F1547" s="65">
        <f>Raw_endusebreakdownannual!F1546</f>
        <v>1738629.54</v>
      </c>
      <c r="G1547" s="26"/>
    </row>
    <row r="1548" spans="1:7" x14ac:dyDescent="0.25">
      <c r="A1548" s="26" t="str">
        <f>Raw_endusebreakdownannual!B1547</f>
        <v>CZ08</v>
      </c>
      <c r="B1548" s="26" t="str">
        <f>Raw_endusebreakdownannual!C1547</f>
        <v>cDXOH</v>
      </c>
      <c r="C1548" s="26" t="str">
        <f>Raw_endusebreakdownannual!A1547</f>
        <v>Existing</v>
      </c>
      <c r="D1548" s="26" t="str">
        <f>Raw_endusebreakdownannual!D1547</f>
        <v>Heating</v>
      </c>
      <c r="E1548" s="65">
        <f>Raw_endusebreakdownannual!E1547</f>
        <v>0</v>
      </c>
      <c r="F1548" s="65">
        <f>Raw_endusebreakdownannual!F1547</f>
        <v>0.89</v>
      </c>
      <c r="G1548" s="26"/>
    </row>
    <row r="1549" spans="1:7" x14ac:dyDescent="0.25">
      <c r="A1549" s="26" t="str">
        <f>Raw_endusebreakdownannual!B1548</f>
        <v>CZ08</v>
      </c>
      <c r="B1549" s="26" t="str">
        <f>Raw_endusebreakdownannual!C1548</f>
        <v>cDXOH</v>
      </c>
      <c r="C1549" s="26" t="str">
        <f>Raw_endusebreakdownannual!A1548</f>
        <v>Existing</v>
      </c>
      <c r="D1549" s="26" t="str">
        <f>Raw_endusebreakdownannual!D1548</f>
        <v>Cooling</v>
      </c>
      <c r="E1549" s="65">
        <f>Raw_endusebreakdownannual!E1548</f>
        <v>1124176.8899999999</v>
      </c>
      <c r="F1549" s="65">
        <f>Raw_endusebreakdownannual!F1548</f>
        <v>0</v>
      </c>
      <c r="G1549" s="26"/>
    </row>
    <row r="1550" spans="1:7" x14ac:dyDescent="0.25">
      <c r="A1550" s="26" t="str">
        <f>Raw_endusebreakdownannual!B1549</f>
        <v>CZ08</v>
      </c>
      <c r="B1550" s="26" t="str">
        <f>Raw_endusebreakdownannual!C1549</f>
        <v>cDXOH</v>
      </c>
      <c r="C1550" s="26" t="str">
        <f>Raw_endusebreakdownannual!A1549</f>
        <v>Existing</v>
      </c>
      <c r="D1550" s="26" t="str">
        <f>Raw_endusebreakdownannual!D1549</f>
        <v>Interior Lighting</v>
      </c>
      <c r="E1550" s="65">
        <f>Raw_endusebreakdownannual!E1549</f>
        <v>1197553.4099999999</v>
      </c>
      <c r="F1550" s="65">
        <f>Raw_endusebreakdownannual!F1549</f>
        <v>0</v>
      </c>
      <c r="G1550" s="26"/>
    </row>
    <row r="1551" spans="1:7" x14ac:dyDescent="0.25">
      <c r="A1551" s="26" t="str">
        <f>Raw_endusebreakdownannual!B1550</f>
        <v>CZ08</v>
      </c>
      <c r="B1551" s="26" t="str">
        <f>Raw_endusebreakdownannual!C1550</f>
        <v>cDXOH</v>
      </c>
      <c r="C1551" s="26" t="str">
        <f>Raw_endusebreakdownannual!A1550</f>
        <v>Existing</v>
      </c>
      <c r="D1551" s="26" t="str">
        <f>Raw_endusebreakdownannual!D1550</f>
        <v>Exterior Lighting</v>
      </c>
      <c r="E1551" s="65">
        <f>Raw_endusebreakdownannual!E1550</f>
        <v>0</v>
      </c>
      <c r="F1551" s="65">
        <f>Raw_endusebreakdownannual!F1550</f>
        <v>0</v>
      </c>
      <c r="G1551" s="26"/>
    </row>
    <row r="1552" spans="1:7" x14ac:dyDescent="0.25">
      <c r="A1552" s="26" t="str">
        <f>Raw_endusebreakdownannual!B1551</f>
        <v>CZ08</v>
      </c>
      <c r="B1552" s="26" t="str">
        <f>Raw_endusebreakdownannual!C1551</f>
        <v>cDXOH</v>
      </c>
      <c r="C1552" s="26" t="str">
        <f>Raw_endusebreakdownannual!A1551</f>
        <v>Existing</v>
      </c>
      <c r="D1552" s="26" t="str">
        <f>Raw_endusebreakdownannual!D1551</f>
        <v>Interior Equipment</v>
      </c>
      <c r="E1552" s="65">
        <f>Raw_endusebreakdownannual!E1551</f>
        <v>3196971.72</v>
      </c>
      <c r="F1552" s="65">
        <f>Raw_endusebreakdownannual!F1551</f>
        <v>234323.45</v>
      </c>
      <c r="G1552" s="26"/>
    </row>
    <row r="1553" spans="1:7" x14ac:dyDescent="0.25">
      <c r="A1553" s="26" t="str">
        <f>Raw_endusebreakdownannual!B1552</f>
        <v>CZ08</v>
      </c>
      <c r="B1553" s="26" t="str">
        <f>Raw_endusebreakdownannual!C1552</f>
        <v>cDXOH</v>
      </c>
      <c r="C1553" s="26" t="str">
        <f>Raw_endusebreakdownannual!A1552</f>
        <v>Existing</v>
      </c>
      <c r="D1553" s="26" t="str">
        <f>Raw_endusebreakdownannual!D1552</f>
        <v>Exterior Equipment</v>
      </c>
      <c r="E1553" s="65">
        <f>Raw_endusebreakdownannual!E1552</f>
        <v>0</v>
      </c>
      <c r="F1553" s="65">
        <f>Raw_endusebreakdownannual!F1552</f>
        <v>0</v>
      </c>
      <c r="G1553" s="26"/>
    </row>
    <row r="1554" spans="1:7" x14ac:dyDescent="0.25">
      <c r="A1554" s="26" t="str">
        <f>Raw_endusebreakdownannual!B1553</f>
        <v>CZ08</v>
      </c>
      <c r="B1554" s="26" t="str">
        <f>Raw_endusebreakdownannual!C1553</f>
        <v>cDXOH</v>
      </c>
      <c r="C1554" s="26" t="str">
        <f>Raw_endusebreakdownannual!A1553</f>
        <v>Existing</v>
      </c>
      <c r="D1554" s="26" t="str">
        <f>Raw_endusebreakdownannual!D1553</f>
        <v>Fans</v>
      </c>
      <c r="E1554" s="65">
        <f>Raw_endusebreakdownannual!E1553</f>
        <v>1774851.03</v>
      </c>
      <c r="F1554" s="65">
        <f>Raw_endusebreakdownannual!F1553</f>
        <v>0</v>
      </c>
      <c r="G1554" s="26"/>
    </row>
    <row r="1555" spans="1:7" x14ac:dyDescent="0.25">
      <c r="A1555" s="26" t="str">
        <f>Raw_endusebreakdownannual!B1554</f>
        <v>CZ08</v>
      </c>
      <c r="B1555" s="26" t="str">
        <f>Raw_endusebreakdownannual!C1554</f>
        <v>cDXOH</v>
      </c>
      <c r="C1555" s="26" t="str">
        <f>Raw_endusebreakdownannual!A1554</f>
        <v>Existing</v>
      </c>
      <c r="D1555" s="26" t="str">
        <f>Raw_endusebreakdownannual!D1554</f>
        <v>Pumps</v>
      </c>
      <c r="E1555" s="65">
        <f>Raw_endusebreakdownannual!E1554</f>
        <v>3511.68</v>
      </c>
      <c r="F1555" s="65">
        <f>Raw_endusebreakdownannual!F1554</f>
        <v>0</v>
      </c>
      <c r="G1555" s="26"/>
    </row>
    <row r="1556" spans="1:7" x14ac:dyDescent="0.25">
      <c r="A1556" s="26" t="str">
        <f>Raw_endusebreakdownannual!B1555</f>
        <v>CZ08</v>
      </c>
      <c r="B1556" s="26" t="str">
        <f>Raw_endusebreakdownannual!C1555</f>
        <v>cDXOH</v>
      </c>
      <c r="C1556" s="26" t="str">
        <f>Raw_endusebreakdownannual!A1555</f>
        <v>Existing</v>
      </c>
      <c r="D1556" s="26" t="str">
        <f>Raw_endusebreakdownannual!D1555</f>
        <v>Heat Rejection</v>
      </c>
      <c r="E1556" s="65">
        <f>Raw_endusebreakdownannual!E1555</f>
        <v>0</v>
      </c>
      <c r="F1556" s="65">
        <f>Raw_endusebreakdownannual!F1555</f>
        <v>0</v>
      </c>
      <c r="G1556" s="26"/>
    </row>
    <row r="1557" spans="1:7" x14ac:dyDescent="0.25">
      <c r="A1557" s="26" t="str">
        <f>Raw_endusebreakdownannual!B1556</f>
        <v>CZ08</v>
      </c>
      <c r="B1557" s="26" t="str">
        <f>Raw_endusebreakdownannual!C1556</f>
        <v>cDXOH</v>
      </c>
      <c r="C1557" s="26" t="str">
        <f>Raw_endusebreakdownannual!A1556</f>
        <v>Existing</v>
      </c>
      <c r="D1557" s="26" t="str">
        <f>Raw_endusebreakdownannual!D1556</f>
        <v>Humidification</v>
      </c>
      <c r="E1557" s="65">
        <f>Raw_endusebreakdownannual!E1556</f>
        <v>0</v>
      </c>
      <c r="F1557" s="65">
        <f>Raw_endusebreakdownannual!F1556</f>
        <v>0</v>
      </c>
      <c r="G1557" s="26"/>
    </row>
    <row r="1558" spans="1:7" x14ac:dyDescent="0.25">
      <c r="A1558" s="26" t="str">
        <f>Raw_endusebreakdownannual!B1557</f>
        <v>CZ08</v>
      </c>
      <c r="B1558" s="26" t="str">
        <f>Raw_endusebreakdownannual!C1557</f>
        <v>cDXOH</v>
      </c>
      <c r="C1558" s="26" t="str">
        <f>Raw_endusebreakdownannual!A1557</f>
        <v>Existing</v>
      </c>
      <c r="D1558" s="26" t="str">
        <f>Raw_endusebreakdownannual!D1557</f>
        <v>Heat Recovery</v>
      </c>
      <c r="E1558" s="65">
        <f>Raw_endusebreakdownannual!E1557</f>
        <v>0</v>
      </c>
      <c r="F1558" s="65">
        <f>Raw_endusebreakdownannual!F1557</f>
        <v>0</v>
      </c>
      <c r="G1558" s="26"/>
    </row>
    <row r="1559" spans="1:7" x14ac:dyDescent="0.25">
      <c r="A1559" s="26" t="str">
        <f>Raw_endusebreakdownannual!B1558</f>
        <v>CZ08</v>
      </c>
      <c r="B1559" s="26" t="str">
        <f>Raw_endusebreakdownannual!C1558</f>
        <v>cDXOH</v>
      </c>
      <c r="C1559" s="26" t="str">
        <f>Raw_endusebreakdownannual!A1558</f>
        <v>Existing</v>
      </c>
      <c r="D1559" s="26" t="str">
        <f>Raw_endusebreakdownannual!D1558</f>
        <v>Water Systems</v>
      </c>
      <c r="E1559" s="65">
        <f>Raw_endusebreakdownannual!E1558</f>
        <v>0</v>
      </c>
      <c r="F1559" s="65">
        <f>Raw_endusebreakdownannual!F1558</f>
        <v>1501826.41</v>
      </c>
      <c r="G1559" s="26"/>
    </row>
    <row r="1560" spans="1:7" x14ac:dyDescent="0.25">
      <c r="A1560" s="26" t="str">
        <f>Raw_endusebreakdownannual!B1559</f>
        <v>CZ08</v>
      </c>
      <c r="B1560" s="26" t="str">
        <f>Raw_endusebreakdownannual!C1559</f>
        <v>cDXOH</v>
      </c>
      <c r="C1560" s="26" t="str">
        <f>Raw_endusebreakdownannual!A1559</f>
        <v>Existing</v>
      </c>
      <c r="D1560" s="26" t="str">
        <f>Raw_endusebreakdownannual!D1559</f>
        <v>Refrigeration</v>
      </c>
      <c r="E1560" s="65">
        <f>Raw_endusebreakdownannual!E1559</f>
        <v>0</v>
      </c>
      <c r="F1560" s="65">
        <f>Raw_endusebreakdownannual!F1559</f>
        <v>0</v>
      </c>
      <c r="G1560" s="26"/>
    </row>
    <row r="1561" spans="1:7" x14ac:dyDescent="0.25">
      <c r="A1561" s="26" t="str">
        <f>Raw_endusebreakdownannual!B1560</f>
        <v>CZ08</v>
      </c>
      <c r="B1561" s="26" t="str">
        <f>Raw_endusebreakdownannual!C1560</f>
        <v>cDXOH</v>
      </c>
      <c r="C1561" s="26" t="str">
        <f>Raw_endusebreakdownannual!A1560</f>
        <v>Existing</v>
      </c>
      <c r="D1561" s="26" t="str">
        <f>Raw_endusebreakdownannual!D1560</f>
        <v>Generators</v>
      </c>
      <c r="E1561" s="65">
        <f>Raw_endusebreakdownannual!E1560</f>
        <v>0</v>
      </c>
      <c r="F1561" s="65">
        <f>Raw_endusebreakdownannual!F1560</f>
        <v>0</v>
      </c>
      <c r="G1561" s="26"/>
    </row>
    <row r="1562" spans="1:7" x14ac:dyDescent="0.25">
      <c r="A1562" s="26" t="str">
        <f>Raw_endusebreakdownannual!B1561</f>
        <v>CZ08</v>
      </c>
      <c r="B1562" s="26" t="str">
        <f>Raw_endusebreakdownannual!C1561</f>
        <v>cDXOH</v>
      </c>
      <c r="C1562" s="26" t="str">
        <f>Raw_endusebreakdownannual!A1561</f>
        <v>Existing</v>
      </c>
      <c r="D1562" s="26" t="str">
        <f>Raw_endusebreakdownannual!D1561</f>
        <v>Total End Uses</v>
      </c>
      <c r="E1562" s="65">
        <f>Raw_endusebreakdownannual!E1561</f>
        <v>7297064.7300000004</v>
      </c>
      <c r="F1562" s="65">
        <f>Raw_endusebreakdownannual!F1561</f>
        <v>1736150.76</v>
      </c>
      <c r="G1562" s="26"/>
    </row>
    <row r="1563" spans="1:7" x14ac:dyDescent="0.25">
      <c r="A1563" s="26" t="str">
        <f>Raw_endusebreakdownannual!B1562</f>
        <v>CZ09</v>
      </c>
      <c r="B1563" s="26" t="str">
        <f>Raw_endusebreakdownannual!C1562</f>
        <v>cDXOH</v>
      </c>
      <c r="C1563" s="26" t="str">
        <f>Raw_endusebreakdownannual!A1562</f>
        <v>Existing</v>
      </c>
      <c r="D1563" s="26" t="str">
        <f>Raw_endusebreakdownannual!D1562</f>
        <v>Heating</v>
      </c>
      <c r="E1563" s="65">
        <f>Raw_endusebreakdownannual!E1562</f>
        <v>0</v>
      </c>
      <c r="F1563" s="65">
        <f>Raw_endusebreakdownannual!F1562</f>
        <v>15</v>
      </c>
      <c r="G1563" s="26"/>
    </row>
    <row r="1564" spans="1:7" x14ac:dyDescent="0.25">
      <c r="A1564" s="26" t="str">
        <f>Raw_endusebreakdownannual!B1563</f>
        <v>CZ09</v>
      </c>
      <c r="B1564" s="26" t="str">
        <f>Raw_endusebreakdownannual!C1563</f>
        <v>cDXOH</v>
      </c>
      <c r="C1564" s="26" t="str">
        <f>Raw_endusebreakdownannual!A1563</f>
        <v>Existing</v>
      </c>
      <c r="D1564" s="26" t="str">
        <f>Raw_endusebreakdownannual!D1563</f>
        <v>Cooling</v>
      </c>
      <c r="E1564" s="65">
        <f>Raw_endusebreakdownannual!E1563</f>
        <v>1295789.23</v>
      </c>
      <c r="F1564" s="65">
        <f>Raw_endusebreakdownannual!F1563</f>
        <v>0</v>
      </c>
      <c r="G1564" s="26"/>
    </row>
    <row r="1565" spans="1:7" x14ac:dyDescent="0.25">
      <c r="A1565" s="26" t="str">
        <f>Raw_endusebreakdownannual!B1564</f>
        <v>CZ09</v>
      </c>
      <c r="B1565" s="26" t="str">
        <f>Raw_endusebreakdownannual!C1564</f>
        <v>cDXOH</v>
      </c>
      <c r="C1565" s="26" t="str">
        <f>Raw_endusebreakdownannual!A1564</f>
        <v>Existing</v>
      </c>
      <c r="D1565" s="26" t="str">
        <f>Raw_endusebreakdownannual!D1564</f>
        <v>Interior Lighting</v>
      </c>
      <c r="E1565" s="65">
        <f>Raw_endusebreakdownannual!E1564</f>
        <v>1197553.4099999999</v>
      </c>
      <c r="F1565" s="65">
        <f>Raw_endusebreakdownannual!F1564</f>
        <v>0</v>
      </c>
      <c r="G1565" s="26"/>
    </row>
    <row r="1566" spans="1:7" x14ac:dyDescent="0.25">
      <c r="A1566" s="26" t="str">
        <f>Raw_endusebreakdownannual!B1565</f>
        <v>CZ09</v>
      </c>
      <c r="B1566" s="26" t="str">
        <f>Raw_endusebreakdownannual!C1565</f>
        <v>cDXOH</v>
      </c>
      <c r="C1566" s="26" t="str">
        <f>Raw_endusebreakdownannual!A1565</f>
        <v>Existing</v>
      </c>
      <c r="D1566" s="26" t="str">
        <f>Raw_endusebreakdownannual!D1565</f>
        <v>Exterior Lighting</v>
      </c>
      <c r="E1566" s="65">
        <f>Raw_endusebreakdownannual!E1565</f>
        <v>0</v>
      </c>
      <c r="F1566" s="65">
        <f>Raw_endusebreakdownannual!F1565</f>
        <v>0</v>
      </c>
      <c r="G1566" s="26"/>
    </row>
    <row r="1567" spans="1:7" x14ac:dyDescent="0.25">
      <c r="A1567" s="26" t="str">
        <f>Raw_endusebreakdownannual!B1566</f>
        <v>CZ09</v>
      </c>
      <c r="B1567" s="26" t="str">
        <f>Raw_endusebreakdownannual!C1566</f>
        <v>cDXOH</v>
      </c>
      <c r="C1567" s="26" t="str">
        <f>Raw_endusebreakdownannual!A1566</f>
        <v>Existing</v>
      </c>
      <c r="D1567" s="26" t="str">
        <f>Raw_endusebreakdownannual!D1566</f>
        <v>Interior Equipment</v>
      </c>
      <c r="E1567" s="65">
        <f>Raw_endusebreakdownannual!E1566</f>
        <v>3196971.72</v>
      </c>
      <c r="F1567" s="65">
        <f>Raw_endusebreakdownannual!F1566</f>
        <v>234323.45</v>
      </c>
      <c r="G1567" s="26"/>
    </row>
    <row r="1568" spans="1:7" x14ac:dyDescent="0.25">
      <c r="A1568" s="26" t="str">
        <f>Raw_endusebreakdownannual!B1567</f>
        <v>CZ09</v>
      </c>
      <c r="B1568" s="26" t="str">
        <f>Raw_endusebreakdownannual!C1567</f>
        <v>cDXOH</v>
      </c>
      <c r="C1568" s="26" t="str">
        <f>Raw_endusebreakdownannual!A1567</f>
        <v>Existing</v>
      </c>
      <c r="D1568" s="26" t="str">
        <f>Raw_endusebreakdownannual!D1567</f>
        <v>Exterior Equipment</v>
      </c>
      <c r="E1568" s="65">
        <f>Raw_endusebreakdownannual!E1567</f>
        <v>0</v>
      </c>
      <c r="F1568" s="65">
        <f>Raw_endusebreakdownannual!F1567</f>
        <v>0</v>
      </c>
      <c r="G1568" s="26"/>
    </row>
    <row r="1569" spans="1:7" x14ac:dyDescent="0.25">
      <c r="A1569" s="26" t="str">
        <f>Raw_endusebreakdownannual!B1568</f>
        <v>CZ09</v>
      </c>
      <c r="B1569" s="26" t="str">
        <f>Raw_endusebreakdownannual!C1568</f>
        <v>cDXOH</v>
      </c>
      <c r="C1569" s="26" t="str">
        <f>Raw_endusebreakdownannual!A1568</f>
        <v>Existing</v>
      </c>
      <c r="D1569" s="26" t="str">
        <f>Raw_endusebreakdownannual!D1568</f>
        <v>Fans</v>
      </c>
      <c r="E1569" s="65">
        <f>Raw_endusebreakdownannual!E1568</f>
        <v>1877383.36</v>
      </c>
      <c r="F1569" s="65">
        <f>Raw_endusebreakdownannual!F1568</f>
        <v>0</v>
      </c>
      <c r="G1569" s="26"/>
    </row>
    <row r="1570" spans="1:7" x14ac:dyDescent="0.25">
      <c r="A1570" s="26" t="str">
        <f>Raw_endusebreakdownannual!B1569</f>
        <v>CZ09</v>
      </c>
      <c r="B1570" s="26" t="str">
        <f>Raw_endusebreakdownannual!C1569</f>
        <v>cDXOH</v>
      </c>
      <c r="C1570" s="26" t="str">
        <f>Raw_endusebreakdownannual!A1569</f>
        <v>Existing</v>
      </c>
      <c r="D1570" s="26" t="str">
        <f>Raw_endusebreakdownannual!D1569</f>
        <v>Pumps</v>
      </c>
      <c r="E1570" s="65">
        <f>Raw_endusebreakdownannual!E1569</f>
        <v>3658.02</v>
      </c>
      <c r="F1570" s="65">
        <f>Raw_endusebreakdownannual!F1569</f>
        <v>0</v>
      </c>
      <c r="G1570" s="26"/>
    </row>
    <row r="1571" spans="1:7" x14ac:dyDescent="0.25">
      <c r="A1571" s="26" t="str">
        <f>Raw_endusebreakdownannual!B1570</f>
        <v>CZ09</v>
      </c>
      <c r="B1571" s="26" t="str">
        <f>Raw_endusebreakdownannual!C1570</f>
        <v>cDXOH</v>
      </c>
      <c r="C1571" s="26" t="str">
        <f>Raw_endusebreakdownannual!A1570</f>
        <v>Existing</v>
      </c>
      <c r="D1571" s="26" t="str">
        <f>Raw_endusebreakdownannual!D1570</f>
        <v>Heat Rejection</v>
      </c>
      <c r="E1571" s="65">
        <f>Raw_endusebreakdownannual!E1570</f>
        <v>0</v>
      </c>
      <c r="F1571" s="65">
        <f>Raw_endusebreakdownannual!F1570</f>
        <v>0</v>
      </c>
      <c r="G1571" s="26"/>
    </row>
    <row r="1572" spans="1:7" x14ac:dyDescent="0.25">
      <c r="A1572" s="26" t="str">
        <f>Raw_endusebreakdownannual!B1571</f>
        <v>CZ09</v>
      </c>
      <c r="B1572" s="26" t="str">
        <f>Raw_endusebreakdownannual!C1571</f>
        <v>cDXOH</v>
      </c>
      <c r="C1572" s="26" t="str">
        <f>Raw_endusebreakdownannual!A1571</f>
        <v>Existing</v>
      </c>
      <c r="D1572" s="26" t="str">
        <f>Raw_endusebreakdownannual!D1571</f>
        <v>Humidification</v>
      </c>
      <c r="E1572" s="65">
        <f>Raw_endusebreakdownannual!E1571</f>
        <v>0</v>
      </c>
      <c r="F1572" s="65">
        <f>Raw_endusebreakdownannual!F1571</f>
        <v>0</v>
      </c>
      <c r="G1572" s="26"/>
    </row>
    <row r="1573" spans="1:7" x14ac:dyDescent="0.25">
      <c r="A1573" s="26" t="str">
        <f>Raw_endusebreakdownannual!B1572</f>
        <v>CZ09</v>
      </c>
      <c r="B1573" s="26" t="str">
        <f>Raw_endusebreakdownannual!C1572</f>
        <v>cDXOH</v>
      </c>
      <c r="C1573" s="26" t="str">
        <f>Raw_endusebreakdownannual!A1572</f>
        <v>Existing</v>
      </c>
      <c r="D1573" s="26" t="str">
        <f>Raw_endusebreakdownannual!D1572</f>
        <v>Heat Recovery</v>
      </c>
      <c r="E1573" s="65">
        <f>Raw_endusebreakdownannual!E1572</f>
        <v>0</v>
      </c>
      <c r="F1573" s="65">
        <f>Raw_endusebreakdownannual!F1572</f>
        <v>0</v>
      </c>
      <c r="G1573" s="26"/>
    </row>
    <row r="1574" spans="1:7" x14ac:dyDescent="0.25">
      <c r="A1574" s="26" t="str">
        <f>Raw_endusebreakdownannual!B1573</f>
        <v>CZ09</v>
      </c>
      <c r="B1574" s="26" t="str">
        <f>Raw_endusebreakdownannual!C1573</f>
        <v>cDXOH</v>
      </c>
      <c r="C1574" s="26" t="str">
        <f>Raw_endusebreakdownannual!A1573</f>
        <v>Existing</v>
      </c>
      <c r="D1574" s="26" t="str">
        <f>Raw_endusebreakdownannual!D1573</f>
        <v>Water Systems</v>
      </c>
      <c r="E1574" s="65">
        <f>Raw_endusebreakdownannual!E1573</f>
        <v>0</v>
      </c>
      <c r="F1574" s="65">
        <f>Raw_endusebreakdownannual!F1573</f>
        <v>1480815.61</v>
      </c>
      <c r="G1574" s="26"/>
    </row>
    <row r="1575" spans="1:7" x14ac:dyDescent="0.25">
      <c r="A1575" s="26" t="str">
        <f>Raw_endusebreakdownannual!B1574</f>
        <v>CZ09</v>
      </c>
      <c r="B1575" s="26" t="str">
        <f>Raw_endusebreakdownannual!C1574</f>
        <v>cDXOH</v>
      </c>
      <c r="C1575" s="26" t="str">
        <f>Raw_endusebreakdownannual!A1574</f>
        <v>Existing</v>
      </c>
      <c r="D1575" s="26" t="str">
        <f>Raw_endusebreakdownannual!D1574</f>
        <v>Refrigeration</v>
      </c>
      <c r="E1575" s="65">
        <f>Raw_endusebreakdownannual!E1574</f>
        <v>0</v>
      </c>
      <c r="F1575" s="65">
        <f>Raw_endusebreakdownannual!F1574</f>
        <v>0</v>
      </c>
      <c r="G1575" s="26"/>
    </row>
    <row r="1576" spans="1:7" x14ac:dyDescent="0.25">
      <c r="A1576" s="26" t="str">
        <f>Raw_endusebreakdownannual!B1575</f>
        <v>CZ09</v>
      </c>
      <c r="B1576" s="26" t="str">
        <f>Raw_endusebreakdownannual!C1575</f>
        <v>cDXOH</v>
      </c>
      <c r="C1576" s="26" t="str">
        <f>Raw_endusebreakdownannual!A1575</f>
        <v>Existing</v>
      </c>
      <c r="D1576" s="26" t="str">
        <f>Raw_endusebreakdownannual!D1575</f>
        <v>Generators</v>
      </c>
      <c r="E1576" s="65">
        <f>Raw_endusebreakdownannual!E1575</f>
        <v>0</v>
      </c>
      <c r="F1576" s="65">
        <f>Raw_endusebreakdownannual!F1575</f>
        <v>0</v>
      </c>
      <c r="G1576" s="26"/>
    </row>
    <row r="1577" spans="1:7" x14ac:dyDescent="0.25">
      <c r="A1577" s="26" t="str">
        <f>Raw_endusebreakdownannual!B1576</f>
        <v>CZ09</v>
      </c>
      <c r="B1577" s="26" t="str">
        <f>Raw_endusebreakdownannual!C1576</f>
        <v>cDXOH</v>
      </c>
      <c r="C1577" s="26" t="str">
        <f>Raw_endusebreakdownannual!A1576</f>
        <v>Existing</v>
      </c>
      <c r="D1577" s="26" t="str">
        <f>Raw_endusebreakdownannual!D1576</f>
        <v>Total End Uses</v>
      </c>
      <c r="E1577" s="65">
        <f>Raw_endusebreakdownannual!E1576</f>
        <v>7571355.7300000004</v>
      </c>
      <c r="F1577" s="65">
        <f>Raw_endusebreakdownannual!F1576</f>
        <v>1715154.06</v>
      </c>
      <c r="G1577" s="26"/>
    </row>
    <row r="1578" spans="1:7" x14ac:dyDescent="0.25">
      <c r="A1578" s="26" t="str">
        <f>Raw_endusebreakdownannual!B1577</f>
        <v>CZ10</v>
      </c>
      <c r="B1578" s="26" t="str">
        <f>Raw_endusebreakdownannual!C1577</f>
        <v>cDXOH</v>
      </c>
      <c r="C1578" s="26" t="str">
        <f>Raw_endusebreakdownannual!A1577</f>
        <v>Existing</v>
      </c>
      <c r="D1578" s="26" t="str">
        <f>Raw_endusebreakdownannual!D1577</f>
        <v>Heating</v>
      </c>
      <c r="E1578" s="65">
        <f>Raw_endusebreakdownannual!E1577</f>
        <v>0</v>
      </c>
      <c r="F1578" s="65">
        <f>Raw_endusebreakdownannual!F1577</f>
        <v>496.79</v>
      </c>
      <c r="G1578" s="26"/>
    </row>
    <row r="1579" spans="1:7" x14ac:dyDescent="0.25">
      <c r="A1579" s="26" t="str">
        <f>Raw_endusebreakdownannual!B1578</f>
        <v>CZ10</v>
      </c>
      <c r="B1579" s="26" t="str">
        <f>Raw_endusebreakdownannual!C1578</f>
        <v>cDXOH</v>
      </c>
      <c r="C1579" s="26" t="str">
        <f>Raw_endusebreakdownannual!A1578</f>
        <v>Existing</v>
      </c>
      <c r="D1579" s="26" t="str">
        <f>Raw_endusebreakdownannual!D1578</f>
        <v>Cooling</v>
      </c>
      <c r="E1579" s="65">
        <f>Raw_endusebreakdownannual!E1578</f>
        <v>1530483.78</v>
      </c>
      <c r="F1579" s="65">
        <f>Raw_endusebreakdownannual!F1578</f>
        <v>0</v>
      </c>
      <c r="G1579" s="26"/>
    </row>
    <row r="1580" spans="1:7" x14ac:dyDescent="0.25">
      <c r="A1580" s="26" t="str">
        <f>Raw_endusebreakdownannual!B1579</f>
        <v>CZ10</v>
      </c>
      <c r="B1580" s="26" t="str">
        <f>Raw_endusebreakdownannual!C1579</f>
        <v>cDXOH</v>
      </c>
      <c r="C1580" s="26" t="str">
        <f>Raw_endusebreakdownannual!A1579</f>
        <v>Existing</v>
      </c>
      <c r="D1580" s="26" t="str">
        <f>Raw_endusebreakdownannual!D1579</f>
        <v>Interior Lighting</v>
      </c>
      <c r="E1580" s="65">
        <f>Raw_endusebreakdownannual!E1579</f>
        <v>1197553.4099999999</v>
      </c>
      <c r="F1580" s="65">
        <f>Raw_endusebreakdownannual!F1579</f>
        <v>0</v>
      </c>
      <c r="G1580" s="26"/>
    </row>
    <row r="1581" spans="1:7" x14ac:dyDescent="0.25">
      <c r="A1581" s="26" t="str">
        <f>Raw_endusebreakdownannual!B1580</f>
        <v>CZ10</v>
      </c>
      <c r="B1581" s="26" t="str">
        <f>Raw_endusebreakdownannual!C1580</f>
        <v>cDXOH</v>
      </c>
      <c r="C1581" s="26" t="str">
        <f>Raw_endusebreakdownannual!A1580</f>
        <v>Existing</v>
      </c>
      <c r="D1581" s="26" t="str">
        <f>Raw_endusebreakdownannual!D1580</f>
        <v>Exterior Lighting</v>
      </c>
      <c r="E1581" s="65">
        <f>Raw_endusebreakdownannual!E1580</f>
        <v>0</v>
      </c>
      <c r="F1581" s="65">
        <f>Raw_endusebreakdownannual!F1580</f>
        <v>0</v>
      </c>
      <c r="G1581" s="26"/>
    </row>
    <row r="1582" spans="1:7" x14ac:dyDescent="0.25">
      <c r="A1582" s="26" t="str">
        <f>Raw_endusebreakdownannual!B1581</f>
        <v>CZ10</v>
      </c>
      <c r="B1582" s="26" t="str">
        <f>Raw_endusebreakdownannual!C1581</f>
        <v>cDXOH</v>
      </c>
      <c r="C1582" s="26" t="str">
        <f>Raw_endusebreakdownannual!A1581</f>
        <v>Existing</v>
      </c>
      <c r="D1582" s="26" t="str">
        <f>Raw_endusebreakdownannual!D1581</f>
        <v>Interior Equipment</v>
      </c>
      <c r="E1582" s="65">
        <f>Raw_endusebreakdownannual!E1581</f>
        <v>3196971.72</v>
      </c>
      <c r="F1582" s="65">
        <f>Raw_endusebreakdownannual!F1581</f>
        <v>234323.45</v>
      </c>
      <c r="G1582" s="26"/>
    </row>
    <row r="1583" spans="1:7" x14ac:dyDescent="0.25">
      <c r="A1583" s="26" t="str">
        <f>Raw_endusebreakdownannual!B1582</f>
        <v>CZ10</v>
      </c>
      <c r="B1583" s="26" t="str">
        <f>Raw_endusebreakdownannual!C1582</f>
        <v>cDXOH</v>
      </c>
      <c r="C1583" s="26" t="str">
        <f>Raw_endusebreakdownannual!A1582</f>
        <v>Existing</v>
      </c>
      <c r="D1583" s="26" t="str">
        <f>Raw_endusebreakdownannual!D1582</f>
        <v>Exterior Equipment</v>
      </c>
      <c r="E1583" s="65">
        <f>Raw_endusebreakdownannual!E1582</f>
        <v>0</v>
      </c>
      <c r="F1583" s="65">
        <f>Raw_endusebreakdownannual!F1582</f>
        <v>0</v>
      </c>
      <c r="G1583" s="26"/>
    </row>
    <row r="1584" spans="1:7" x14ac:dyDescent="0.25">
      <c r="A1584" s="26" t="str">
        <f>Raw_endusebreakdownannual!B1583</f>
        <v>CZ10</v>
      </c>
      <c r="B1584" s="26" t="str">
        <f>Raw_endusebreakdownannual!C1583</f>
        <v>cDXOH</v>
      </c>
      <c r="C1584" s="26" t="str">
        <f>Raw_endusebreakdownannual!A1583</f>
        <v>Existing</v>
      </c>
      <c r="D1584" s="26" t="str">
        <f>Raw_endusebreakdownannual!D1583</f>
        <v>Fans</v>
      </c>
      <c r="E1584" s="65">
        <f>Raw_endusebreakdownannual!E1583</f>
        <v>1931403.8</v>
      </c>
      <c r="F1584" s="65">
        <f>Raw_endusebreakdownannual!F1583</f>
        <v>0</v>
      </c>
      <c r="G1584" s="26"/>
    </row>
    <row r="1585" spans="1:7" x14ac:dyDescent="0.25">
      <c r="A1585" s="26" t="str">
        <f>Raw_endusebreakdownannual!B1584</f>
        <v>CZ10</v>
      </c>
      <c r="B1585" s="26" t="str">
        <f>Raw_endusebreakdownannual!C1584</f>
        <v>cDXOH</v>
      </c>
      <c r="C1585" s="26" t="str">
        <f>Raw_endusebreakdownannual!A1584</f>
        <v>Existing</v>
      </c>
      <c r="D1585" s="26" t="str">
        <f>Raw_endusebreakdownannual!D1584</f>
        <v>Pumps</v>
      </c>
      <c r="E1585" s="65">
        <f>Raw_endusebreakdownannual!E1584</f>
        <v>3520.86</v>
      </c>
      <c r="F1585" s="65">
        <f>Raw_endusebreakdownannual!F1584</f>
        <v>0</v>
      </c>
      <c r="G1585" s="26"/>
    </row>
    <row r="1586" spans="1:7" x14ac:dyDescent="0.25">
      <c r="A1586" s="26" t="str">
        <f>Raw_endusebreakdownannual!B1585</f>
        <v>CZ10</v>
      </c>
      <c r="B1586" s="26" t="str">
        <f>Raw_endusebreakdownannual!C1585</f>
        <v>cDXOH</v>
      </c>
      <c r="C1586" s="26" t="str">
        <f>Raw_endusebreakdownannual!A1585</f>
        <v>Existing</v>
      </c>
      <c r="D1586" s="26" t="str">
        <f>Raw_endusebreakdownannual!D1585</f>
        <v>Heat Rejection</v>
      </c>
      <c r="E1586" s="65">
        <f>Raw_endusebreakdownannual!E1585</f>
        <v>0</v>
      </c>
      <c r="F1586" s="65">
        <f>Raw_endusebreakdownannual!F1585</f>
        <v>0</v>
      </c>
      <c r="G1586" s="26"/>
    </row>
    <row r="1587" spans="1:7" x14ac:dyDescent="0.25">
      <c r="A1587" s="26" t="str">
        <f>Raw_endusebreakdownannual!B1586</f>
        <v>CZ10</v>
      </c>
      <c r="B1587" s="26" t="str">
        <f>Raw_endusebreakdownannual!C1586</f>
        <v>cDXOH</v>
      </c>
      <c r="C1587" s="26" t="str">
        <f>Raw_endusebreakdownannual!A1586</f>
        <v>Existing</v>
      </c>
      <c r="D1587" s="26" t="str">
        <f>Raw_endusebreakdownannual!D1586</f>
        <v>Humidification</v>
      </c>
      <c r="E1587" s="65">
        <f>Raw_endusebreakdownannual!E1586</f>
        <v>0</v>
      </c>
      <c r="F1587" s="65">
        <f>Raw_endusebreakdownannual!F1586</f>
        <v>0</v>
      </c>
      <c r="G1587" s="26"/>
    </row>
    <row r="1588" spans="1:7" x14ac:dyDescent="0.25">
      <c r="A1588" s="26" t="str">
        <f>Raw_endusebreakdownannual!B1587</f>
        <v>CZ10</v>
      </c>
      <c r="B1588" s="26" t="str">
        <f>Raw_endusebreakdownannual!C1587</f>
        <v>cDXOH</v>
      </c>
      <c r="C1588" s="26" t="str">
        <f>Raw_endusebreakdownannual!A1587</f>
        <v>Existing</v>
      </c>
      <c r="D1588" s="26" t="str">
        <f>Raw_endusebreakdownannual!D1587</f>
        <v>Heat Recovery</v>
      </c>
      <c r="E1588" s="65">
        <f>Raw_endusebreakdownannual!E1587</f>
        <v>0</v>
      </c>
      <c r="F1588" s="65">
        <f>Raw_endusebreakdownannual!F1587</f>
        <v>0</v>
      </c>
      <c r="G1588" s="26"/>
    </row>
    <row r="1589" spans="1:7" x14ac:dyDescent="0.25">
      <c r="A1589" s="26" t="str">
        <f>Raw_endusebreakdownannual!B1588</f>
        <v>CZ10</v>
      </c>
      <c r="B1589" s="26" t="str">
        <f>Raw_endusebreakdownannual!C1588</f>
        <v>cDXOH</v>
      </c>
      <c r="C1589" s="26" t="str">
        <f>Raw_endusebreakdownannual!A1588</f>
        <v>Existing</v>
      </c>
      <c r="D1589" s="26" t="str">
        <f>Raw_endusebreakdownannual!D1588</f>
        <v>Water Systems</v>
      </c>
      <c r="E1589" s="65">
        <f>Raw_endusebreakdownannual!E1588</f>
        <v>0</v>
      </c>
      <c r="F1589" s="65">
        <f>Raw_endusebreakdownannual!F1588</f>
        <v>1463845.83</v>
      </c>
      <c r="G1589" s="26"/>
    </row>
    <row r="1590" spans="1:7" x14ac:dyDescent="0.25">
      <c r="A1590" s="26" t="str">
        <f>Raw_endusebreakdownannual!B1589</f>
        <v>CZ10</v>
      </c>
      <c r="B1590" s="26" t="str">
        <f>Raw_endusebreakdownannual!C1589</f>
        <v>cDXOH</v>
      </c>
      <c r="C1590" s="26" t="str">
        <f>Raw_endusebreakdownannual!A1589</f>
        <v>Existing</v>
      </c>
      <c r="D1590" s="26" t="str">
        <f>Raw_endusebreakdownannual!D1589</f>
        <v>Refrigeration</v>
      </c>
      <c r="E1590" s="65">
        <f>Raw_endusebreakdownannual!E1589</f>
        <v>0</v>
      </c>
      <c r="F1590" s="65">
        <f>Raw_endusebreakdownannual!F1589</f>
        <v>0</v>
      </c>
      <c r="G1590" s="26"/>
    </row>
    <row r="1591" spans="1:7" x14ac:dyDescent="0.25">
      <c r="A1591" s="26" t="str">
        <f>Raw_endusebreakdownannual!B1590</f>
        <v>CZ10</v>
      </c>
      <c r="B1591" s="26" t="str">
        <f>Raw_endusebreakdownannual!C1590</f>
        <v>cDXOH</v>
      </c>
      <c r="C1591" s="26" t="str">
        <f>Raw_endusebreakdownannual!A1590</f>
        <v>Existing</v>
      </c>
      <c r="D1591" s="26" t="str">
        <f>Raw_endusebreakdownannual!D1590</f>
        <v>Generators</v>
      </c>
      <c r="E1591" s="65">
        <f>Raw_endusebreakdownannual!E1590</f>
        <v>0</v>
      </c>
      <c r="F1591" s="65">
        <f>Raw_endusebreakdownannual!F1590</f>
        <v>0</v>
      </c>
      <c r="G1591" s="26"/>
    </row>
    <row r="1592" spans="1:7" x14ac:dyDescent="0.25">
      <c r="A1592" s="26" t="str">
        <f>Raw_endusebreakdownannual!B1591</f>
        <v>CZ10</v>
      </c>
      <c r="B1592" s="26" t="str">
        <f>Raw_endusebreakdownannual!C1591</f>
        <v>cDXOH</v>
      </c>
      <c r="C1592" s="26" t="str">
        <f>Raw_endusebreakdownannual!A1591</f>
        <v>Existing</v>
      </c>
      <c r="D1592" s="26" t="str">
        <f>Raw_endusebreakdownannual!D1591</f>
        <v>Total End Uses</v>
      </c>
      <c r="E1592" s="65">
        <f>Raw_endusebreakdownannual!E1591</f>
        <v>7859933.5700000003</v>
      </c>
      <c r="F1592" s="65">
        <f>Raw_endusebreakdownannual!F1591</f>
        <v>1698666.07</v>
      </c>
      <c r="G1592" s="26"/>
    </row>
    <row r="1593" spans="1:7" x14ac:dyDescent="0.25">
      <c r="A1593" s="26" t="str">
        <f>Raw_endusebreakdownannual!B1592</f>
        <v>CZ11</v>
      </c>
      <c r="B1593" s="26" t="str">
        <f>Raw_endusebreakdownannual!C1592</f>
        <v>cDXOH</v>
      </c>
      <c r="C1593" s="26" t="str">
        <f>Raw_endusebreakdownannual!A1592</f>
        <v>Existing</v>
      </c>
      <c r="D1593" s="26" t="str">
        <f>Raw_endusebreakdownannual!D1592</f>
        <v>Heating</v>
      </c>
      <c r="E1593" s="65">
        <f>Raw_endusebreakdownannual!E1592</f>
        <v>0</v>
      </c>
      <c r="F1593" s="65">
        <f>Raw_endusebreakdownannual!F1592</f>
        <v>3021.76</v>
      </c>
      <c r="G1593" s="26"/>
    </row>
    <row r="1594" spans="1:7" x14ac:dyDescent="0.25">
      <c r="A1594" s="26" t="str">
        <f>Raw_endusebreakdownannual!B1593</f>
        <v>CZ11</v>
      </c>
      <c r="B1594" s="26" t="str">
        <f>Raw_endusebreakdownannual!C1593</f>
        <v>cDXOH</v>
      </c>
      <c r="C1594" s="26" t="str">
        <f>Raw_endusebreakdownannual!A1593</f>
        <v>Existing</v>
      </c>
      <c r="D1594" s="26" t="str">
        <f>Raw_endusebreakdownannual!D1593</f>
        <v>Cooling</v>
      </c>
      <c r="E1594" s="65">
        <f>Raw_endusebreakdownannual!E1593</f>
        <v>1588156.62</v>
      </c>
      <c r="F1594" s="65">
        <f>Raw_endusebreakdownannual!F1593</f>
        <v>0</v>
      </c>
      <c r="G1594" s="26"/>
    </row>
    <row r="1595" spans="1:7" x14ac:dyDescent="0.25">
      <c r="A1595" s="26" t="str">
        <f>Raw_endusebreakdownannual!B1594</f>
        <v>CZ11</v>
      </c>
      <c r="B1595" s="26" t="str">
        <f>Raw_endusebreakdownannual!C1594</f>
        <v>cDXOH</v>
      </c>
      <c r="C1595" s="26" t="str">
        <f>Raw_endusebreakdownannual!A1594</f>
        <v>Existing</v>
      </c>
      <c r="D1595" s="26" t="str">
        <f>Raw_endusebreakdownannual!D1594</f>
        <v>Interior Lighting</v>
      </c>
      <c r="E1595" s="65">
        <f>Raw_endusebreakdownannual!E1594</f>
        <v>1197553.4099999999</v>
      </c>
      <c r="F1595" s="65">
        <f>Raw_endusebreakdownannual!F1594</f>
        <v>0</v>
      </c>
      <c r="G1595" s="26"/>
    </row>
    <row r="1596" spans="1:7" x14ac:dyDescent="0.25">
      <c r="A1596" s="26" t="str">
        <f>Raw_endusebreakdownannual!B1595</f>
        <v>CZ11</v>
      </c>
      <c r="B1596" s="26" t="str">
        <f>Raw_endusebreakdownannual!C1595</f>
        <v>cDXOH</v>
      </c>
      <c r="C1596" s="26" t="str">
        <f>Raw_endusebreakdownannual!A1595</f>
        <v>Existing</v>
      </c>
      <c r="D1596" s="26" t="str">
        <f>Raw_endusebreakdownannual!D1595</f>
        <v>Exterior Lighting</v>
      </c>
      <c r="E1596" s="65">
        <f>Raw_endusebreakdownannual!E1595</f>
        <v>0</v>
      </c>
      <c r="F1596" s="65">
        <f>Raw_endusebreakdownannual!F1595</f>
        <v>0</v>
      </c>
      <c r="G1596" s="26"/>
    </row>
    <row r="1597" spans="1:7" x14ac:dyDescent="0.25">
      <c r="A1597" s="26" t="str">
        <f>Raw_endusebreakdownannual!B1596</f>
        <v>CZ11</v>
      </c>
      <c r="B1597" s="26" t="str">
        <f>Raw_endusebreakdownannual!C1596</f>
        <v>cDXOH</v>
      </c>
      <c r="C1597" s="26" t="str">
        <f>Raw_endusebreakdownannual!A1596</f>
        <v>Existing</v>
      </c>
      <c r="D1597" s="26" t="str">
        <f>Raw_endusebreakdownannual!D1596</f>
        <v>Interior Equipment</v>
      </c>
      <c r="E1597" s="65">
        <f>Raw_endusebreakdownannual!E1596</f>
        <v>3196971.72</v>
      </c>
      <c r="F1597" s="65">
        <f>Raw_endusebreakdownannual!F1596</f>
        <v>234323.45</v>
      </c>
      <c r="G1597" s="26"/>
    </row>
    <row r="1598" spans="1:7" x14ac:dyDescent="0.25">
      <c r="A1598" s="26" t="str">
        <f>Raw_endusebreakdownannual!B1597</f>
        <v>CZ11</v>
      </c>
      <c r="B1598" s="26" t="str">
        <f>Raw_endusebreakdownannual!C1597</f>
        <v>cDXOH</v>
      </c>
      <c r="C1598" s="26" t="str">
        <f>Raw_endusebreakdownannual!A1597</f>
        <v>Existing</v>
      </c>
      <c r="D1598" s="26" t="str">
        <f>Raw_endusebreakdownannual!D1597</f>
        <v>Exterior Equipment</v>
      </c>
      <c r="E1598" s="65">
        <f>Raw_endusebreakdownannual!E1597</f>
        <v>0</v>
      </c>
      <c r="F1598" s="65">
        <f>Raw_endusebreakdownannual!F1597</f>
        <v>0</v>
      </c>
      <c r="G1598" s="26"/>
    </row>
    <row r="1599" spans="1:7" x14ac:dyDescent="0.25">
      <c r="A1599" s="26" t="str">
        <f>Raw_endusebreakdownannual!B1598</f>
        <v>CZ11</v>
      </c>
      <c r="B1599" s="26" t="str">
        <f>Raw_endusebreakdownannual!C1598</f>
        <v>cDXOH</v>
      </c>
      <c r="C1599" s="26" t="str">
        <f>Raw_endusebreakdownannual!A1598</f>
        <v>Existing</v>
      </c>
      <c r="D1599" s="26" t="str">
        <f>Raw_endusebreakdownannual!D1598</f>
        <v>Fans</v>
      </c>
      <c r="E1599" s="65">
        <f>Raw_endusebreakdownannual!E1598</f>
        <v>2013245.74</v>
      </c>
      <c r="F1599" s="65">
        <f>Raw_endusebreakdownannual!F1598</f>
        <v>0</v>
      </c>
      <c r="G1599" s="26"/>
    </row>
    <row r="1600" spans="1:7" x14ac:dyDescent="0.25">
      <c r="A1600" s="26" t="str">
        <f>Raw_endusebreakdownannual!B1599</f>
        <v>CZ11</v>
      </c>
      <c r="B1600" s="26" t="str">
        <f>Raw_endusebreakdownannual!C1599</f>
        <v>cDXOH</v>
      </c>
      <c r="C1600" s="26" t="str">
        <f>Raw_endusebreakdownannual!A1599</f>
        <v>Existing</v>
      </c>
      <c r="D1600" s="26" t="str">
        <f>Raw_endusebreakdownannual!D1599</f>
        <v>Pumps</v>
      </c>
      <c r="E1600" s="65">
        <f>Raw_endusebreakdownannual!E1599</f>
        <v>3342.89</v>
      </c>
      <c r="F1600" s="65">
        <f>Raw_endusebreakdownannual!F1599</f>
        <v>0</v>
      </c>
      <c r="G1600" s="26"/>
    </row>
    <row r="1601" spans="1:7" x14ac:dyDescent="0.25">
      <c r="A1601" s="26" t="str">
        <f>Raw_endusebreakdownannual!B1600</f>
        <v>CZ11</v>
      </c>
      <c r="B1601" s="26" t="str">
        <f>Raw_endusebreakdownannual!C1600</f>
        <v>cDXOH</v>
      </c>
      <c r="C1601" s="26" t="str">
        <f>Raw_endusebreakdownannual!A1600</f>
        <v>Existing</v>
      </c>
      <c r="D1601" s="26" t="str">
        <f>Raw_endusebreakdownannual!D1600</f>
        <v>Heat Rejection</v>
      </c>
      <c r="E1601" s="65">
        <f>Raw_endusebreakdownannual!E1600</f>
        <v>0</v>
      </c>
      <c r="F1601" s="65">
        <f>Raw_endusebreakdownannual!F1600</f>
        <v>0</v>
      </c>
      <c r="G1601" s="26"/>
    </row>
    <row r="1602" spans="1:7" x14ac:dyDescent="0.25">
      <c r="A1602" s="26" t="str">
        <f>Raw_endusebreakdownannual!B1601</f>
        <v>CZ11</v>
      </c>
      <c r="B1602" s="26" t="str">
        <f>Raw_endusebreakdownannual!C1601</f>
        <v>cDXOH</v>
      </c>
      <c r="C1602" s="26" t="str">
        <f>Raw_endusebreakdownannual!A1601</f>
        <v>Existing</v>
      </c>
      <c r="D1602" s="26" t="str">
        <f>Raw_endusebreakdownannual!D1601</f>
        <v>Humidification</v>
      </c>
      <c r="E1602" s="65">
        <f>Raw_endusebreakdownannual!E1601</f>
        <v>0</v>
      </c>
      <c r="F1602" s="65">
        <f>Raw_endusebreakdownannual!F1601</f>
        <v>0</v>
      </c>
      <c r="G1602" s="26"/>
    </row>
    <row r="1603" spans="1:7" x14ac:dyDescent="0.25">
      <c r="A1603" s="26" t="str">
        <f>Raw_endusebreakdownannual!B1602</f>
        <v>CZ11</v>
      </c>
      <c r="B1603" s="26" t="str">
        <f>Raw_endusebreakdownannual!C1602</f>
        <v>cDXOH</v>
      </c>
      <c r="C1603" s="26" t="str">
        <f>Raw_endusebreakdownannual!A1602</f>
        <v>Existing</v>
      </c>
      <c r="D1603" s="26" t="str">
        <f>Raw_endusebreakdownannual!D1602</f>
        <v>Heat Recovery</v>
      </c>
      <c r="E1603" s="65">
        <f>Raw_endusebreakdownannual!E1602</f>
        <v>0</v>
      </c>
      <c r="F1603" s="65">
        <f>Raw_endusebreakdownannual!F1602</f>
        <v>0</v>
      </c>
      <c r="G1603" s="26"/>
    </row>
    <row r="1604" spans="1:7" x14ac:dyDescent="0.25">
      <c r="A1604" s="26" t="str">
        <f>Raw_endusebreakdownannual!B1603</f>
        <v>CZ11</v>
      </c>
      <c r="B1604" s="26" t="str">
        <f>Raw_endusebreakdownannual!C1603</f>
        <v>cDXOH</v>
      </c>
      <c r="C1604" s="26" t="str">
        <f>Raw_endusebreakdownannual!A1603</f>
        <v>Existing</v>
      </c>
      <c r="D1604" s="26" t="str">
        <f>Raw_endusebreakdownannual!D1603</f>
        <v>Water Systems</v>
      </c>
      <c r="E1604" s="65">
        <f>Raw_endusebreakdownannual!E1603</f>
        <v>0</v>
      </c>
      <c r="F1604" s="65">
        <f>Raw_endusebreakdownannual!F1603</f>
        <v>1493457.9</v>
      </c>
      <c r="G1604" s="26"/>
    </row>
    <row r="1605" spans="1:7" x14ac:dyDescent="0.25">
      <c r="A1605" s="26" t="str">
        <f>Raw_endusebreakdownannual!B1604</f>
        <v>CZ11</v>
      </c>
      <c r="B1605" s="26" t="str">
        <f>Raw_endusebreakdownannual!C1604</f>
        <v>cDXOH</v>
      </c>
      <c r="C1605" s="26" t="str">
        <f>Raw_endusebreakdownannual!A1604</f>
        <v>Existing</v>
      </c>
      <c r="D1605" s="26" t="str">
        <f>Raw_endusebreakdownannual!D1604</f>
        <v>Refrigeration</v>
      </c>
      <c r="E1605" s="65">
        <f>Raw_endusebreakdownannual!E1604</f>
        <v>0</v>
      </c>
      <c r="F1605" s="65">
        <f>Raw_endusebreakdownannual!F1604</f>
        <v>0</v>
      </c>
      <c r="G1605" s="26"/>
    </row>
    <row r="1606" spans="1:7" x14ac:dyDescent="0.25">
      <c r="A1606" s="26" t="str">
        <f>Raw_endusebreakdownannual!B1605</f>
        <v>CZ11</v>
      </c>
      <c r="B1606" s="26" t="str">
        <f>Raw_endusebreakdownannual!C1605</f>
        <v>cDXOH</v>
      </c>
      <c r="C1606" s="26" t="str">
        <f>Raw_endusebreakdownannual!A1605</f>
        <v>Existing</v>
      </c>
      <c r="D1606" s="26" t="str">
        <f>Raw_endusebreakdownannual!D1605</f>
        <v>Generators</v>
      </c>
      <c r="E1606" s="65">
        <f>Raw_endusebreakdownannual!E1605</f>
        <v>0</v>
      </c>
      <c r="F1606" s="65">
        <f>Raw_endusebreakdownannual!F1605</f>
        <v>0</v>
      </c>
      <c r="G1606" s="26"/>
    </row>
    <row r="1607" spans="1:7" x14ac:dyDescent="0.25">
      <c r="A1607" s="26" t="str">
        <f>Raw_endusebreakdownannual!B1606</f>
        <v>CZ11</v>
      </c>
      <c r="B1607" s="26" t="str">
        <f>Raw_endusebreakdownannual!C1606</f>
        <v>cDXOH</v>
      </c>
      <c r="C1607" s="26" t="str">
        <f>Raw_endusebreakdownannual!A1606</f>
        <v>Existing</v>
      </c>
      <c r="D1607" s="26" t="str">
        <f>Raw_endusebreakdownannual!D1606</f>
        <v>Total End Uses</v>
      </c>
      <c r="E1607" s="65">
        <f>Raw_endusebreakdownannual!E1606</f>
        <v>7999270.3799999999</v>
      </c>
      <c r="F1607" s="65">
        <f>Raw_endusebreakdownannual!F1606</f>
        <v>1730803.11</v>
      </c>
      <c r="G1607" s="26"/>
    </row>
    <row r="1608" spans="1:7" x14ac:dyDescent="0.25">
      <c r="A1608" s="26" t="str">
        <f>Raw_endusebreakdownannual!B1607</f>
        <v>CZ12</v>
      </c>
      <c r="B1608" s="26" t="str">
        <f>Raw_endusebreakdownannual!C1607</f>
        <v>cDXOH</v>
      </c>
      <c r="C1608" s="26" t="str">
        <f>Raw_endusebreakdownannual!A1607</f>
        <v>Existing</v>
      </c>
      <c r="D1608" s="26" t="str">
        <f>Raw_endusebreakdownannual!D1607</f>
        <v>Heating</v>
      </c>
      <c r="E1608" s="65">
        <f>Raw_endusebreakdownannual!E1607</f>
        <v>0</v>
      </c>
      <c r="F1608" s="65">
        <f>Raw_endusebreakdownannual!F1607</f>
        <v>3253.68</v>
      </c>
      <c r="G1608" s="26"/>
    </row>
    <row r="1609" spans="1:7" x14ac:dyDescent="0.25">
      <c r="A1609" s="26" t="str">
        <f>Raw_endusebreakdownannual!B1608</f>
        <v>CZ12</v>
      </c>
      <c r="B1609" s="26" t="str">
        <f>Raw_endusebreakdownannual!C1608</f>
        <v>cDXOH</v>
      </c>
      <c r="C1609" s="26" t="str">
        <f>Raw_endusebreakdownannual!A1608</f>
        <v>Existing</v>
      </c>
      <c r="D1609" s="26" t="str">
        <f>Raw_endusebreakdownannual!D1608</f>
        <v>Cooling</v>
      </c>
      <c r="E1609" s="65">
        <f>Raw_endusebreakdownannual!E1608</f>
        <v>1319419.32</v>
      </c>
      <c r="F1609" s="65">
        <f>Raw_endusebreakdownannual!F1608</f>
        <v>0</v>
      </c>
      <c r="G1609" s="26"/>
    </row>
    <row r="1610" spans="1:7" x14ac:dyDescent="0.25">
      <c r="A1610" s="26" t="str">
        <f>Raw_endusebreakdownannual!B1609</f>
        <v>CZ12</v>
      </c>
      <c r="B1610" s="26" t="str">
        <f>Raw_endusebreakdownannual!C1609</f>
        <v>cDXOH</v>
      </c>
      <c r="C1610" s="26" t="str">
        <f>Raw_endusebreakdownannual!A1609</f>
        <v>Existing</v>
      </c>
      <c r="D1610" s="26" t="str">
        <f>Raw_endusebreakdownannual!D1609</f>
        <v>Interior Lighting</v>
      </c>
      <c r="E1610" s="65">
        <f>Raw_endusebreakdownannual!E1609</f>
        <v>1197553.4099999999</v>
      </c>
      <c r="F1610" s="65">
        <f>Raw_endusebreakdownannual!F1609</f>
        <v>0</v>
      </c>
      <c r="G1610" s="26"/>
    </row>
    <row r="1611" spans="1:7" x14ac:dyDescent="0.25">
      <c r="A1611" s="26" t="str">
        <f>Raw_endusebreakdownannual!B1610</f>
        <v>CZ12</v>
      </c>
      <c r="B1611" s="26" t="str">
        <f>Raw_endusebreakdownannual!C1610</f>
        <v>cDXOH</v>
      </c>
      <c r="C1611" s="26" t="str">
        <f>Raw_endusebreakdownannual!A1610</f>
        <v>Existing</v>
      </c>
      <c r="D1611" s="26" t="str">
        <f>Raw_endusebreakdownannual!D1610</f>
        <v>Exterior Lighting</v>
      </c>
      <c r="E1611" s="65">
        <f>Raw_endusebreakdownannual!E1610</f>
        <v>0</v>
      </c>
      <c r="F1611" s="65">
        <f>Raw_endusebreakdownannual!F1610</f>
        <v>0</v>
      </c>
      <c r="G1611" s="26"/>
    </row>
    <row r="1612" spans="1:7" x14ac:dyDescent="0.25">
      <c r="A1612" s="26" t="str">
        <f>Raw_endusebreakdownannual!B1611</f>
        <v>CZ12</v>
      </c>
      <c r="B1612" s="26" t="str">
        <f>Raw_endusebreakdownannual!C1611</f>
        <v>cDXOH</v>
      </c>
      <c r="C1612" s="26" t="str">
        <f>Raw_endusebreakdownannual!A1611</f>
        <v>Existing</v>
      </c>
      <c r="D1612" s="26" t="str">
        <f>Raw_endusebreakdownannual!D1611</f>
        <v>Interior Equipment</v>
      </c>
      <c r="E1612" s="65">
        <f>Raw_endusebreakdownannual!E1611</f>
        <v>3196971.72</v>
      </c>
      <c r="F1612" s="65">
        <f>Raw_endusebreakdownannual!F1611</f>
        <v>234323.45</v>
      </c>
      <c r="G1612" s="26"/>
    </row>
    <row r="1613" spans="1:7" x14ac:dyDescent="0.25">
      <c r="A1613" s="26" t="str">
        <f>Raw_endusebreakdownannual!B1612</f>
        <v>CZ12</v>
      </c>
      <c r="B1613" s="26" t="str">
        <f>Raw_endusebreakdownannual!C1612</f>
        <v>cDXOH</v>
      </c>
      <c r="C1613" s="26" t="str">
        <f>Raw_endusebreakdownannual!A1612</f>
        <v>Existing</v>
      </c>
      <c r="D1613" s="26" t="str">
        <f>Raw_endusebreakdownannual!D1612</f>
        <v>Exterior Equipment</v>
      </c>
      <c r="E1613" s="65">
        <f>Raw_endusebreakdownannual!E1612</f>
        <v>0</v>
      </c>
      <c r="F1613" s="65">
        <f>Raw_endusebreakdownannual!F1612</f>
        <v>0</v>
      </c>
      <c r="G1613" s="26"/>
    </row>
    <row r="1614" spans="1:7" x14ac:dyDescent="0.25">
      <c r="A1614" s="26" t="str">
        <f>Raw_endusebreakdownannual!B1613</f>
        <v>CZ12</v>
      </c>
      <c r="B1614" s="26" t="str">
        <f>Raw_endusebreakdownannual!C1613</f>
        <v>cDXOH</v>
      </c>
      <c r="C1614" s="26" t="str">
        <f>Raw_endusebreakdownannual!A1613</f>
        <v>Existing</v>
      </c>
      <c r="D1614" s="26" t="str">
        <f>Raw_endusebreakdownannual!D1613</f>
        <v>Fans</v>
      </c>
      <c r="E1614" s="65">
        <f>Raw_endusebreakdownannual!E1613</f>
        <v>1837564.56</v>
      </c>
      <c r="F1614" s="65">
        <f>Raw_endusebreakdownannual!F1613</f>
        <v>0</v>
      </c>
      <c r="G1614" s="26"/>
    </row>
    <row r="1615" spans="1:7" x14ac:dyDescent="0.25">
      <c r="A1615" s="26" t="str">
        <f>Raw_endusebreakdownannual!B1614</f>
        <v>CZ12</v>
      </c>
      <c r="B1615" s="26" t="str">
        <f>Raw_endusebreakdownannual!C1614</f>
        <v>cDXOH</v>
      </c>
      <c r="C1615" s="26" t="str">
        <f>Raw_endusebreakdownannual!A1614</f>
        <v>Existing</v>
      </c>
      <c r="D1615" s="26" t="str">
        <f>Raw_endusebreakdownannual!D1614</f>
        <v>Pumps</v>
      </c>
      <c r="E1615" s="65">
        <f>Raw_endusebreakdownannual!E1614</f>
        <v>3180.78</v>
      </c>
      <c r="F1615" s="65">
        <f>Raw_endusebreakdownannual!F1614</f>
        <v>0</v>
      </c>
      <c r="G1615" s="26"/>
    </row>
    <row r="1616" spans="1:7" x14ac:dyDescent="0.25">
      <c r="A1616" s="26" t="str">
        <f>Raw_endusebreakdownannual!B1615</f>
        <v>CZ12</v>
      </c>
      <c r="B1616" s="26" t="str">
        <f>Raw_endusebreakdownannual!C1615</f>
        <v>cDXOH</v>
      </c>
      <c r="C1616" s="26" t="str">
        <f>Raw_endusebreakdownannual!A1615</f>
        <v>Existing</v>
      </c>
      <c r="D1616" s="26" t="str">
        <f>Raw_endusebreakdownannual!D1615</f>
        <v>Heat Rejection</v>
      </c>
      <c r="E1616" s="65">
        <f>Raw_endusebreakdownannual!E1615</f>
        <v>0</v>
      </c>
      <c r="F1616" s="65">
        <f>Raw_endusebreakdownannual!F1615</f>
        <v>0</v>
      </c>
      <c r="G1616" s="26"/>
    </row>
    <row r="1617" spans="1:7" x14ac:dyDescent="0.25">
      <c r="A1617" s="26" t="str">
        <f>Raw_endusebreakdownannual!B1616</f>
        <v>CZ12</v>
      </c>
      <c r="B1617" s="26" t="str">
        <f>Raw_endusebreakdownannual!C1616</f>
        <v>cDXOH</v>
      </c>
      <c r="C1617" s="26" t="str">
        <f>Raw_endusebreakdownannual!A1616</f>
        <v>Existing</v>
      </c>
      <c r="D1617" s="26" t="str">
        <f>Raw_endusebreakdownannual!D1616</f>
        <v>Humidification</v>
      </c>
      <c r="E1617" s="65">
        <f>Raw_endusebreakdownannual!E1616</f>
        <v>0</v>
      </c>
      <c r="F1617" s="65">
        <f>Raw_endusebreakdownannual!F1616</f>
        <v>0</v>
      </c>
      <c r="G1617" s="26"/>
    </row>
    <row r="1618" spans="1:7" x14ac:dyDescent="0.25">
      <c r="A1618" s="26" t="str">
        <f>Raw_endusebreakdownannual!B1617</f>
        <v>CZ12</v>
      </c>
      <c r="B1618" s="26" t="str">
        <f>Raw_endusebreakdownannual!C1617</f>
        <v>cDXOH</v>
      </c>
      <c r="C1618" s="26" t="str">
        <f>Raw_endusebreakdownannual!A1617</f>
        <v>Existing</v>
      </c>
      <c r="D1618" s="26" t="str">
        <f>Raw_endusebreakdownannual!D1617</f>
        <v>Heat Recovery</v>
      </c>
      <c r="E1618" s="65">
        <f>Raw_endusebreakdownannual!E1617</f>
        <v>0</v>
      </c>
      <c r="F1618" s="65">
        <f>Raw_endusebreakdownannual!F1617</f>
        <v>0</v>
      </c>
      <c r="G1618" s="26"/>
    </row>
    <row r="1619" spans="1:7" x14ac:dyDescent="0.25">
      <c r="A1619" s="26" t="str">
        <f>Raw_endusebreakdownannual!B1618</f>
        <v>CZ12</v>
      </c>
      <c r="B1619" s="26" t="str">
        <f>Raw_endusebreakdownannual!C1618</f>
        <v>cDXOH</v>
      </c>
      <c r="C1619" s="26" t="str">
        <f>Raw_endusebreakdownannual!A1618</f>
        <v>Existing</v>
      </c>
      <c r="D1619" s="26" t="str">
        <f>Raw_endusebreakdownannual!D1618</f>
        <v>Water Systems</v>
      </c>
      <c r="E1619" s="65">
        <f>Raw_endusebreakdownannual!E1618</f>
        <v>0</v>
      </c>
      <c r="F1619" s="65">
        <f>Raw_endusebreakdownannual!F1618</f>
        <v>1539338.77</v>
      </c>
      <c r="G1619" s="26"/>
    </row>
    <row r="1620" spans="1:7" x14ac:dyDescent="0.25">
      <c r="A1620" s="26" t="str">
        <f>Raw_endusebreakdownannual!B1619</f>
        <v>CZ12</v>
      </c>
      <c r="B1620" s="26" t="str">
        <f>Raw_endusebreakdownannual!C1619</f>
        <v>cDXOH</v>
      </c>
      <c r="C1620" s="26" t="str">
        <f>Raw_endusebreakdownannual!A1619</f>
        <v>Existing</v>
      </c>
      <c r="D1620" s="26" t="str">
        <f>Raw_endusebreakdownannual!D1619</f>
        <v>Refrigeration</v>
      </c>
      <c r="E1620" s="65">
        <f>Raw_endusebreakdownannual!E1619</f>
        <v>0</v>
      </c>
      <c r="F1620" s="65">
        <f>Raw_endusebreakdownannual!F1619</f>
        <v>0</v>
      </c>
      <c r="G1620" s="26"/>
    </row>
    <row r="1621" spans="1:7" x14ac:dyDescent="0.25">
      <c r="A1621" s="26" t="str">
        <f>Raw_endusebreakdownannual!B1620</f>
        <v>CZ12</v>
      </c>
      <c r="B1621" s="26" t="str">
        <f>Raw_endusebreakdownannual!C1620</f>
        <v>cDXOH</v>
      </c>
      <c r="C1621" s="26" t="str">
        <f>Raw_endusebreakdownannual!A1620</f>
        <v>Existing</v>
      </c>
      <c r="D1621" s="26" t="str">
        <f>Raw_endusebreakdownannual!D1620</f>
        <v>Generators</v>
      </c>
      <c r="E1621" s="65">
        <f>Raw_endusebreakdownannual!E1620</f>
        <v>0</v>
      </c>
      <c r="F1621" s="65">
        <f>Raw_endusebreakdownannual!F1620</f>
        <v>0</v>
      </c>
      <c r="G1621" s="26"/>
    </row>
    <row r="1622" spans="1:7" x14ac:dyDescent="0.25">
      <c r="A1622" s="26" t="str">
        <f>Raw_endusebreakdownannual!B1621</f>
        <v>CZ12</v>
      </c>
      <c r="B1622" s="26" t="str">
        <f>Raw_endusebreakdownannual!C1621</f>
        <v>cDXOH</v>
      </c>
      <c r="C1622" s="26" t="str">
        <f>Raw_endusebreakdownannual!A1621</f>
        <v>Existing</v>
      </c>
      <c r="D1622" s="26" t="str">
        <f>Raw_endusebreakdownannual!D1621</f>
        <v>Total End Uses</v>
      </c>
      <c r="E1622" s="65">
        <f>Raw_endusebreakdownannual!E1621</f>
        <v>7554689.79</v>
      </c>
      <c r="F1622" s="65">
        <f>Raw_endusebreakdownannual!F1621</f>
        <v>1776915.91</v>
      </c>
      <c r="G1622" s="26"/>
    </row>
    <row r="1623" spans="1:7" x14ac:dyDescent="0.25">
      <c r="A1623" s="26" t="str">
        <f>Raw_endusebreakdownannual!B1622</f>
        <v>CZ13</v>
      </c>
      <c r="B1623" s="26" t="str">
        <f>Raw_endusebreakdownannual!C1622</f>
        <v>cDXOH</v>
      </c>
      <c r="C1623" s="26" t="str">
        <f>Raw_endusebreakdownannual!A1622</f>
        <v>Existing</v>
      </c>
      <c r="D1623" s="26" t="str">
        <f>Raw_endusebreakdownannual!D1622</f>
        <v>Heating</v>
      </c>
      <c r="E1623" s="65">
        <f>Raw_endusebreakdownannual!E1622</f>
        <v>0</v>
      </c>
      <c r="F1623" s="65">
        <f>Raw_endusebreakdownannual!F1622</f>
        <v>1949.1</v>
      </c>
      <c r="G1623" s="26"/>
    </row>
    <row r="1624" spans="1:7" x14ac:dyDescent="0.25">
      <c r="A1624" s="26" t="str">
        <f>Raw_endusebreakdownannual!B1623</f>
        <v>CZ13</v>
      </c>
      <c r="B1624" s="26" t="str">
        <f>Raw_endusebreakdownannual!C1623</f>
        <v>cDXOH</v>
      </c>
      <c r="C1624" s="26" t="str">
        <f>Raw_endusebreakdownannual!A1623</f>
        <v>Existing</v>
      </c>
      <c r="D1624" s="26" t="str">
        <f>Raw_endusebreakdownannual!D1623</f>
        <v>Cooling</v>
      </c>
      <c r="E1624" s="65">
        <f>Raw_endusebreakdownannual!E1623</f>
        <v>1775233.77</v>
      </c>
      <c r="F1624" s="65">
        <f>Raw_endusebreakdownannual!F1623</f>
        <v>0</v>
      </c>
      <c r="G1624" s="26"/>
    </row>
    <row r="1625" spans="1:7" x14ac:dyDescent="0.25">
      <c r="A1625" s="26" t="str">
        <f>Raw_endusebreakdownannual!B1624</f>
        <v>CZ13</v>
      </c>
      <c r="B1625" s="26" t="str">
        <f>Raw_endusebreakdownannual!C1624</f>
        <v>cDXOH</v>
      </c>
      <c r="C1625" s="26" t="str">
        <f>Raw_endusebreakdownannual!A1624</f>
        <v>Existing</v>
      </c>
      <c r="D1625" s="26" t="str">
        <f>Raw_endusebreakdownannual!D1624</f>
        <v>Interior Lighting</v>
      </c>
      <c r="E1625" s="65">
        <f>Raw_endusebreakdownannual!E1624</f>
        <v>1197553.4099999999</v>
      </c>
      <c r="F1625" s="65">
        <f>Raw_endusebreakdownannual!F1624</f>
        <v>0</v>
      </c>
      <c r="G1625" s="26"/>
    </row>
    <row r="1626" spans="1:7" x14ac:dyDescent="0.25">
      <c r="A1626" s="26" t="str">
        <f>Raw_endusebreakdownannual!B1625</f>
        <v>CZ13</v>
      </c>
      <c r="B1626" s="26" t="str">
        <f>Raw_endusebreakdownannual!C1625</f>
        <v>cDXOH</v>
      </c>
      <c r="C1626" s="26" t="str">
        <f>Raw_endusebreakdownannual!A1625</f>
        <v>Existing</v>
      </c>
      <c r="D1626" s="26" t="str">
        <f>Raw_endusebreakdownannual!D1625</f>
        <v>Exterior Lighting</v>
      </c>
      <c r="E1626" s="65">
        <f>Raw_endusebreakdownannual!E1625</f>
        <v>0</v>
      </c>
      <c r="F1626" s="65">
        <f>Raw_endusebreakdownannual!F1625</f>
        <v>0</v>
      </c>
      <c r="G1626" s="26"/>
    </row>
    <row r="1627" spans="1:7" x14ac:dyDescent="0.25">
      <c r="A1627" s="26" t="str">
        <f>Raw_endusebreakdownannual!B1626</f>
        <v>CZ13</v>
      </c>
      <c r="B1627" s="26" t="str">
        <f>Raw_endusebreakdownannual!C1626</f>
        <v>cDXOH</v>
      </c>
      <c r="C1627" s="26" t="str">
        <f>Raw_endusebreakdownannual!A1626</f>
        <v>Existing</v>
      </c>
      <c r="D1627" s="26" t="str">
        <f>Raw_endusebreakdownannual!D1626</f>
        <v>Interior Equipment</v>
      </c>
      <c r="E1627" s="65">
        <f>Raw_endusebreakdownannual!E1626</f>
        <v>3196971.72</v>
      </c>
      <c r="F1627" s="65">
        <f>Raw_endusebreakdownannual!F1626</f>
        <v>234323.45</v>
      </c>
      <c r="G1627" s="26"/>
    </row>
    <row r="1628" spans="1:7" x14ac:dyDescent="0.25">
      <c r="A1628" s="26" t="str">
        <f>Raw_endusebreakdownannual!B1627</f>
        <v>CZ13</v>
      </c>
      <c r="B1628" s="26" t="str">
        <f>Raw_endusebreakdownannual!C1627</f>
        <v>cDXOH</v>
      </c>
      <c r="C1628" s="26" t="str">
        <f>Raw_endusebreakdownannual!A1627</f>
        <v>Existing</v>
      </c>
      <c r="D1628" s="26" t="str">
        <f>Raw_endusebreakdownannual!D1627</f>
        <v>Exterior Equipment</v>
      </c>
      <c r="E1628" s="65">
        <f>Raw_endusebreakdownannual!E1627</f>
        <v>0</v>
      </c>
      <c r="F1628" s="65">
        <f>Raw_endusebreakdownannual!F1627</f>
        <v>0</v>
      </c>
      <c r="G1628" s="26"/>
    </row>
    <row r="1629" spans="1:7" x14ac:dyDescent="0.25">
      <c r="A1629" s="26" t="str">
        <f>Raw_endusebreakdownannual!B1628</f>
        <v>CZ13</v>
      </c>
      <c r="B1629" s="26" t="str">
        <f>Raw_endusebreakdownannual!C1628</f>
        <v>cDXOH</v>
      </c>
      <c r="C1629" s="26" t="str">
        <f>Raw_endusebreakdownannual!A1628</f>
        <v>Existing</v>
      </c>
      <c r="D1629" s="26" t="str">
        <f>Raw_endusebreakdownannual!D1628</f>
        <v>Fans</v>
      </c>
      <c r="E1629" s="65">
        <f>Raw_endusebreakdownannual!E1628</f>
        <v>1996277.21</v>
      </c>
      <c r="F1629" s="65">
        <f>Raw_endusebreakdownannual!F1628</f>
        <v>0</v>
      </c>
      <c r="G1629" s="26"/>
    </row>
    <row r="1630" spans="1:7" x14ac:dyDescent="0.25">
      <c r="A1630" s="26" t="str">
        <f>Raw_endusebreakdownannual!B1629</f>
        <v>CZ13</v>
      </c>
      <c r="B1630" s="26" t="str">
        <f>Raw_endusebreakdownannual!C1629</f>
        <v>cDXOH</v>
      </c>
      <c r="C1630" s="26" t="str">
        <f>Raw_endusebreakdownannual!A1629</f>
        <v>Existing</v>
      </c>
      <c r="D1630" s="26" t="str">
        <f>Raw_endusebreakdownannual!D1629</f>
        <v>Pumps</v>
      </c>
      <c r="E1630" s="65">
        <f>Raw_endusebreakdownannual!E1629</f>
        <v>3532.76</v>
      </c>
      <c r="F1630" s="65">
        <f>Raw_endusebreakdownannual!F1629</f>
        <v>0</v>
      </c>
      <c r="G1630" s="26"/>
    </row>
    <row r="1631" spans="1:7" x14ac:dyDescent="0.25">
      <c r="A1631" s="26" t="str">
        <f>Raw_endusebreakdownannual!B1630</f>
        <v>CZ13</v>
      </c>
      <c r="B1631" s="26" t="str">
        <f>Raw_endusebreakdownannual!C1630</f>
        <v>cDXOH</v>
      </c>
      <c r="C1631" s="26" t="str">
        <f>Raw_endusebreakdownannual!A1630</f>
        <v>Existing</v>
      </c>
      <c r="D1631" s="26" t="str">
        <f>Raw_endusebreakdownannual!D1630</f>
        <v>Heat Rejection</v>
      </c>
      <c r="E1631" s="65">
        <f>Raw_endusebreakdownannual!E1630</f>
        <v>0</v>
      </c>
      <c r="F1631" s="65">
        <f>Raw_endusebreakdownannual!F1630</f>
        <v>0</v>
      </c>
      <c r="G1631" s="26"/>
    </row>
    <row r="1632" spans="1:7" x14ac:dyDescent="0.25">
      <c r="A1632" s="26" t="str">
        <f>Raw_endusebreakdownannual!B1631</f>
        <v>CZ13</v>
      </c>
      <c r="B1632" s="26" t="str">
        <f>Raw_endusebreakdownannual!C1631</f>
        <v>cDXOH</v>
      </c>
      <c r="C1632" s="26" t="str">
        <f>Raw_endusebreakdownannual!A1631</f>
        <v>Existing</v>
      </c>
      <c r="D1632" s="26" t="str">
        <f>Raw_endusebreakdownannual!D1631</f>
        <v>Humidification</v>
      </c>
      <c r="E1632" s="65">
        <f>Raw_endusebreakdownannual!E1631</f>
        <v>0</v>
      </c>
      <c r="F1632" s="65">
        <f>Raw_endusebreakdownannual!F1631</f>
        <v>0</v>
      </c>
      <c r="G1632" s="26"/>
    </row>
    <row r="1633" spans="1:7" x14ac:dyDescent="0.25">
      <c r="A1633" s="26" t="str">
        <f>Raw_endusebreakdownannual!B1632</f>
        <v>CZ13</v>
      </c>
      <c r="B1633" s="26" t="str">
        <f>Raw_endusebreakdownannual!C1632</f>
        <v>cDXOH</v>
      </c>
      <c r="C1633" s="26" t="str">
        <f>Raw_endusebreakdownannual!A1632</f>
        <v>Existing</v>
      </c>
      <c r="D1633" s="26" t="str">
        <f>Raw_endusebreakdownannual!D1632</f>
        <v>Heat Recovery</v>
      </c>
      <c r="E1633" s="65">
        <f>Raw_endusebreakdownannual!E1632</f>
        <v>0</v>
      </c>
      <c r="F1633" s="65">
        <f>Raw_endusebreakdownannual!F1632</f>
        <v>0</v>
      </c>
      <c r="G1633" s="26"/>
    </row>
    <row r="1634" spans="1:7" x14ac:dyDescent="0.25">
      <c r="A1634" s="26" t="str">
        <f>Raw_endusebreakdownannual!B1633</f>
        <v>CZ13</v>
      </c>
      <c r="B1634" s="26" t="str">
        <f>Raw_endusebreakdownannual!C1633</f>
        <v>cDXOH</v>
      </c>
      <c r="C1634" s="26" t="str">
        <f>Raw_endusebreakdownannual!A1633</f>
        <v>Existing</v>
      </c>
      <c r="D1634" s="26" t="str">
        <f>Raw_endusebreakdownannual!D1633</f>
        <v>Water Systems</v>
      </c>
      <c r="E1634" s="65">
        <f>Raw_endusebreakdownannual!E1633</f>
        <v>0</v>
      </c>
      <c r="F1634" s="65">
        <f>Raw_endusebreakdownannual!F1633</f>
        <v>1449215.58</v>
      </c>
      <c r="G1634" s="26"/>
    </row>
    <row r="1635" spans="1:7" x14ac:dyDescent="0.25">
      <c r="A1635" s="26" t="str">
        <f>Raw_endusebreakdownannual!B1634</f>
        <v>CZ13</v>
      </c>
      <c r="B1635" s="26" t="str">
        <f>Raw_endusebreakdownannual!C1634</f>
        <v>cDXOH</v>
      </c>
      <c r="C1635" s="26" t="str">
        <f>Raw_endusebreakdownannual!A1634</f>
        <v>Existing</v>
      </c>
      <c r="D1635" s="26" t="str">
        <f>Raw_endusebreakdownannual!D1634</f>
        <v>Refrigeration</v>
      </c>
      <c r="E1635" s="65">
        <f>Raw_endusebreakdownannual!E1634</f>
        <v>0</v>
      </c>
      <c r="F1635" s="65">
        <f>Raw_endusebreakdownannual!F1634</f>
        <v>0</v>
      </c>
      <c r="G1635" s="26"/>
    </row>
    <row r="1636" spans="1:7" x14ac:dyDescent="0.25">
      <c r="A1636" s="26" t="str">
        <f>Raw_endusebreakdownannual!B1635</f>
        <v>CZ13</v>
      </c>
      <c r="B1636" s="26" t="str">
        <f>Raw_endusebreakdownannual!C1635</f>
        <v>cDXOH</v>
      </c>
      <c r="C1636" s="26" t="str">
        <f>Raw_endusebreakdownannual!A1635</f>
        <v>Existing</v>
      </c>
      <c r="D1636" s="26" t="str">
        <f>Raw_endusebreakdownannual!D1635</f>
        <v>Generators</v>
      </c>
      <c r="E1636" s="65">
        <f>Raw_endusebreakdownannual!E1635</f>
        <v>0</v>
      </c>
      <c r="F1636" s="65">
        <f>Raw_endusebreakdownannual!F1635</f>
        <v>0</v>
      </c>
      <c r="G1636" s="26"/>
    </row>
    <row r="1637" spans="1:7" x14ac:dyDescent="0.25">
      <c r="A1637" s="26" t="str">
        <f>Raw_endusebreakdownannual!B1636</f>
        <v>CZ13</v>
      </c>
      <c r="B1637" s="26" t="str">
        <f>Raw_endusebreakdownannual!C1636</f>
        <v>cDXOH</v>
      </c>
      <c r="C1637" s="26" t="str">
        <f>Raw_endusebreakdownannual!A1636</f>
        <v>Existing</v>
      </c>
      <c r="D1637" s="26" t="str">
        <f>Raw_endusebreakdownannual!D1636</f>
        <v>Total End Uses</v>
      </c>
      <c r="E1637" s="65">
        <f>Raw_endusebreakdownannual!E1636</f>
        <v>8169568.8700000001</v>
      </c>
      <c r="F1637" s="65">
        <f>Raw_endusebreakdownannual!F1636</f>
        <v>1685488.13</v>
      </c>
      <c r="G1637" s="26"/>
    </row>
    <row r="1638" spans="1:7" x14ac:dyDescent="0.25">
      <c r="A1638" s="26" t="str">
        <f>Raw_endusebreakdownannual!B1637</f>
        <v>CZ14</v>
      </c>
      <c r="B1638" s="26" t="str">
        <f>Raw_endusebreakdownannual!C1637</f>
        <v>cDXOH</v>
      </c>
      <c r="C1638" s="26" t="str">
        <f>Raw_endusebreakdownannual!A1637</f>
        <v>Existing</v>
      </c>
      <c r="D1638" s="26" t="str">
        <f>Raw_endusebreakdownannual!D1637</f>
        <v>Heating</v>
      </c>
      <c r="E1638" s="65">
        <f>Raw_endusebreakdownannual!E1637</f>
        <v>0</v>
      </c>
      <c r="F1638" s="65">
        <f>Raw_endusebreakdownannual!F1637</f>
        <v>601.04999999999995</v>
      </c>
      <c r="G1638" s="26"/>
    </row>
    <row r="1639" spans="1:7" x14ac:dyDescent="0.25">
      <c r="A1639" s="26" t="str">
        <f>Raw_endusebreakdownannual!B1638</f>
        <v>CZ14</v>
      </c>
      <c r="B1639" s="26" t="str">
        <f>Raw_endusebreakdownannual!C1638</f>
        <v>cDXOH</v>
      </c>
      <c r="C1639" s="26" t="str">
        <f>Raw_endusebreakdownannual!A1638</f>
        <v>Existing</v>
      </c>
      <c r="D1639" s="26" t="str">
        <f>Raw_endusebreakdownannual!D1638</f>
        <v>Cooling</v>
      </c>
      <c r="E1639" s="65">
        <f>Raw_endusebreakdownannual!E1638</f>
        <v>2201875.5499999998</v>
      </c>
      <c r="F1639" s="65">
        <f>Raw_endusebreakdownannual!F1638</f>
        <v>0</v>
      </c>
      <c r="G1639" s="26"/>
    </row>
    <row r="1640" spans="1:7" x14ac:dyDescent="0.25">
      <c r="A1640" s="26" t="str">
        <f>Raw_endusebreakdownannual!B1639</f>
        <v>CZ14</v>
      </c>
      <c r="B1640" s="26" t="str">
        <f>Raw_endusebreakdownannual!C1639</f>
        <v>cDXOH</v>
      </c>
      <c r="C1640" s="26" t="str">
        <f>Raw_endusebreakdownannual!A1639</f>
        <v>Existing</v>
      </c>
      <c r="D1640" s="26" t="str">
        <f>Raw_endusebreakdownannual!D1639</f>
        <v>Interior Lighting</v>
      </c>
      <c r="E1640" s="65">
        <f>Raw_endusebreakdownannual!E1639</f>
        <v>1197553.4099999999</v>
      </c>
      <c r="F1640" s="65">
        <f>Raw_endusebreakdownannual!F1639</f>
        <v>0</v>
      </c>
      <c r="G1640" s="26"/>
    </row>
    <row r="1641" spans="1:7" x14ac:dyDescent="0.25">
      <c r="A1641" s="26" t="str">
        <f>Raw_endusebreakdownannual!B1640</f>
        <v>CZ14</v>
      </c>
      <c r="B1641" s="26" t="str">
        <f>Raw_endusebreakdownannual!C1640</f>
        <v>cDXOH</v>
      </c>
      <c r="C1641" s="26" t="str">
        <f>Raw_endusebreakdownannual!A1640</f>
        <v>Existing</v>
      </c>
      <c r="D1641" s="26" t="str">
        <f>Raw_endusebreakdownannual!D1640</f>
        <v>Exterior Lighting</v>
      </c>
      <c r="E1641" s="65">
        <f>Raw_endusebreakdownannual!E1640</f>
        <v>0</v>
      </c>
      <c r="F1641" s="65">
        <f>Raw_endusebreakdownannual!F1640</f>
        <v>0</v>
      </c>
      <c r="G1641" s="26"/>
    </row>
    <row r="1642" spans="1:7" x14ac:dyDescent="0.25">
      <c r="A1642" s="26" t="str">
        <f>Raw_endusebreakdownannual!B1641</f>
        <v>CZ14</v>
      </c>
      <c r="B1642" s="26" t="str">
        <f>Raw_endusebreakdownannual!C1641</f>
        <v>cDXOH</v>
      </c>
      <c r="C1642" s="26" t="str">
        <f>Raw_endusebreakdownannual!A1641</f>
        <v>Existing</v>
      </c>
      <c r="D1642" s="26" t="str">
        <f>Raw_endusebreakdownannual!D1641</f>
        <v>Interior Equipment</v>
      </c>
      <c r="E1642" s="65">
        <f>Raw_endusebreakdownannual!E1641</f>
        <v>3196971.72</v>
      </c>
      <c r="F1642" s="65">
        <f>Raw_endusebreakdownannual!F1641</f>
        <v>234323.45</v>
      </c>
      <c r="G1642" s="26"/>
    </row>
    <row r="1643" spans="1:7" x14ac:dyDescent="0.25">
      <c r="A1643" s="26" t="str">
        <f>Raw_endusebreakdownannual!B1642</f>
        <v>CZ14</v>
      </c>
      <c r="B1643" s="26" t="str">
        <f>Raw_endusebreakdownannual!C1642</f>
        <v>cDXOH</v>
      </c>
      <c r="C1643" s="26" t="str">
        <f>Raw_endusebreakdownannual!A1642</f>
        <v>Existing</v>
      </c>
      <c r="D1643" s="26" t="str">
        <f>Raw_endusebreakdownannual!D1642</f>
        <v>Exterior Equipment</v>
      </c>
      <c r="E1643" s="65">
        <f>Raw_endusebreakdownannual!E1642</f>
        <v>0</v>
      </c>
      <c r="F1643" s="65">
        <f>Raw_endusebreakdownannual!F1642</f>
        <v>0</v>
      </c>
      <c r="G1643" s="26"/>
    </row>
    <row r="1644" spans="1:7" x14ac:dyDescent="0.25">
      <c r="A1644" s="26" t="str">
        <f>Raw_endusebreakdownannual!B1643</f>
        <v>CZ14</v>
      </c>
      <c r="B1644" s="26" t="str">
        <f>Raw_endusebreakdownannual!C1643</f>
        <v>cDXOH</v>
      </c>
      <c r="C1644" s="26" t="str">
        <f>Raw_endusebreakdownannual!A1643</f>
        <v>Existing</v>
      </c>
      <c r="D1644" s="26" t="str">
        <f>Raw_endusebreakdownannual!D1643</f>
        <v>Fans</v>
      </c>
      <c r="E1644" s="65">
        <f>Raw_endusebreakdownannual!E1643</f>
        <v>2199060.44</v>
      </c>
      <c r="F1644" s="65">
        <f>Raw_endusebreakdownannual!F1643</f>
        <v>0</v>
      </c>
      <c r="G1644" s="26"/>
    </row>
    <row r="1645" spans="1:7" x14ac:dyDescent="0.25">
      <c r="A1645" s="26" t="str">
        <f>Raw_endusebreakdownannual!B1644</f>
        <v>CZ14</v>
      </c>
      <c r="B1645" s="26" t="str">
        <f>Raw_endusebreakdownannual!C1644</f>
        <v>cDXOH</v>
      </c>
      <c r="C1645" s="26" t="str">
        <f>Raw_endusebreakdownannual!A1644</f>
        <v>Existing</v>
      </c>
      <c r="D1645" s="26" t="str">
        <f>Raw_endusebreakdownannual!D1644</f>
        <v>Pumps</v>
      </c>
      <c r="E1645" s="65">
        <f>Raw_endusebreakdownannual!E1644</f>
        <v>3771.92</v>
      </c>
      <c r="F1645" s="65">
        <f>Raw_endusebreakdownannual!F1644</f>
        <v>0</v>
      </c>
      <c r="G1645" s="26"/>
    </row>
    <row r="1646" spans="1:7" x14ac:dyDescent="0.25">
      <c r="A1646" s="26" t="str">
        <f>Raw_endusebreakdownannual!B1645</f>
        <v>CZ14</v>
      </c>
      <c r="B1646" s="26" t="str">
        <f>Raw_endusebreakdownannual!C1645</f>
        <v>cDXOH</v>
      </c>
      <c r="C1646" s="26" t="str">
        <f>Raw_endusebreakdownannual!A1645</f>
        <v>Existing</v>
      </c>
      <c r="D1646" s="26" t="str">
        <f>Raw_endusebreakdownannual!D1645</f>
        <v>Heat Rejection</v>
      </c>
      <c r="E1646" s="65">
        <f>Raw_endusebreakdownannual!E1645</f>
        <v>0</v>
      </c>
      <c r="F1646" s="65">
        <f>Raw_endusebreakdownannual!F1645</f>
        <v>0</v>
      </c>
      <c r="G1646" s="26"/>
    </row>
    <row r="1647" spans="1:7" x14ac:dyDescent="0.25">
      <c r="A1647" s="26" t="str">
        <f>Raw_endusebreakdownannual!B1646</f>
        <v>CZ14</v>
      </c>
      <c r="B1647" s="26" t="str">
        <f>Raw_endusebreakdownannual!C1646</f>
        <v>cDXOH</v>
      </c>
      <c r="C1647" s="26" t="str">
        <f>Raw_endusebreakdownannual!A1646</f>
        <v>Existing</v>
      </c>
      <c r="D1647" s="26" t="str">
        <f>Raw_endusebreakdownannual!D1646</f>
        <v>Humidification</v>
      </c>
      <c r="E1647" s="65">
        <f>Raw_endusebreakdownannual!E1646</f>
        <v>0</v>
      </c>
      <c r="F1647" s="65">
        <f>Raw_endusebreakdownannual!F1646</f>
        <v>0</v>
      </c>
      <c r="G1647" s="26"/>
    </row>
    <row r="1648" spans="1:7" x14ac:dyDescent="0.25">
      <c r="A1648" s="26" t="str">
        <f>Raw_endusebreakdownannual!B1647</f>
        <v>CZ14</v>
      </c>
      <c r="B1648" s="26" t="str">
        <f>Raw_endusebreakdownannual!C1647</f>
        <v>cDXOH</v>
      </c>
      <c r="C1648" s="26" t="str">
        <f>Raw_endusebreakdownannual!A1647</f>
        <v>Existing</v>
      </c>
      <c r="D1648" s="26" t="str">
        <f>Raw_endusebreakdownannual!D1647</f>
        <v>Heat Recovery</v>
      </c>
      <c r="E1648" s="65">
        <f>Raw_endusebreakdownannual!E1647</f>
        <v>0</v>
      </c>
      <c r="F1648" s="65">
        <f>Raw_endusebreakdownannual!F1647</f>
        <v>0</v>
      </c>
      <c r="G1648" s="26"/>
    </row>
    <row r="1649" spans="1:7" x14ac:dyDescent="0.25">
      <c r="A1649" s="26" t="str">
        <f>Raw_endusebreakdownannual!B1648</f>
        <v>CZ14</v>
      </c>
      <c r="B1649" s="26" t="str">
        <f>Raw_endusebreakdownannual!C1648</f>
        <v>cDXOH</v>
      </c>
      <c r="C1649" s="26" t="str">
        <f>Raw_endusebreakdownannual!A1648</f>
        <v>Existing</v>
      </c>
      <c r="D1649" s="26" t="str">
        <f>Raw_endusebreakdownannual!D1648</f>
        <v>Water Systems</v>
      </c>
      <c r="E1649" s="65">
        <f>Raw_endusebreakdownannual!E1648</f>
        <v>0</v>
      </c>
      <c r="F1649" s="65">
        <f>Raw_endusebreakdownannual!F1648</f>
        <v>1372258.29</v>
      </c>
      <c r="G1649" s="26"/>
    </row>
    <row r="1650" spans="1:7" x14ac:dyDescent="0.25">
      <c r="A1650" s="26" t="str">
        <f>Raw_endusebreakdownannual!B1649</f>
        <v>CZ14</v>
      </c>
      <c r="B1650" s="26" t="str">
        <f>Raw_endusebreakdownannual!C1649</f>
        <v>cDXOH</v>
      </c>
      <c r="C1650" s="26" t="str">
        <f>Raw_endusebreakdownannual!A1649</f>
        <v>Existing</v>
      </c>
      <c r="D1650" s="26" t="str">
        <f>Raw_endusebreakdownannual!D1649</f>
        <v>Refrigeration</v>
      </c>
      <c r="E1650" s="65">
        <f>Raw_endusebreakdownannual!E1649</f>
        <v>0</v>
      </c>
      <c r="F1650" s="65">
        <f>Raw_endusebreakdownannual!F1649</f>
        <v>0</v>
      </c>
      <c r="G1650" s="26"/>
    </row>
    <row r="1651" spans="1:7" x14ac:dyDescent="0.25">
      <c r="A1651" s="26" t="str">
        <f>Raw_endusebreakdownannual!B1650</f>
        <v>CZ14</v>
      </c>
      <c r="B1651" s="26" t="str">
        <f>Raw_endusebreakdownannual!C1650</f>
        <v>cDXOH</v>
      </c>
      <c r="C1651" s="26" t="str">
        <f>Raw_endusebreakdownannual!A1650</f>
        <v>Existing</v>
      </c>
      <c r="D1651" s="26" t="str">
        <f>Raw_endusebreakdownannual!D1650</f>
        <v>Generators</v>
      </c>
      <c r="E1651" s="65">
        <f>Raw_endusebreakdownannual!E1650</f>
        <v>0</v>
      </c>
      <c r="F1651" s="65">
        <f>Raw_endusebreakdownannual!F1650</f>
        <v>0</v>
      </c>
      <c r="G1651" s="26"/>
    </row>
    <row r="1652" spans="1:7" x14ac:dyDescent="0.25">
      <c r="A1652" s="26" t="str">
        <f>Raw_endusebreakdownannual!B1651</f>
        <v>CZ14</v>
      </c>
      <c r="B1652" s="26" t="str">
        <f>Raw_endusebreakdownannual!C1651</f>
        <v>cDXOH</v>
      </c>
      <c r="C1652" s="26" t="str">
        <f>Raw_endusebreakdownannual!A1651</f>
        <v>Existing</v>
      </c>
      <c r="D1652" s="26" t="str">
        <f>Raw_endusebreakdownannual!D1651</f>
        <v>Total End Uses</v>
      </c>
      <c r="E1652" s="65">
        <f>Raw_endusebreakdownannual!E1651</f>
        <v>8799233.0399999991</v>
      </c>
      <c r="F1652" s="65">
        <f>Raw_endusebreakdownannual!F1651</f>
        <v>1607182.79</v>
      </c>
      <c r="G1652" s="26"/>
    </row>
    <row r="1653" spans="1:7" x14ac:dyDescent="0.25">
      <c r="A1653" s="26" t="str">
        <f>Raw_endusebreakdownannual!B1652</f>
        <v>CZ15</v>
      </c>
      <c r="B1653" s="26" t="str">
        <f>Raw_endusebreakdownannual!C1652</f>
        <v>cDXOH</v>
      </c>
      <c r="C1653" s="26" t="str">
        <f>Raw_endusebreakdownannual!A1652</f>
        <v>Existing</v>
      </c>
      <c r="D1653" s="26" t="str">
        <f>Raw_endusebreakdownannual!D1652</f>
        <v>Heating</v>
      </c>
      <c r="E1653" s="65">
        <f>Raw_endusebreakdownannual!E1652</f>
        <v>0</v>
      </c>
      <c r="F1653" s="65">
        <f>Raw_endusebreakdownannual!F1652</f>
        <v>16.329999999999998</v>
      </c>
      <c r="G1653" s="26"/>
    </row>
    <row r="1654" spans="1:7" x14ac:dyDescent="0.25">
      <c r="A1654" s="26" t="str">
        <f>Raw_endusebreakdownannual!B1653</f>
        <v>CZ15</v>
      </c>
      <c r="B1654" s="26" t="str">
        <f>Raw_endusebreakdownannual!C1653</f>
        <v>cDXOH</v>
      </c>
      <c r="C1654" s="26" t="str">
        <f>Raw_endusebreakdownannual!A1653</f>
        <v>Existing</v>
      </c>
      <c r="D1654" s="26" t="str">
        <f>Raw_endusebreakdownannual!D1653</f>
        <v>Cooling</v>
      </c>
      <c r="E1654" s="65">
        <f>Raw_endusebreakdownannual!E1653</f>
        <v>2962594.43</v>
      </c>
      <c r="F1654" s="65">
        <f>Raw_endusebreakdownannual!F1653</f>
        <v>0</v>
      </c>
      <c r="G1654" s="26"/>
    </row>
    <row r="1655" spans="1:7" x14ac:dyDescent="0.25">
      <c r="A1655" s="26" t="str">
        <f>Raw_endusebreakdownannual!B1654</f>
        <v>CZ15</v>
      </c>
      <c r="B1655" s="26" t="str">
        <f>Raw_endusebreakdownannual!C1654</f>
        <v>cDXOH</v>
      </c>
      <c r="C1655" s="26" t="str">
        <f>Raw_endusebreakdownannual!A1654</f>
        <v>Existing</v>
      </c>
      <c r="D1655" s="26" t="str">
        <f>Raw_endusebreakdownannual!D1654</f>
        <v>Interior Lighting</v>
      </c>
      <c r="E1655" s="65">
        <f>Raw_endusebreakdownannual!E1654</f>
        <v>1197553.4099999999</v>
      </c>
      <c r="F1655" s="65">
        <f>Raw_endusebreakdownannual!F1654</f>
        <v>0</v>
      </c>
      <c r="G1655" s="26"/>
    </row>
    <row r="1656" spans="1:7" x14ac:dyDescent="0.25">
      <c r="A1656" s="26" t="str">
        <f>Raw_endusebreakdownannual!B1655</f>
        <v>CZ15</v>
      </c>
      <c r="B1656" s="26" t="str">
        <f>Raw_endusebreakdownannual!C1655</f>
        <v>cDXOH</v>
      </c>
      <c r="C1656" s="26" t="str">
        <f>Raw_endusebreakdownannual!A1655</f>
        <v>Existing</v>
      </c>
      <c r="D1656" s="26" t="str">
        <f>Raw_endusebreakdownannual!D1655</f>
        <v>Exterior Lighting</v>
      </c>
      <c r="E1656" s="65">
        <f>Raw_endusebreakdownannual!E1655</f>
        <v>0</v>
      </c>
      <c r="F1656" s="65">
        <f>Raw_endusebreakdownannual!F1655</f>
        <v>0</v>
      </c>
      <c r="G1656" s="26"/>
    </row>
    <row r="1657" spans="1:7" x14ac:dyDescent="0.25">
      <c r="A1657" s="26" t="str">
        <f>Raw_endusebreakdownannual!B1656</f>
        <v>CZ15</v>
      </c>
      <c r="B1657" s="26" t="str">
        <f>Raw_endusebreakdownannual!C1656</f>
        <v>cDXOH</v>
      </c>
      <c r="C1657" s="26" t="str">
        <f>Raw_endusebreakdownannual!A1656</f>
        <v>Existing</v>
      </c>
      <c r="D1657" s="26" t="str">
        <f>Raw_endusebreakdownannual!D1656</f>
        <v>Interior Equipment</v>
      </c>
      <c r="E1657" s="65">
        <f>Raw_endusebreakdownannual!E1656</f>
        <v>3196971.72</v>
      </c>
      <c r="F1657" s="65">
        <f>Raw_endusebreakdownannual!F1656</f>
        <v>234323.45</v>
      </c>
      <c r="G1657" s="26"/>
    </row>
    <row r="1658" spans="1:7" x14ac:dyDescent="0.25">
      <c r="A1658" s="26" t="str">
        <f>Raw_endusebreakdownannual!B1657</f>
        <v>CZ15</v>
      </c>
      <c r="B1658" s="26" t="str">
        <f>Raw_endusebreakdownannual!C1657</f>
        <v>cDXOH</v>
      </c>
      <c r="C1658" s="26" t="str">
        <f>Raw_endusebreakdownannual!A1657</f>
        <v>Existing</v>
      </c>
      <c r="D1658" s="26" t="str">
        <f>Raw_endusebreakdownannual!D1657</f>
        <v>Exterior Equipment</v>
      </c>
      <c r="E1658" s="65">
        <f>Raw_endusebreakdownannual!E1657</f>
        <v>0</v>
      </c>
      <c r="F1658" s="65">
        <f>Raw_endusebreakdownannual!F1657</f>
        <v>0</v>
      </c>
      <c r="G1658" s="26"/>
    </row>
    <row r="1659" spans="1:7" x14ac:dyDescent="0.25">
      <c r="A1659" s="26" t="str">
        <f>Raw_endusebreakdownannual!B1658</f>
        <v>CZ15</v>
      </c>
      <c r="B1659" s="26" t="str">
        <f>Raw_endusebreakdownannual!C1658</f>
        <v>cDXOH</v>
      </c>
      <c r="C1659" s="26" t="str">
        <f>Raw_endusebreakdownannual!A1658</f>
        <v>Existing</v>
      </c>
      <c r="D1659" s="26" t="str">
        <f>Raw_endusebreakdownannual!D1658</f>
        <v>Fans</v>
      </c>
      <c r="E1659" s="65">
        <f>Raw_endusebreakdownannual!E1658</f>
        <v>2147323.62</v>
      </c>
      <c r="F1659" s="65">
        <f>Raw_endusebreakdownannual!F1658</f>
        <v>0</v>
      </c>
      <c r="G1659" s="26"/>
    </row>
    <row r="1660" spans="1:7" x14ac:dyDescent="0.25">
      <c r="A1660" s="26" t="str">
        <f>Raw_endusebreakdownannual!B1659</f>
        <v>CZ15</v>
      </c>
      <c r="B1660" s="26" t="str">
        <f>Raw_endusebreakdownannual!C1659</f>
        <v>cDXOH</v>
      </c>
      <c r="C1660" s="26" t="str">
        <f>Raw_endusebreakdownannual!A1659</f>
        <v>Existing</v>
      </c>
      <c r="D1660" s="26" t="str">
        <f>Raw_endusebreakdownannual!D1659</f>
        <v>Pumps</v>
      </c>
      <c r="E1660" s="65">
        <f>Raw_endusebreakdownannual!E1659</f>
        <v>4212.4399999999996</v>
      </c>
      <c r="F1660" s="65">
        <f>Raw_endusebreakdownannual!F1659</f>
        <v>0</v>
      </c>
      <c r="G1660" s="26"/>
    </row>
    <row r="1661" spans="1:7" x14ac:dyDescent="0.25">
      <c r="A1661" s="26" t="str">
        <f>Raw_endusebreakdownannual!B1660</f>
        <v>CZ15</v>
      </c>
      <c r="B1661" s="26" t="str">
        <f>Raw_endusebreakdownannual!C1660</f>
        <v>cDXOH</v>
      </c>
      <c r="C1661" s="26" t="str">
        <f>Raw_endusebreakdownannual!A1660</f>
        <v>Existing</v>
      </c>
      <c r="D1661" s="26" t="str">
        <f>Raw_endusebreakdownannual!D1660</f>
        <v>Heat Rejection</v>
      </c>
      <c r="E1661" s="65">
        <f>Raw_endusebreakdownannual!E1660</f>
        <v>0</v>
      </c>
      <c r="F1661" s="65">
        <f>Raw_endusebreakdownannual!F1660</f>
        <v>0</v>
      </c>
      <c r="G1661" s="26"/>
    </row>
    <row r="1662" spans="1:7" x14ac:dyDescent="0.25">
      <c r="A1662" s="26" t="str">
        <f>Raw_endusebreakdownannual!B1661</f>
        <v>CZ15</v>
      </c>
      <c r="B1662" s="26" t="str">
        <f>Raw_endusebreakdownannual!C1661</f>
        <v>cDXOH</v>
      </c>
      <c r="C1662" s="26" t="str">
        <f>Raw_endusebreakdownannual!A1661</f>
        <v>Existing</v>
      </c>
      <c r="D1662" s="26" t="str">
        <f>Raw_endusebreakdownannual!D1661</f>
        <v>Humidification</v>
      </c>
      <c r="E1662" s="65">
        <f>Raw_endusebreakdownannual!E1661</f>
        <v>0</v>
      </c>
      <c r="F1662" s="65">
        <f>Raw_endusebreakdownannual!F1661</f>
        <v>0</v>
      </c>
      <c r="G1662" s="26"/>
    </row>
    <row r="1663" spans="1:7" x14ac:dyDescent="0.25">
      <c r="A1663" s="26" t="str">
        <f>Raw_endusebreakdownannual!B1662</f>
        <v>CZ15</v>
      </c>
      <c r="B1663" s="26" t="str">
        <f>Raw_endusebreakdownannual!C1662</f>
        <v>cDXOH</v>
      </c>
      <c r="C1663" s="26" t="str">
        <f>Raw_endusebreakdownannual!A1662</f>
        <v>Existing</v>
      </c>
      <c r="D1663" s="26" t="str">
        <f>Raw_endusebreakdownannual!D1662</f>
        <v>Heat Recovery</v>
      </c>
      <c r="E1663" s="65">
        <f>Raw_endusebreakdownannual!E1662</f>
        <v>0</v>
      </c>
      <c r="F1663" s="65">
        <f>Raw_endusebreakdownannual!F1662</f>
        <v>0</v>
      </c>
      <c r="G1663" s="26"/>
    </row>
    <row r="1664" spans="1:7" x14ac:dyDescent="0.25">
      <c r="A1664" s="26" t="str">
        <f>Raw_endusebreakdownannual!B1663</f>
        <v>CZ15</v>
      </c>
      <c r="B1664" s="26" t="str">
        <f>Raw_endusebreakdownannual!C1663</f>
        <v>cDXOH</v>
      </c>
      <c r="C1664" s="26" t="str">
        <f>Raw_endusebreakdownannual!A1663</f>
        <v>Existing</v>
      </c>
      <c r="D1664" s="26" t="str">
        <f>Raw_endusebreakdownannual!D1663</f>
        <v>Water Systems</v>
      </c>
      <c r="E1664" s="65">
        <f>Raw_endusebreakdownannual!E1663</f>
        <v>0</v>
      </c>
      <c r="F1664" s="65">
        <f>Raw_endusebreakdownannual!F1663</f>
        <v>1216993.06</v>
      </c>
      <c r="G1664" s="26"/>
    </row>
    <row r="1665" spans="1:7" x14ac:dyDescent="0.25">
      <c r="A1665" s="26" t="str">
        <f>Raw_endusebreakdownannual!B1664</f>
        <v>CZ15</v>
      </c>
      <c r="B1665" s="26" t="str">
        <f>Raw_endusebreakdownannual!C1664</f>
        <v>cDXOH</v>
      </c>
      <c r="C1665" s="26" t="str">
        <f>Raw_endusebreakdownannual!A1664</f>
        <v>Existing</v>
      </c>
      <c r="D1665" s="26" t="str">
        <f>Raw_endusebreakdownannual!D1664</f>
        <v>Refrigeration</v>
      </c>
      <c r="E1665" s="65">
        <f>Raw_endusebreakdownannual!E1664</f>
        <v>0</v>
      </c>
      <c r="F1665" s="65">
        <f>Raw_endusebreakdownannual!F1664</f>
        <v>0</v>
      </c>
      <c r="G1665" s="26"/>
    </row>
    <row r="1666" spans="1:7" x14ac:dyDescent="0.25">
      <c r="A1666" s="26" t="str">
        <f>Raw_endusebreakdownannual!B1665</f>
        <v>CZ15</v>
      </c>
      <c r="B1666" s="26" t="str">
        <f>Raw_endusebreakdownannual!C1665</f>
        <v>cDXOH</v>
      </c>
      <c r="C1666" s="26" t="str">
        <f>Raw_endusebreakdownannual!A1665</f>
        <v>Existing</v>
      </c>
      <c r="D1666" s="26" t="str">
        <f>Raw_endusebreakdownannual!D1665</f>
        <v>Generators</v>
      </c>
      <c r="E1666" s="65">
        <f>Raw_endusebreakdownannual!E1665</f>
        <v>0</v>
      </c>
      <c r="F1666" s="65">
        <f>Raw_endusebreakdownannual!F1665</f>
        <v>0</v>
      </c>
      <c r="G1666" s="26"/>
    </row>
    <row r="1667" spans="1:7" x14ac:dyDescent="0.25">
      <c r="A1667" s="26" t="str">
        <f>Raw_endusebreakdownannual!B1666</f>
        <v>CZ15</v>
      </c>
      <c r="B1667" s="26" t="str">
        <f>Raw_endusebreakdownannual!C1666</f>
        <v>cDXOH</v>
      </c>
      <c r="C1667" s="26" t="str">
        <f>Raw_endusebreakdownannual!A1666</f>
        <v>Existing</v>
      </c>
      <c r="D1667" s="26" t="str">
        <f>Raw_endusebreakdownannual!D1666</f>
        <v>Total End Uses</v>
      </c>
      <c r="E1667" s="65">
        <f>Raw_endusebreakdownannual!E1666</f>
        <v>9508655.6199999992</v>
      </c>
      <c r="F1667" s="65">
        <f>Raw_endusebreakdownannual!F1666</f>
        <v>1451332.84</v>
      </c>
      <c r="G1667" s="26"/>
    </row>
    <row r="1668" spans="1:7" x14ac:dyDescent="0.25">
      <c r="A1668" s="26" t="str">
        <f>Raw_endusebreakdownannual!B1667</f>
        <v>CZ16</v>
      </c>
      <c r="B1668" s="26" t="str">
        <f>Raw_endusebreakdownannual!C1667</f>
        <v>cDXOH</v>
      </c>
      <c r="C1668" s="26" t="str">
        <f>Raw_endusebreakdownannual!A1667</f>
        <v>Existing</v>
      </c>
      <c r="D1668" s="26" t="str">
        <f>Raw_endusebreakdownannual!D1667</f>
        <v>Heating</v>
      </c>
      <c r="E1668" s="65">
        <f>Raw_endusebreakdownannual!E1667</f>
        <v>0</v>
      </c>
      <c r="F1668" s="65">
        <f>Raw_endusebreakdownannual!F1667</f>
        <v>7339.81</v>
      </c>
      <c r="G1668" s="26"/>
    </row>
    <row r="1669" spans="1:7" x14ac:dyDescent="0.25">
      <c r="A1669" s="26" t="str">
        <f>Raw_endusebreakdownannual!B1668</f>
        <v>CZ16</v>
      </c>
      <c r="B1669" s="26" t="str">
        <f>Raw_endusebreakdownannual!C1668</f>
        <v>cDXOH</v>
      </c>
      <c r="C1669" s="26" t="str">
        <f>Raw_endusebreakdownannual!A1668</f>
        <v>Existing</v>
      </c>
      <c r="D1669" s="26" t="str">
        <f>Raw_endusebreakdownannual!D1668</f>
        <v>Cooling</v>
      </c>
      <c r="E1669" s="65">
        <f>Raw_endusebreakdownannual!E1668</f>
        <v>1449579.99</v>
      </c>
      <c r="F1669" s="65">
        <f>Raw_endusebreakdownannual!F1668</f>
        <v>0</v>
      </c>
      <c r="G1669" s="26"/>
    </row>
    <row r="1670" spans="1:7" x14ac:dyDescent="0.25">
      <c r="A1670" s="26" t="str">
        <f>Raw_endusebreakdownannual!B1669</f>
        <v>CZ16</v>
      </c>
      <c r="B1670" s="26" t="str">
        <f>Raw_endusebreakdownannual!C1669</f>
        <v>cDXOH</v>
      </c>
      <c r="C1670" s="26" t="str">
        <f>Raw_endusebreakdownannual!A1669</f>
        <v>Existing</v>
      </c>
      <c r="D1670" s="26" t="str">
        <f>Raw_endusebreakdownannual!D1669</f>
        <v>Interior Lighting</v>
      </c>
      <c r="E1670" s="65">
        <f>Raw_endusebreakdownannual!E1669</f>
        <v>1197553.4099999999</v>
      </c>
      <c r="F1670" s="65">
        <f>Raw_endusebreakdownannual!F1669</f>
        <v>0</v>
      </c>
      <c r="G1670" s="26"/>
    </row>
    <row r="1671" spans="1:7" x14ac:dyDescent="0.25">
      <c r="A1671" s="26" t="str">
        <f>Raw_endusebreakdownannual!B1670</f>
        <v>CZ16</v>
      </c>
      <c r="B1671" s="26" t="str">
        <f>Raw_endusebreakdownannual!C1670</f>
        <v>cDXOH</v>
      </c>
      <c r="C1671" s="26" t="str">
        <f>Raw_endusebreakdownannual!A1670</f>
        <v>Existing</v>
      </c>
      <c r="D1671" s="26" t="str">
        <f>Raw_endusebreakdownannual!D1670</f>
        <v>Exterior Lighting</v>
      </c>
      <c r="E1671" s="65">
        <f>Raw_endusebreakdownannual!E1670</f>
        <v>0</v>
      </c>
      <c r="F1671" s="65">
        <f>Raw_endusebreakdownannual!F1670</f>
        <v>0</v>
      </c>
      <c r="G1671" s="26"/>
    </row>
    <row r="1672" spans="1:7" x14ac:dyDescent="0.25">
      <c r="A1672" s="26" t="str">
        <f>Raw_endusebreakdownannual!B1671</f>
        <v>CZ16</v>
      </c>
      <c r="B1672" s="26" t="str">
        <f>Raw_endusebreakdownannual!C1671</f>
        <v>cDXOH</v>
      </c>
      <c r="C1672" s="26" t="str">
        <f>Raw_endusebreakdownannual!A1671</f>
        <v>Existing</v>
      </c>
      <c r="D1672" s="26" t="str">
        <f>Raw_endusebreakdownannual!D1671</f>
        <v>Interior Equipment</v>
      </c>
      <c r="E1672" s="65">
        <f>Raw_endusebreakdownannual!E1671</f>
        <v>3196971.72</v>
      </c>
      <c r="F1672" s="65">
        <f>Raw_endusebreakdownannual!F1671</f>
        <v>234323.45</v>
      </c>
      <c r="G1672" s="26"/>
    </row>
    <row r="1673" spans="1:7" x14ac:dyDescent="0.25">
      <c r="A1673" s="26" t="str">
        <f>Raw_endusebreakdownannual!B1672</f>
        <v>CZ16</v>
      </c>
      <c r="B1673" s="26" t="str">
        <f>Raw_endusebreakdownannual!C1672</f>
        <v>cDXOH</v>
      </c>
      <c r="C1673" s="26" t="str">
        <f>Raw_endusebreakdownannual!A1672</f>
        <v>Existing</v>
      </c>
      <c r="D1673" s="26" t="str">
        <f>Raw_endusebreakdownannual!D1672</f>
        <v>Exterior Equipment</v>
      </c>
      <c r="E1673" s="65">
        <f>Raw_endusebreakdownannual!E1672</f>
        <v>0</v>
      </c>
      <c r="F1673" s="65">
        <f>Raw_endusebreakdownannual!F1672</f>
        <v>0</v>
      </c>
      <c r="G1673" s="26"/>
    </row>
    <row r="1674" spans="1:7" x14ac:dyDescent="0.25">
      <c r="A1674" s="26" t="str">
        <f>Raw_endusebreakdownannual!B1673</f>
        <v>CZ16</v>
      </c>
      <c r="B1674" s="26" t="str">
        <f>Raw_endusebreakdownannual!C1673</f>
        <v>cDXOH</v>
      </c>
      <c r="C1674" s="26" t="str">
        <f>Raw_endusebreakdownannual!A1673</f>
        <v>Existing</v>
      </c>
      <c r="D1674" s="26" t="str">
        <f>Raw_endusebreakdownannual!D1673</f>
        <v>Fans</v>
      </c>
      <c r="E1674" s="65">
        <f>Raw_endusebreakdownannual!E1673</f>
        <v>2164499.5699999998</v>
      </c>
      <c r="F1674" s="65">
        <f>Raw_endusebreakdownannual!F1673</f>
        <v>0</v>
      </c>
      <c r="G1674" s="26"/>
    </row>
    <row r="1675" spans="1:7" x14ac:dyDescent="0.25">
      <c r="A1675" s="26" t="str">
        <f>Raw_endusebreakdownannual!B1674</f>
        <v>CZ16</v>
      </c>
      <c r="B1675" s="26" t="str">
        <f>Raw_endusebreakdownannual!C1674</f>
        <v>cDXOH</v>
      </c>
      <c r="C1675" s="26" t="str">
        <f>Raw_endusebreakdownannual!A1674</f>
        <v>Existing</v>
      </c>
      <c r="D1675" s="26" t="str">
        <f>Raw_endusebreakdownannual!D1674</f>
        <v>Pumps</v>
      </c>
      <c r="E1675" s="65">
        <f>Raw_endusebreakdownannual!E1674</f>
        <v>2819.35</v>
      </c>
      <c r="F1675" s="65">
        <f>Raw_endusebreakdownannual!F1674</f>
        <v>0</v>
      </c>
      <c r="G1675" s="26"/>
    </row>
    <row r="1676" spans="1:7" x14ac:dyDescent="0.25">
      <c r="A1676" s="26" t="str">
        <f>Raw_endusebreakdownannual!B1675</f>
        <v>CZ16</v>
      </c>
      <c r="B1676" s="26" t="str">
        <f>Raw_endusebreakdownannual!C1675</f>
        <v>cDXOH</v>
      </c>
      <c r="C1676" s="26" t="str">
        <f>Raw_endusebreakdownannual!A1675</f>
        <v>Existing</v>
      </c>
      <c r="D1676" s="26" t="str">
        <f>Raw_endusebreakdownannual!D1675</f>
        <v>Heat Rejection</v>
      </c>
      <c r="E1676" s="65">
        <f>Raw_endusebreakdownannual!E1675</f>
        <v>0</v>
      </c>
      <c r="F1676" s="65">
        <f>Raw_endusebreakdownannual!F1675</f>
        <v>0</v>
      </c>
      <c r="G1676" s="26"/>
    </row>
    <row r="1677" spans="1:7" x14ac:dyDescent="0.25">
      <c r="A1677" s="26" t="str">
        <f>Raw_endusebreakdownannual!B1676</f>
        <v>CZ16</v>
      </c>
      <c r="B1677" s="26" t="str">
        <f>Raw_endusebreakdownannual!C1676</f>
        <v>cDXOH</v>
      </c>
      <c r="C1677" s="26" t="str">
        <f>Raw_endusebreakdownannual!A1676</f>
        <v>Existing</v>
      </c>
      <c r="D1677" s="26" t="str">
        <f>Raw_endusebreakdownannual!D1676</f>
        <v>Humidification</v>
      </c>
      <c r="E1677" s="65">
        <f>Raw_endusebreakdownannual!E1676</f>
        <v>0</v>
      </c>
      <c r="F1677" s="65">
        <f>Raw_endusebreakdownannual!F1676</f>
        <v>0</v>
      </c>
      <c r="G1677" s="26"/>
    </row>
    <row r="1678" spans="1:7" x14ac:dyDescent="0.25">
      <c r="A1678" s="26" t="str">
        <f>Raw_endusebreakdownannual!B1677</f>
        <v>CZ16</v>
      </c>
      <c r="B1678" s="26" t="str">
        <f>Raw_endusebreakdownannual!C1677</f>
        <v>cDXOH</v>
      </c>
      <c r="C1678" s="26" t="str">
        <f>Raw_endusebreakdownannual!A1677</f>
        <v>Existing</v>
      </c>
      <c r="D1678" s="26" t="str">
        <f>Raw_endusebreakdownannual!D1677</f>
        <v>Heat Recovery</v>
      </c>
      <c r="E1678" s="65">
        <f>Raw_endusebreakdownannual!E1677</f>
        <v>0</v>
      </c>
      <c r="F1678" s="65">
        <f>Raw_endusebreakdownannual!F1677</f>
        <v>0</v>
      </c>
      <c r="G1678" s="26"/>
    </row>
    <row r="1679" spans="1:7" x14ac:dyDescent="0.25">
      <c r="A1679" s="26" t="str">
        <f>Raw_endusebreakdownannual!B1678</f>
        <v>CZ16</v>
      </c>
      <c r="B1679" s="26" t="str">
        <f>Raw_endusebreakdownannual!C1678</f>
        <v>cDXOH</v>
      </c>
      <c r="C1679" s="26" t="str">
        <f>Raw_endusebreakdownannual!A1678</f>
        <v>Existing</v>
      </c>
      <c r="D1679" s="26" t="str">
        <f>Raw_endusebreakdownannual!D1678</f>
        <v>Water Systems</v>
      </c>
      <c r="E1679" s="65">
        <f>Raw_endusebreakdownannual!E1678</f>
        <v>0</v>
      </c>
      <c r="F1679" s="65">
        <f>Raw_endusebreakdownannual!F1678</f>
        <v>1625537.81</v>
      </c>
      <c r="G1679" s="26"/>
    </row>
    <row r="1680" spans="1:7" x14ac:dyDescent="0.25">
      <c r="A1680" s="26" t="str">
        <f>Raw_endusebreakdownannual!B1679</f>
        <v>CZ16</v>
      </c>
      <c r="B1680" s="26" t="str">
        <f>Raw_endusebreakdownannual!C1679</f>
        <v>cDXOH</v>
      </c>
      <c r="C1680" s="26" t="str">
        <f>Raw_endusebreakdownannual!A1679</f>
        <v>Existing</v>
      </c>
      <c r="D1680" s="26" t="str">
        <f>Raw_endusebreakdownannual!D1679</f>
        <v>Refrigeration</v>
      </c>
      <c r="E1680" s="65">
        <f>Raw_endusebreakdownannual!E1679</f>
        <v>0</v>
      </c>
      <c r="F1680" s="65">
        <f>Raw_endusebreakdownannual!F1679</f>
        <v>0</v>
      </c>
      <c r="G1680" s="26"/>
    </row>
    <row r="1681" spans="1:7" x14ac:dyDescent="0.25">
      <c r="A1681" s="26" t="str">
        <f>Raw_endusebreakdownannual!B1680</f>
        <v>CZ16</v>
      </c>
      <c r="B1681" s="26" t="str">
        <f>Raw_endusebreakdownannual!C1680</f>
        <v>cDXOH</v>
      </c>
      <c r="C1681" s="26" t="str">
        <f>Raw_endusebreakdownannual!A1680</f>
        <v>Existing</v>
      </c>
      <c r="D1681" s="26" t="str">
        <f>Raw_endusebreakdownannual!D1680</f>
        <v>Generators</v>
      </c>
      <c r="E1681" s="65">
        <f>Raw_endusebreakdownannual!E1680</f>
        <v>0</v>
      </c>
      <c r="F1681" s="65">
        <f>Raw_endusebreakdownannual!F1680</f>
        <v>0</v>
      </c>
      <c r="G1681" s="26"/>
    </row>
    <row r="1682" spans="1:7" x14ac:dyDescent="0.25">
      <c r="A1682" s="26" t="str">
        <f>Raw_endusebreakdownannual!B1681</f>
        <v>CZ16</v>
      </c>
      <c r="B1682" s="26" t="str">
        <f>Raw_endusebreakdownannual!C1681</f>
        <v>cDXOH</v>
      </c>
      <c r="C1682" s="26" t="str">
        <f>Raw_endusebreakdownannual!A1681</f>
        <v>Existing</v>
      </c>
      <c r="D1682" s="26" t="str">
        <f>Raw_endusebreakdownannual!D1681</f>
        <v>Total End Uses</v>
      </c>
      <c r="E1682" s="65">
        <f>Raw_endusebreakdownannual!E1681</f>
        <v>8011424.04</v>
      </c>
      <c r="F1682" s="65">
        <f>Raw_endusebreakdownannual!F1681</f>
        <v>1867201.08</v>
      </c>
      <c r="G1682" s="26"/>
    </row>
    <row r="1683" spans="1:7" x14ac:dyDescent="0.25">
      <c r="A1683" s="26" t="str">
        <f>Raw_endusebreakdownannual!B1682</f>
        <v>CZ01</v>
      </c>
      <c r="B1683" s="26" t="str">
        <f>Raw_endusebreakdownannual!C1682</f>
        <v>cDXOH</v>
      </c>
      <c r="C1683" s="26" t="str">
        <f>Raw_endusebreakdownannual!A1682</f>
        <v>New Construction</v>
      </c>
      <c r="D1683" s="26" t="str">
        <f>Raw_endusebreakdownannual!D1682</f>
        <v>Heating</v>
      </c>
      <c r="E1683" s="65">
        <f>Raw_endusebreakdownannual!E1682</f>
        <v>0</v>
      </c>
      <c r="F1683" s="65">
        <f>Raw_endusebreakdownannual!F1682</f>
        <v>1003.87</v>
      </c>
      <c r="G1683" s="26"/>
    </row>
    <row r="1684" spans="1:7" x14ac:dyDescent="0.25">
      <c r="A1684" s="26" t="str">
        <f>Raw_endusebreakdownannual!B1683</f>
        <v>CZ01</v>
      </c>
      <c r="B1684" s="26" t="str">
        <f>Raw_endusebreakdownannual!C1683</f>
        <v>cDXOH</v>
      </c>
      <c r="C1684" s="26" t="str">
        <f>Raw_endusebreakdownannual!A1683</f>
        <v>New Construction</v>
      </c>
      <c r="D1684" s="26" t="str">
        <f>Raw_endusebreakdownannual!D1683</f>
        <v>Cooling</v>
      </c>
      <c r="E1684" s="65">
        <f>Raw_endusebreakdownannual!E1683</f>
        <v>65504.01</v>
      </c>
      <c r="F1684" s="65">
        <f>Raw_endusebreakdownannual!F1683</f>
        <v>0</v>
      </c>
      <c r="G1684" s="26"/>
    </row>
    <row r="1685" spans="1:7" x14ac:dyDescent="0.25">
      <c r="A1685" s="26" t="str">
        <f>Raw_endusebreakdownannual!B1684</f>
        <v>CZ01</v>
      </c>
      <c r="B1685" s="26" t="str">
        <f>Raw_endusebreakdownannual!C1684</f>
        <v>cDXOH</v>
      </c>
      <c r="C1685" s="26" t="str">
        <f>Raw_endusebreakdownannual!A1684</f>
        <v>New Construction</v>
      </c>
      <c r="D1685" s="26" t="str">
        <f>Raw_endusebreakdownannual!D1684</f>
        <v>Interior Lighting</v>
      </c>
      <c r="E1685" s="65">
        <f>Raw_endusebreakdownannual!E1684</f>
        <v>558894.68000000005</v>
      </c>
      <c r="F1685" s="65">
        <f>Raw_endusebreakdownannual!F1684</f>
        <v>0</v>
      </c>
      <c r="G1685" s="26"/>
    </row>
    <row r="1686" spans="1:7" x14ac:dyDescent="0.25">
      <c r="A1686" s="26" t="str">
        <f>Raw_endusebreakdownannual!B1685</f>
        <v>CZ01</v>
      </c>
      <c r="B1686" s="26" t="str">
        <f>Raw_endusebreakdownannual!C1685</f>
        <v>cDXOH</v>
      </c>
      <c r="C1686" s="26" t="str">
        <f>Raw_endusebreakdownannual!A1685</f>
        <v>New Construction</v>
      </c>
      <c r="D1686" s="26" t="str">
        <f>Raw_endusebreakdownannual!D1685</f>
        <v>Exterior Lighting</v>
      </c>
      <c r="E1686" s="65">
        <f>Raw_endusebreakdownannual!E1685</f>
        <v>0</v>
      </c>
      <c r="F1686" s="65">
        <f>Raw_endusebreakdownannual!F1685</f>
        <v>0</v>
      </c>
      <c r="G1686" s="26"/>
    </row>
    <row r="1687" spans="1:7" x14ac:dyDescent="0.25">
      <c r="A1687" s="26" t="str">
        <f>Raw_endusebreakdownannual!B1686</f>
        <v>CZ01</v>
      </c>
      <c r="B1687" s="26" t="str">
        <f>Raw_endusebreakdownannual!C1686</f>
        <v>cDXOH</v>
      </c>
      <c r="C1687" s="26" t="str">
        <f>Raw_endusebreakdownannual!A1686</f>
        <v>New Construction</v>
      </c>
      <c r="D1687" s="26" t="str">
        <f>Raw_endusebreakdownannual!D1686</f>
        <v>Interior Equipment</v>
      </c>
      <c r="E1687" s="65">
        <f>Raw_endusebreakdownannual!E1686</f>
        <v>3196971.72</v>
      </c>
      <c r="F1687" s="65">
        <f>Raw_endusebreakdownannual!F1686</f>
        <v>234323.45</v>
      </c>
      <c r="G1687" s="26"/>
    </row>
    <row r="1688" spans="1:7" x14ac:dyDescent="0.25">
      <c r="A1688" s="26" t="str">
        <f>Raw_endusebreakdownannual!B1687</f>
        <v>CZ01</v>
      </c>
      <c r="B1688" s="26" t="str">
        <f>Raw_endusebreakdownannual!C1687</f>
        <v>cDXOH</v>
      </c>
      <c r="C1688" s="26" t="str">
        <f>Raw_endusebreakdownannual!A1687</f>
        <v>New Construction</v>
      </c>
      <c r="D1688" s="26" t="str">
        <f>Raw_endusebreakdownannual!D1687</f>
        <v>Exterior Equipment</v>
      </c>
      <c r="E1688" s="65">
        <f>Raw_endusebreakdownannual!E1687</f>
        <v>0</v>
      </c>
      <c r="F1688" s="65">
        <f>Raw_endusebreakdownannual!F1687</f>
        <v>0</v>
      </c>
      <c r="G1688" s="26"/>
    </row>
    <row r="1689" spans="1:7" x14ac:dyDescent="0.25">
      <c r="A1689" s="26" t="str">
        <f>Raw_endusebreakdownannual!B1688</f>
        <v>CZ01</v>
      </c>
      <c r="B1689" s="26" t="str">
        <f>Raw_endusebreakdownannual!C1688</f>
        <v>cDXOH</v>
      </c>
      <c r="C1689" s="26" t="str">
        <f>Raw_endusebreakdownannual!A1688</f>
        <v>New Construction</v>
      </c>
      <c r="D1689" s="26" t="str">
        <f>Raw_endusebreakdownannual!D1688</f>
        <v>Fans</v>
      </c>
      <c r="E1689" s="65">
        <f>Raw_endusebreakdownannual!E1688</f>
        <v>1155550.82</v>
      </c>
      <c r="F1689" s="65">
        <f>Raw_endusebreakdownannual!F1688</f>
        <v>0</v>
      </c>
      <c r="G1689" s="26"/>
    </row>
    <row r="1690" spans="1:7" x14ac:dyDescent="0.25">
      <c r="A1690" s="26" t="str">
        <f>Raw_endusebreakdownannual!B1689</f>
        <v>CZ01</v>
      </c>
      <c r="B1690" s="26" t="str">
        <f>Raw_endusebreakdownannual!C1689</f>
        <v>cDXOH</v>
      </c>
      <c r="C1690" s="26" t="str">
        <f>Raw_endusebreakdownannual!A1689</f>
        <v>New Construction</v>
      </c>
      <c r="D1690" s="26" t="str">
        <f>Raw_endusebreakdownannual!D1689</f>
        <v>Pumps</v>
      </c>
      <c r="E1690" s="65">
        <f>Raw_endusebreakdownannual!E1689</f>
        <v>1719.07</v>
      </c>
      <c r="F1690" s="65">
        <f>Raw_endusebreakdownannual!F1689</f>
        <v>0</v>
      </c>
      <c r="G1690" s="26"/>
    </row>
    <row r="1691" spans="1:7" x14ac:dyDescent="0.25">
      <c r="A1691" s="26" t="str">
        <f>Raw_endusebreakdownannual!B1690</f>
        <v>CZ01</v>
      </c>
      <c r="B1691" s="26" t="str">
        <f>Raw_endusebreakdownannual!C1690</f>
        <v>cDXOH</v>
      </c>
      <c r="C1691" s="26" t="str">
        <f>Raw_endusebreakdownannual!A1690</f>
        <v>New Construction</v>
      </c>
      <c r="D1691" s="26" t="str">
        <f>Raw_endusebreakdownannual!D1690</f>
        <v>Heat Rejection</v>
      </c>
      <c r="E1691" s="65">
        <f>Raw_endusebreakdownannual!E1690</f>
        <v>0</v>
      </c>
      <c r="F1691" s="65">
        <f>Raw_endusebreakdownannual!F1690</f>
        <v>0</v>
      </c>
      <c r="G1691" s="26"/>
    </row>
    <row r="1692" spans="1:7" x14ac:dyDescent="0.25">
      <c r="A1692" s="26" t="str">
        <f>Raw_endusebreakdownannual!B1691</f>
        <v>CZ01</v>
      </c>
      <c r="B1692" s="26" t="str">
        <f>Raw_endusebreakdownannual!C1691</f>
        <v>cDXOH</v>
      </c>
      <c r="C1692" s="26" t="str">
        <f>Raw_endusebreakdownannual!A1691</f>
        <v>New Construction</v>
      </c>
      <c r="D1692" s="26" t="str">
        <f>Raw_endusebreakdownannual!D1691</f>
        <v>Humidification</v>
      </c>
      <c r="E1692" s="65">
        <f>Raw_endusebreakdownannual!E1691</f>
        <v>0</v>
      </c>
      <c r="F1692" s="65">
        <f>Raw_endusebreakdownannual!F1691</f>
        <v>0</v>
      </c>
      <c r="G1692" s="26"/>
    </row>
    <row r="1693" spans="1:7" x14ac:dyDescent="0.25">
      <c r="A1693" s="26" t="str">
        <f>Raw_endusebreakdownannual!B1692</f>
        <v>CZ01</v>
      </c>
      <c r="B1693" s="26" t="str">
        <f>Raw_endusebreakdownannual!C1692</f>
        <v>cDXOH</v>
      </c>
      <c r="C1693" s="26" t="str">
        <f>Raw_endusebreakdownannual!A1692</f>
        <v>New Construction</v>
      </c>
      <c r="D1693" s="26" t="str">
        <f>Raw_endusebreakdownannual!D1692</f>
        <v>Heat Recovery</v>
      </c>
      <c r="E1693" s="65">
        <f>Raw_endusebreakdownannual!E1692</f>
        <v>0</v>
      </c>
      <c r="F1693" s="65">
        <f>Raw_endusebreakdownannual!F1692</f>
        <v>0</v>
      </c>
      <c r="G1693" s="26"/>
    </row>
    <row r="1694" spans="1:7" x14ac:dyDescent="0.25">
      <c r="A1694" s="26" t="str">
        <f>Raw_endusebreakdownannual!B1693</f>
        <v>CZ01</v>
      </c>
      <c r="B1694" s="26" t="str">
        <f>Raw_endusebreakdownannual!C1693</f>
        <v>cDXOH</v>
      </c>
      <c r="C1694" s="26" t="str">
        <f>Raw_endusebreakdownannual!A1693</f>
        <v>New Construction</v>
      </c>
      <c r="D1694" s="26" t="str">
        <f>Raw_endusebreakdownannual!D1693</f>
        <v>Water Systems</v>
      </c>
      <c r="E1694" s="65">
        <f>Raw_endusebreakdownannual!E1693</f>
        <v>0</v>
      </c>
      <c r="F1694" s="65">
        <f>Raw_endusebreakdownannual!F1693</f>
        <v>1809849.63</v>
      </c>
      <c r="G1694" s="26"/>
    </row>
    <row r="1695" spans="1:7" x14ac:dyDescent="0.25">
      <c r="A1695" s="26" t="str">
        <f>Raw_endusebreakdownannual!B1694</f>
        <v>CZ01</v>
      </c>
      <c r="B1695" s="26" t="str">
        <f>Raw_endusebreakdownannual!C1694</f>
        <v>cDXOH</v>
      </c>
      <c r="C1695" s="26" t="str">
        <f>Raw_endusebreakdownannual!A1694</f>
        <v>New Construction</v>
      </c>
      <c r="D1695" s="26" t="str">
        <f>Raw_endusebreakdownannual!D1694</f>
        <v>Refrigeration</v>
      </c>
      <c r="E1695" s="65">
        <f>Raw_endusebreakdownannual!E1694</f>
        <v>0</v>
      </c>
      <c r="F1695" s="65">
        <f>Raw_endusebreakdownannual!F1694</f>
        <v>0</v>
      </c>
      <c r="G1695" s="26"/>
    </row>
    <row r="1696" spans="1:7" x14ac:dyDescent="0.25">
      <c r="A1696" s="26" t="str">
        <f>Raw_endusebreakdownannual!B1695</f>
        <v>CZ01</v>
      </c>
      <c r="B1696" s="26" t="str">
        <f>Raw_endusebreakdownannual!C1695</f>
        <v>cDXOH</v>
      </c>
      <c r="C1696" s="26" t="str">
        <f>Raw_endusebreakdownannual!A1695</f>
        <v>New Construction</v>
      </c>
      <c r="D1696" s="26" t="str">
        <f>Raw_endusebreakdownannual!D1695</f>
        <v>Generators</v>
      </c>
      <c r="E1696" s="65">
        <f>Raw_endusebreakdownannual!E1695</f>
        <v>0</v>
      </c>
      <c r="F1696" s="65">
        <f>Raw_endusebreakdownannual!F1695</f>
        <v>0</v>
      </c>
      <c r="G1696" s="26"/>
    </row>
    <row r="1697" spans="1:7" x14ac:dyDescent="0.25">
      <c r="A1697" s="26" t="str">
        <f>Raw_endusebreakdownannual!B1696</f>
        <v>CZ01</v>
      </c>
      <c r="B1697" s="26" t="str">
        <f>Raw_endusebreakdownannual!C1696</f>
        <v>cDXOH</v>
      </c>
      <c r="C1697" s="26" t="str">
        <f>Raw_endusebreakdownannual!A1696</f>
        <v>New Construction</v>
      </c>
      <c r="D1697" s="26" t="str">
        <f>Raw_endusebreakdownannual!D1696</f>
        <v>Total End Uses</v>
      </c>
      <c r="E1697" s="65">
        <f>Raw_endusebreakdownannual!E1696</f>
        <v>4978640.29</v>
      </c>
      <c r="F1697" s="65">
        <f>Raw_endusebreakdownannual!F1696</f>
        <v>2045176.95</v>
      </c>
      <c r="G1697" s="26"/>
    </row>
    <row r="1698" spans="1:7" x14ac:dyDescent="0.25">
      <c r="A1698" s="26" t="str">
        <f>Raw_endusebreakdownannual!B1697</f>
        <v>CZ02</v>
      </c>
      <c r="B1698" s="26" t="str">
        <f>Raw_endusebreakdownannual!C1697</f>
        <v>cDXOH</v>
      </c>
      <c r="C1698" s="26" t="str">
        <f>Raw_endusebreakdownannual!A1697</f>
        <v>New Construction</v>
      </c>
      <c r="D1698" s="26" t="str">
        <f>Raw_endusebreakdownannual!D1697</f>
        <v>Heating</v>
      </c>
      <c r="E1698" s="65">
        <f>Raw_endusebreakdownannual!E1697</f>
        <v>0</v>
      </c>
      <c r="F1698" s="65">
        <f>Raw_endusebreakdownannual!F1697</f>
        <v>8879.82</v>
      </c>
      <c r="G1698" s="26"/>
    </row>
    <row r="1699" spans="1:7" x14ac:dyDescent="0.25">
      <c r="A1699" s="26" t="str">
        <f>Raw_endusebreakdownannual!B1698</f>
        <v>CZ02</v>
      </c>
      <c r="B1699" s="26" t="str">
        <f>Raw_endusebreakdownannual!C1698</f>
        <v>cDXOH</v>
      </c>
      <c r="C1699" s="26" t="str">
        <f>Raw_endusebreakdownannual!A1698</f>
        <v>New Construction</v>
      </c>
      <c r="D1699" s="26" t="str">
        <f>Raw_endusebreakdownannual!D1698</f>
        <v>Cooling</v>
      </c>
      <c r="E1699" s="65">
        <f>Raw_endusebreakdownannual!E1698</f>
        <v>515684.9</v>
      </c>
      <c r="F1699" s="65">
        <f>Raw_endusebreakdownannual!F1698</f>
        <v>0</v>
      </c>
      <c r="G1699" s="26"/>
    </row>
    <row r="1700" spans="1:7" x14ac:dyDescent="0.25">
      <c r="A1700" s="26" t="str">
        <f>Raw_endusebreakdownannual!B1699</f>
        <v>CZ02</v>
      </c>
      <c r="B1700" s="26" t="str">
        <f>Raw_endusebreakdownannual!C1699</f>
        <v>cDXOH</v>
      </c>
      <c r="C1700" s="26" t="str">
        <f>Raw_endusebreakdownannual!A1699</f>
        <v>New Construction</v>
      </c>
      <c r="D1700" s="26" t="str">
        <f>Raw_endusebreakdownannual!D1699</f>
        <v>Interior Lighting</v>
      </c>
      <c r="E1700" s="65">
        <f>Raw_endusebreakdownannual!E1699</f>
        <v>558894.68000000005</v>
      </c>
      <c r="F1700" s="65">
        <f>Raw_endusebreakdownannual!F1699</f>
        <v>0</v>
      </c>
      <c r="G1700" s="26"/>
    </row>
    <row r="1701" spans="1:7" x14ac:dyDescent="0.25">
      <c r="A1701" s="26" t="str">
        <f>Raw_endusebreakdownannual!B1700</f>
        <v>CZ02</v>
      </c>
      <c r="B1701" s="26" t="str">
        <f>Raw_endusebreakdownannual!C1700</f>
        <v>cDXOH</v>
      </c>
      <c r="C1701" s="26" t="str">
        <f>Raw_endusebreakdownannual!A1700</f>
        <v>New Construction</v>
      </c>
      <c r="D1701" s="26" t="str">
        <f>Raw_endusebreakdownannual!D1700</f>
        <v>Exterior Lighting</v>
      </c>
      <c r="E1701" s="65">
        <f>Raw_endusebreakdownannual!E1700</f>
        <v>0</v>
      </c>
      <c r="F1701" s="65">
        <f>Raw_endusebreakdownannual!F1700</f>
        <v>0</v>
      </c>
      <c r="G1701" s="26"/>
    </row>
    <row r="1702" spans="1:7" x14ac:dyDescent="0.25">
      <c r="A1702" s="26" t="str">
        <f>Raw_endusebreakdownannual!B1701</f>
        <v>CZ02</v>
      </c>
      <c r="B1702" s="26" t="str">
        <f>Raw_endusebreakdownannual!C1701</f>
        <v>cDXOH</v>
      </c>
      <c r="C1702" s="26" t="str">
        <f>Raw_endusebreakdownannual!A1701</f>
        <v>New Construction</v>
      </c>
      <c r="D1702" s="26" t="str">
        <f>Raw_endusebreakdownannual!D1701</f>
        <v>Interior Equipment</v>
      </c>
      <c r="E1702" s="65">
        <f>Raw_endusebreakdownannual!E1701</f>
        <v>3196971.72</v>
      </c>
      <c r="F1702" s="65">
        <f>Raw_endusebreakdownannual!F1701</f>
        <v>234323.45</v>
      </c>
      <c r="G1702" s="26"/>
    </row>
    <row r="1703" spans="1:7" x14ac:dyDescent="0.25">
      <c r="A1703" s="26" t="str">
        <f>Raw_endusebreakdownannual!B1702</f>
        <v>CZ02</v>
      </c>
      <c r="B1703" s="26" t="str">
        <f>Raw_endusebreakdownannual!C1702</f>
        <v>cDXOH</v>
      </c>
      <c r="C1703" s="26" t="str">
        <f>Raw_endusebreakdownannual!A1702</f>
        <v>New Construction</v>
      </c>
      <c r="D1703" s="26" t="str">
        <f>Raw_endusebreakdownannual!D1702</f>
        <v>Exterior Equipment</v>
      </c>
      <c r="E1703" s="65">
        <f>Raw_endusebreakdownannual!E1702</f>
        <v>0</v>
      </c>
      <c r="F1703" s="65">
        <f>Raw_endusebreakdownannual!F1702</f>
        <v>0</v>
      </c>
      <c r="G1703" s="26"/>
    </row>
    <row r="1704" spans="1:7" x14ac:dyDescent="0.25">
      <c r="A1704" s="26" t="str">
        <f>Raw_endusebreakdownannual!B1703</f>
        <v>CZ02</v>
      </c>
      <c r="B1704" s="26" t="str">
        <f>Raw_endusebreakdownannual!C1703</f>
        <v>cDXOH</v>
      </c>
      <c r="C1704" s="26" t="str">
        <f>Raw_endusebreakdownannual!A1703</f>
        <v>New Construction</v>
      </c>
      <c r="D1704" s="26" t="str">
        <f>Raw_endusebreakdownannual!D1703</f>
        <v>Fans</v>
      </c>
      <c r="E1704" s="65">
        <f>Raw_endusebreakdownannual!E1703</f>
        <v>1386218.89</v>
      </c>
      <c r="F1704" s="65">
        <f>Raw_endusebreakdownannual!F1703</f>
        <v>0</v>
      </c>
      <c r="G1704" s="26"/>
    </row>
    <row r="1705" spans="1:7" x14ac:dyDescent="0.25">
      <c r="A1705" s="26" t="str">
        <f>Raw_endusebreakdownannual!B1704</f>
        <v>CZ02</v>
      </c>
      <c r="B1705" s="26" t="str">
        <f>Raw_endusebreakdownannual!C1704</f>
        <v>cDXOH</v>
      </c>
      <c r="C1705" s="26" t="str">
        <f>Raw_endusebreakdownannual!A1704</f>
        <v>New Construction</v>
      </c>
      <c r="D1705" s="26" t="str">
        <f>Raw_endusebreakdownannual!D1704</f>
        <v>Pumps</v>
      </c>
      <c r="E1705" s="65">
        <f>Raw_endusebreakdownannual!E1704</f>
        <v>2088.9899999999998</v>
      </c>
      <c r="F1705" s="65">
        <f>Raw_endusebreakdownannual!F1704</f>
        <v>0</v>
      </c>
      <c r="G1705" s="26"/>
    </row>
    <row r="1706" spans="1:7" x14ac:dyDescent="0.25">
      <c r="A1706" s="26" t="str">
        <f>Raw_endusebreakdownannual!B1705</f>
        <v>CZ02</v>
      </c>
      <c r="B1706" s="26" t="str">
        <f>Raw_endusebreakdownannual!C1705</f>
        <v>cDXOH</v>
      </c>
      <c r="C1706" s="26" t="str">
        <f>Raw_endusebreakdownannual!A1705</f>
        <v>New Construction</v>
      </c>
      <c r="D1706" s="26" t="str">
        <f>Raw_endusebreakdownannual!D1705</f>
        <v>Heat Rejection</v>
      </c>
      <c r="E1706" s="65">
        <f>Raw_endusebreakdownannual!E1705</f>
        <v>0</v>
      </c>
      <c r="F1706" s="65">
        <f>Raw_endusebreakdownannual!F1705</f>
        <v>0</v>
      </c>
      <c r="G1706" s="26"/>
    </row>
    <row r="1707" spans="1:7" x14ac:dyDescent="0.25">
      <c r="A1707" s="26" t="str">
        <f>Raw_endusebreakdownannual!B1706</f>
        <v>CZ02</v>
      </c>
      <c r="B1707" s="26" t="str">
        <f>Raw_endusebreakdownannual!C1706</f>
        <v>cDXOH</v>
      </c>
      <c r="C1707" s="26" t="str">
        <f>Raw_endusebreakdownannual!A1706</f>
        <v>New Construction</v>
      </c>
      <c r="D1707" s="26" t="str">
        <f>Raw_endusebreakdownannual!D1706</f>
        <v>Humidification</v>
      </c>
      <c r="E1707" s="65">
        <f>Raw_endusebreakdownannual!E1706</f>
        <v>0</v>
      </c>
      <c r="F1707" s="65">
        <f>Raw_endusebreakdownannual!F1706</f>
        <v>0</v>
      </c>
      <c r="G1707" s="26"/>
    </row>
    <row r="1708" spans="1:7" x14ac:dyDescent="0.25">
      <c r="A1708" s="26" t="str">
        <f>Raw_endusebreakdownannual!B1707</f>
        <v>CZ02</v>
      </c>
      <c r="B1708" s="26" t="str">
        <f>Raw_endusebreakdownannual!C1707</f>
        <v>cDXOH</v>
      </c>
      <c r="C1708" s="26" t="str">
        <f>Raw_endusebreakdownannual!A1707</f>
        <v>New Construction</v>
      </c>
      <c r="D1708" s="26" t="str">
        <f>Raw_endusebreakdownannual!D1707</f>
        <v>Heat Recovery</v>
      </c>
      <c r="E1708" s="65">
        <f>Raw_endusebreakdownannual!E1707</f>
        <v>0</v>
      </c>
      <c r="F1708" s="65">
        <f>Raw_endusebreakdownannual!F1707</f>
        <v>0</v>
      </c>
      <c r="G1708" s="26"/>
    </row>
    <row r="1709" spans="1:7" x14ac:dyDescent="0.25">
      <c r="A1709" s="26" t="str">
        <f>Raw_endusebreakdownannual!B1708</f>
        <v>CZ02</v>
      </c>
      <c r="B1709" s="26" t="str">
        <f>Raw_endusebreakdownannual!C1708</f>
        <v>cDXOH</v>
      </c>
      <c r="C1709" s="26" t="str">
        <f>Raw_endusebreakdownannual!A1708</f>
        <v>New Construction</v>
      </c>
      <c r="D1709" s="26" t="str">
        <f>Raw_endusebreakdownannual!D1708</f>
        <v>Water Systems</v>
      </c>
      <c r="E1709" s="65">
        <f>Raw_endusebreakdownannual!E1708</f>
        <v>0</v>
      </c>
      <c r="F1709" s="65">
        <f>Raw_endusebreakdownannual!F1708</f>
        <v>1659750.97</v>
      </c>
      <c r="G1709" s="26"/>
    </row>
    <row r="1710" spans="1:7" x14ac:dyDescent="0.25">
      <c r="A1710" s="26" t="str">
        <f>Raw_endusebreakdownannual!B1709</f>
        <v>CZ02</v>
      </c>
      <c r="B1710" s="26" t="str">
        <f>Raw_endusebreakdownannual!C1709</f>
        <v>cDXOH</v>
      </c>
      <c r="C1710" s="26" t="str">
        <f>Raw_endusebreakdownannual!A1709</f>
        <v>New Construction</v>
      </c>
      <c r="D1710" s="26" t="str">
        <f>Raw_endusebreakdownannual!D1709</f>
        <v>Refrigeration</v>
      </c>
      <c r="E1710" s="65">
        <f>Raw_endusebreakdownannual!E1709</f>
        <v>0</v>
      </c>
      <c r="F1710" s="65">
        <f>Raw_endusebreakdownannual!F1709</f>
        <v>0</v>
      </c>
      <c r="G1710" s="26"/>
    </row>
    <row r="1711" spans="1:7" x14ac:dyDescent="0.25">
      <c r="A1711" s="26" t="str">
        <f>Raw_endusebreakdownannual!B1710</f>
        <v>CZ02</v>
      </c>
      <c r="B1711" s="26" t="str">
        <f>Raw_endusebreakdownannual!C1710</f>
        <v>cDXOH</v>
      </c>
      <c r="C1711" s="26" t="str">
        <f>Raw_endusebreakdownannual!A1710</f>
        <v>New Construction</v>
      </c>
      <c r="D1711" s="26" t="str">
        <f>Raw_endusebreakdownannual!D1710</f>
        <v>Generators</v>
      </c>
      <c r="E1711" s="65">
        <f>Raw_endusebreakdownannual!E1710</f>
        <v>0</v>
      </c>
      <c r="F1711" s="65">
        <f>Raw_endusebreakdownannual!F1710</f>
        <v>0</v>
      </c>
      <c r="G1711" s="26"/>
    </row>
    <row r="1712" spans="1:7" x14ac:dyDescent="0.25">
      <c r="A1712" s="26" t="str">
        <f>Raw_endusebreakdownannual!B1711</f>
        <v>CZ02</v>
      </c>
      <c r="B1712" s="26" t="str">
        <f>Raw_endusebreakdownannual!C1711</f>
        <v>cDXOH</v>
      </c>
      <c r="C1712" s="26" t="str">
        <f>Raw_endusebreakdownannual!A1711</f>
        <v>New Construction</v>
      </c>
      <c r="D1712" s="26" t="str">
        <f>Raw_endusebreakdownannual!D1711</f>
        <v>Total End Uses</v>
      </c>
      <c r="E1712" s="65">
        <f>Raw_endusebreakdownannual!E1711</f>
        <v>5659859.1799999997</v>
      </c>
      <c r="F1712" s="65">
        <f>Raw_endusebreakdownannual!F1711</f>
        <v>1902954.24</v>
      </c>
      <c r="G1712" s="26"/>
    </row>
    <row r="1713" spans="1:7" x14ac:dyDescent="0.25">
      <c r="A1713" s="26" t="str">
        <f>Raw_endusebreakdownannual!B1712</f>
        <v>CZ03</v>
      </c>
      <c r="B1713" s="26" t="str">
        <f>Raw_endusebreakdownannual!C1712</f>
        <v>cDXOH</v>
      </c>
      <c r="C1713" s="26" t="str">
        <f>Raw_endusebreakdownannual!A1712</f>
        <v>New Construction</v>
      </c>
      <c r="D1713" s="26" t="str">
        <f>Raw_endusebreakdownannual!D1712</f>
        <v>Heating</v>
      </c>
      <c r="E1713" s="65">
        <f>Raw_endusebreakdownannual!E1712</f>
        <v>0</v>
      </c>
      <c r="F1713" s="65">
        <f>Raw_endusebreakdownannual!F1712</f>
        <v>2992.39</v>
      </c>
      <c r="G1713" s="26"/>
    </row>
    <row r="1714" spans="1:7" x14ac:dyDescent="0.25">
      <c r="A1714" s="26" t="str">
        <f>Raw_endusebreakdownannual!B1713</f>
        <v>CZ03</v>
      </c>
      <c r="B1714" s="26" t="str">
        <f>Raw_endusebreakdownannual!C1713</f>
        <v>cDXOH</v>
      </c>
      <c r="C1714" s="26" t="str">
        <f>Raw_endusebreakdownannual!A1713</f>
        <v>New Construction</v>
      </c>
      <c r="D1714" s="26" t="str">
        <f>Raw_endusebreakdownannual!D1713</f>
        <v>Cooling</v>
      </c>
      <c r="E1714" s="65">
        <f>Raw_endusebreakdownannual!E1713</f>
        <v>303687.59000000003</v>
      </c>
      <c r="F1714" s="65">
        <f>Raw_endusebreakdownannual!F1713</f>
        <v>0</v>
      </c>
      <c r="G1714" s="26"/>
    </row>
    <row r="1715" spans="1:7" x14ac:dyDescent="0.25">
      <c r="A1715" s="26" t="str">
        <f>Raw_endusebreakdownannual!B1714</f>
        <v>CZ03</v>
      </c>
      <c r="B1715" s="26" t="str">
        <f>Raw_endusebreakdownannual!C1714</f>
        <v>cDXOH</v>
      </c>
      <c r="C1715" s="26" t="str">
        <f>Raw_endusebreakdownannual!A1714</f>
        <v>New Construction</v>
      </c>
      <c r="D1715" s="26" t="str">
        <f>Raw_endusebreakdownannual!D1714</f>
        <v>Interior Lighting</v>
      </c>
      <c r="E1715" s="65">
        <f>Raw_endusebreakdownannual!E1714</f>
        <v>558894.68000000005</v>
      </c>
      <c r="F1715" s="65">
        <f>Raw_endusebreakdownannual!F1714</f>
        <v>0</v>
      </c>
      <c r="G1715" s="26"/>
    </row>
    <row r="1716" spans="1:7" x14ac:dyDescent="0.25">
      <c r="A1716" s="26" t="str">
        <f>Raw_endusebreakdownannual!B1715</f>
        <v>CZ03</v>
      </c>
      <c r="B1716" s="26" t="str">
        <f>Raw_endusebreakdownannual!C1715</f>
        <v>cDXOH</v>
      </c>
      <c r="C1716" s="26" t="str">
        <f>Raw_endusebreakdownannual!A1715</f>
        <v>New Construction</v>
      </c>
      <c r="D1716" s="26" t="str">
        <f>Raw_endusebreakdownannual!D1715</f>
        <v>Exterior Lighting</v>
      </c>
      <c r="E1716" s="65">
        <f>Raw_endusebreakdownannual!E1715</f>
        <v>0</v>
      </c>
      <c r="F1716" s="65">
        <f>Raw_endusebreakdownannual!F1715</f>
        <v>0</v>
      </c>
      <c r="G1716" s="26"/>
    </row>
    <row r="1717" spans="1:7" x14ac:dyDescent="0.25">
      <c r="A1717" s="26" t="str">
        <f>Raw_endusebreakdownannual!B1716</f>
        <v>CZ03</v>
      </c>
      <c r="B1717" s="26" t="str">
        <f>Raw_endusebreakdownannual!C1716</f>
        <v>cDXOH</v>
      </c>
      <c r="C1717" s="26" t="str">
        <f>Raw_endusebreakdownannual!A1716</f>
        <v>New Construction</v>
      </c>
      <c r="D1717" s="26" t="str">
        <f>Raw_endusebreakdownannual!D1716</f>
        <v>Interior Equipment</v>
      </c>
      <c r="E1717" s="65">
        <f>Raw_endusebreakdownannual!E1716</f>
        <v>3196971.72</v>
      </c>
      <c r="F1717" s="65">
        <f>Raw_endusebreakdownannual!F1716</f>
        <v>234323.45</v>
      </c>
      <c r="G1717" s="26"/>
    </row>
    <row r="1718" spans="1:7" x14ac:dyDescent="0.25">
      <c r="A1718" s="26" t="str">
        <f>Raw_endusebreakdownannual!B1717</f>
        <v>CZ03</v>
      </c>
      <c r="B1718" s="26" t="str">
        <f>Raw_endusebreakdownannual!C1717</f>
        <v>cDXOH</v>
      </c>
      <c r="C1718" s="26" t="str">
        <f>Raw_endusebreakdownannual!A1717</f>
        <v>New Construction</v>
      </c>
      <c r="D1718" s="26" t="str">
        <f>Raw_endusebreakdownannual!D1717</f>
        <v>Exterior Equipment</v>
      </c>
      <c r="E1718" s="65">
        <f>Raw_endusebreakdownannual!E1717</f>
        <v>0</v>
      </c>
      <c r="F1718" s="65">
        <f>Raw_endusebreakdownannual!F1717</f>
        <v>0</v>
      </c>
      <c r="G1718" s="26"/>
    </row>
    <row r="1719" spans="1:7" x14ac:dyDescent="0.25">
      <c r="A1719" s="26" t="str">
        <f>Raw_endusebreakdownannual!B1718</f>
        <v>CZ03</v>
      </c>
      <c r="B1719" s="26" t="str">
        <f>Raw_endusebreakdownannual!C1718</f>
        <v>cDXOH</v>
      </c>
      <c r="C1719" s="26" t="str">
        <f>Raw_endusebreakdownannual!A1718</f>
        <v>New Construction</v>
      </c>
      <c r="D1719" s="26" t="str">
        <f>Raw_endusebreakdownannual!D1718</f>
        <v>Fans</v>
      </c>
      <c r="E1719" s="65">
        <f>Raw_endusebreakdownannual!E1718</f>
        <v>1302963.5</v>
      </c>
      <c r="F1719" s="65">
        <f>Raw_endusebreakdownannual!F1718</f>
        <v>0</v>
      </c>
      <c r="G1719" s="26"/>
    </row>
    <row r="1720" spans="1:7" x14ac:dyDescent="0.25">
      <c r="A1720" s="26" t="str">
        <f>Raw_endusebreakdownannual!B1719</f>
        <v>CZ03</v>
      </c>
      <c r="B1720" s="26" t="str">
        <f>Raw_endusebreakdownannual!C1719</f>
        <v>cDXOH</v>
      </c>
      <c r="C1720" s="26" t="str">
        <f>Raw_endusebreakdownannual!A1719</f>
        <v>New Construction</v>
      </c>
      <c r="D1720" s="26" t="str">
        <f>Raw_endusebreakdownannual!D1719</f>
        <v>Pumps</v>
      </c>
      <c r="E1720" s="65">
        <f>Raw_endusebreakdownannual!E1719</f>
        <v>2251.27</v>
      </c>
      <c r="F1720" s="65">
        <f>Raw_endusebreakdownannual!F1719</f>
        <v>0</v>
      </c>
      <c r="G1720" s="26"/>
    </row>
    <row r="1721" spans="1:7" x14ac:dyDescent="0.25">
      <c r="A1721" s="26" t="str">
        <f>Raw_endusebreakdownannual!B1720</f>
        <v>CZ03</v>
      </c>
      <c r="B1721" s="26" t="str">
        <f>Raw_endusebreakdownannual!C1720</f>
        <v>cDXOH</v>
      </c>
      <c r="C1721" s="26" t="str">
        <f>Raw_endusebreakdownannual!A1720</f>
        <v>New Construction</v>
      </c>
      <c r="D1721" s="26" t="str">
        <f>Raw_endusebreakdownannual!D1720</f>
        <v>Heat Rejection</v>
      </c>
      <c r="E1721" s="65">
        <f>Raw_endusebreakdownannual!E1720</f>
        <v>0</v>
      </c>
      <c r="F1721" s="65">
        <f>Raw_endusebreakdownannual!F1720</f>
        <v>0</v>
      </c>
      <c r="G1721" s="26"/>
    </row>
    <row r="1722" spans="1:7" x14ac:dyDescent="0.25">
      <c r="A1722" s="26" t="str">
        <f>Raw_endusebreakdownannual!B1721</f>
        <v>CZ03</v>
      </c>
      <c r="B1722" s="26" t="str">
        <f>Raw_endusebreakdownannual!C1721</f>
        <v>cDXOH</v>
      </c>
      <c r="C1722" s="26" t="str">
        <f>Raw_endusebreakdownannual!A1721</f>
        <v>New Construction</v>
      </c>
      <c r="D1722" s="26" t="str">
        <f>Raw_endusebreakdownannual!D1721</f>
        <v>Humidification</v>
      </c>
      <c r="E1722" s="65">
        <f>Raw_endusebreakdownannual!E1721</f>
        <v>0</v>
      </c>
      <c r="F1722" s="65">
        <f>Raw_endusebreakdownannual!F1721</f>
        <v>0</v>
      </c>
      <c r="G1722" s="26"/>
    </row>
    <row r="1723" spans="1:7" x14ac:dyDescent="0.25">
      <c r="A1723" s="26" t="str">
        <f>Raw_endusebreakdownannual!B1722</f>
        <v>CZ03</v>
      </c>
      <c r="B1723" s="26" t="str">
        <f>Raw_endusebreakdownannual!C1722</f>
        <v>cDXOH</v>
      </c>
      <c r="C1723" s="26" t="str">
        <f>Raw_endusebreakdownannual!A1722</f>
        <v>New Construction</v>
      </c>
      <c r="D1723" s="26" t="str">
        <f>Raw_endusebreakdownannual!D1722</f>
        <v>Heat Recovery</v>
      </c>
      <c r="E1723" s="65">
        <f>Raw_endusebreakdownannual!E1722</f>
        <v>0</v>
      </c>
      <c r="F1723" s="65">
        <f>Raw_endusebreakdownannual!F1722</f>
        <v>0</v>
      </c>
      <c r="G1723" s="26"/>
    </row>
    <row r="1724" spans="1:7" x14ac:dyDescent="0.25">
      <c r="A1724" s="26" t="str">
        <f>Raw_endusebreakdownannual!B1723</f>
        <v>CZ03</v>
      </c>
      <c r="B1724" s="26" t="str">
        <f>Raw_endusebreakdownannual!C1723</f>
        <v>cDXOH</v>
      </c>
      <c r="C1724" s="26" t="str">
        <f>Raw_endusebreakdownannual!A1723</f>
        <v>New Construction</v>
      </c>
      <c r="D1724" s="26" t="str">
        <f>Raw_endusebreakdownannual!D1723</f>
        <v>Water Systems</v>
      </c>
      <c r="E1724" s="65">
        <f>Raw_endusebreakdownannual!E1723</f>
        <v>0</v>
      </c>
      <c r="F1724" s="65">
        <f>Raw_endusebreakdownannual!F1723</f>
        <v>1654941.18</v>
      </c>
      <c r="G1724" s="26"/>
    </row>
    <row r="1725" spans="1:7" x14ac:dyDescent="0.25">
      <c r="A1725" s="26" t="str">
        <f>Raw_endusebreakdownannual!B1724</f>
        <v>CZ03</v>
      </c>
      <c r="B1725" s="26" t="str">
        <f>Raw_endusebreakdownannual!C1724</f>
        <v>cDXOH</v>
      </c>
      <c r="C1725" s="26" t="str">
        <f>Raw_endusebreakdownannual!A1724</f>
        <v>New Construction</v>
      </c>
      <c r="D1725" s="26" t="str">
        <f>Raw_endusebreakdownannual!D1724</f>
        <v>Refrigeration</v>
      </c>
      <c r="E1725" s="65">
        <f>Raw_endusebreakdownannual!E1724</f>
        <v>0</v>
      </c>
      <c r="F1725" s="65">
        <f>Raw_endusebreakdownannual!F1724</f>
        <v>0</v>
      </c>
      <c r="G1725" s="26"/>
    </row>
    <row r="1726" spans="1:7" x14ac:dyDescent="0.25">
      <c r="A1726" s="26" t="str">
        <f>Raw_endusebreakdownannual!B1725</f>
        <v>CZ03</v>
      </c>
      <c r="B1726" s="26" t="str">
        <f>Raw_endusebreakdownannual!C1725</f>
        <v>cDXOH</v>
      </c>
      <c r="C1726" s="26" t="str">
        <f>Raw_endusebreakdownannual!A1725</f>
        <v>New Construction</v>
      </c>
      <c r="D1726" s="26" t="str">
        <f>Raw_endusebreakdownannual!D1725</f>
        <v>Generators</v>
      </c>
      <c r="E1726" s="65">
        <f>Raw_endusebreakdownannual!E1725</f>
        <v>0</v>
      </c>
      <c r="F1726" s="65">
        <f>Raw_endusebreakdownannual!F1725</f>
        <v>0</v>
      </c>
      <c r="G1726" s="26"/>
    </row>
    <row r="1727" spans="1:7" x14ac:dyDescent="0.25">
      <c r="A1727" s="26" t="str">
        <f>Raw_endusebreakdownannual!B1726</f>
        <v>CZ03</v>
      </c>
      <c r="B1727" s="26" t="str">
        <f>Raw_endusebreakdownannual!C1726</f>
        <v>cDXOH</v>
      </c>
      <c r="C1727" s="26" t="str">
        <f>Raw_endusebreakdownannual!A1726</f>
        <v>New Construction</v>
      </c>
      <c r="D1727" s="26" t="str">
        <f>Raw_endusebreakdownannual!D1726</f>
        <v>Total End Uses</v>
      </c>
      <c r="E1727" s="65">
        <f>Raw_endusebreakdownannual!E1726</f>
        <v>5364768.7699999996</v>
      </c>
      <c r="F1727" s="65">
        <f>Raw_endusebreakdownannual!F1726</f>
        <v>1892257.02</v>
      </c>
      <c r="G1727" s="26"/>
    </row>
    <row r="1728" spans="1:7" x14ac:dyDescent="0.25">
      <c r="A1728" s="26" t="str">
        <f>Raw_endusebreakdownannual!B1727</f>
        <v>CZ04</v>
      </c>
      <c r="B1728" s="26" t="str">
        <f>Raw_endusebreakdownannual!C1727</f>
        <v>cDXOH</v>
      </c>
      <c r="C1728" s="26" t="str">
        <f>Raw_endusebreakdownannual!A1727</f>
        <v>New Construction</v>
      </c>
      <c r="D1728" s="26" t="str">
        <f>Raw_endusebreakdownannual!D1727</f>
        <v>Heating</v>
      </c>
      <c r="E1728" s="65">
        <f>Raw_endusebreakdownannual!E1727</f>
        <v>0</v>
      </c>
      <c r="F1728" s="65">
        <f>Raw_endusebreakdownannual!F1727</f>
        <v>2403.6999999999998</v>
      </c>
      <c r="G1728" s="26"/>
    </row>
    <row r="1729" spans="1:7" x14ac:dyDescent="0.25">
      <c r="A1729" s="26" t="str">
        <f>Raw_endusebreakdownannual!B1728</f>
        <v>CZ04</v>
      </c>
      <c r="B1729" s="26" t="str">
        <f>Raw_endusebreakdownannual!C1728</f>
        <v>cDXOH</v>
      </c>
      <c r="C1729" s="26" t="str">
        <f>Raw_endusebreakdownannual!A1728</f>
        <v>New Construction</v>
      </c>
      <c r="D1729" s="26" t="str">
        <f>Raw_endusebreakdownannual!D1728</f>
        <v>Cooling</v>
      </c>
      <c r="E1729" s="65">
        <f>Raw_endusebreakdownannual!E1728</f>
        <v>625880.43999999994</v>
      </c>
      <c r="F1729" s="65">
        <f>Raw_endusebreakdownannual!F1728</f>
        <v>0</v>
      </c>
      <c r="G1729" s="26"/>
    </row>
    <row r="1730" spans="1:7" x14ac:dyDescent="0.25">
      <c r="A1730" s="26" t="str">
        <f>Raw_endusebreakdownannual!B1729</f>
        <v>CZ04</v>
      </c>
      <c r="B1730" s="26" t="str">
        <f>Raw_endusebreakdownannual!C1729</f>
        <v>cDXOH</v>
      </c>
      <c r="C1730" s="26" t="str">
        <f>Raw_endusebreakdownannual!A1729</f>
        <v>New Construction</v>
      </c>
      <c r="D1730" s="26" t="str">
        <f>Raw_endusebreakdownannual!D1729</f>
        <v>Interior Lighting</v>
      </c>
      <c r="E1730" s="65">
        <f>Raw_endusebreakdownannual!E1729</f>
        <v>558894.68000000005</v>
      </c>
      <c r="F1730" s="65">
        <f>Raw_endusebreakdownannual!F1729</f>
        <v>0</v>
      </c>
      <c r="G1730" s="26"/>
    </row>
    <row r="1731" spans="1:7" x14ac:dyDescent="0.25">
      <c r="A1731" s="26" t="str">
        <f>Raw_endusebreakdownannual!B1730</f>
        <v>CZ04</v>
      </c>
      <c r="B1731" s="26" t="str">
        <f>Raw_endusebreakdownannual!C1730</f>
        <v>cDXOH</v>
      </c>
      <c r="C1731" s="26" t="str">
        <f>Raw_endusebreakdownannual!A1730</f>
        <v>New Construction</v>
      </c>
      <c r="D1731" s="26" t="str">
        <f>Raw_endusebreakdownannual!D1730</f>
        <v>Exterior Lighting</v>
      </c>
      <c r="E1731" s="65">
        <f>Raw_endusebreakdownannual!E1730</f>
        <v>0</v>
      </c>
      <c r="F1731" s="65">
        <f>Raw_endusebreakdownannual!F1730</f>
        <v>0</v>
      </c>
      <c r="G1731" s="26"/>
    </row>
    <row r="1732" spans="1:7" x14ac:dyDescent="0.25">
      <c r="A1732" s="26" t="str">
        <f>Raw_endusebreakdownannual!B1731</f>
        <v>CZ04</v>
      </c>
      <c r="B1732" s="26" t="str">
        <f>Raw_endusebreakdownannual!C1731</f>
        <v>cDXOH</v>
      </c>
      <c r="C1732" s="26" t="str">
        <f>Raw_endusebreakdownannual!A1731</f>
        <v>New Construction</v>
      </c>
      <c r="D1732" s="26" t="str">
        <f>Raw_endusebreakdownannual!D1731</f>
        <v>Interior Equipment</v>
      </c>
      <c r="E1732" s="65">
        <f>Raw_endusebreakdownannual!E1731</f>
        <v>3196971.72</v>
      </c>
      <c r="F1732" s="65">
        <f>Raw_endusebreakdownannual!F1731</f>
        <v>234323.45</v>
      </c>
      <c r="G1732" s="26"/>
    </row>
    <row r="1733" spans="1:7" x14ac:dyDescent="0.25">
      <c r="A1733" s="26" t="str">
        <f>Raw_endusebreakdownannual!B1732</f>
        <v>CZ04</v>
      </c>
      <c r="B1733" s="26" t="str">
        <f>Raw_endusebreakdownannual!C1732</f>
        <v>cDXOH</v>
      </c>
      <c r="C1733" s="26" t="str">
        <f>Raw_endusebreakdownannual!A1732</f>
        <v>New Construction</v>
      </c>
      <c r="D1733" s="26" t="str">
        <f>Raw_endusebreakdownannual!D1732</f>
        <v>Exterior Equipment</v>
      </c>
      <c r="E1733" s="65">
        <f>Raw_endusebreakdownannual!E1732</f>
        <v>0</v>
      </c>
      <c r="F1733" s="65">
        <f>Raw_endusebreakdownannual!F1732</f>
        <v>0</v>
      </c>
      <c r="G1733" s="26"/>
    </row>
    <row r="1734" spans="1:7" x14ac:dyDescent="0.25">
      <c r="A1734" s="26" t="str">
        <f>Raw_endusebreakdownannual!B1733</f>
        <v>CZ04</v>
      </c>
      <c r="B1734" s="26" t="str">
        <f>Raw_endusebreakdownannual!C1733</f>
        <v>cDXOH</v>
      </c>
      <c r="C1734" s="26" t="str">
        <f>Raw_endusebreakdownannual!A1733</f>
        <v>New Construction</v>
      </c>
      <c r="D1734" s="26" t="str">
        <f>Raw_endusebreakdownannual!D1733</f>
        <v>Fans</v>
      </c>
      <c r="E1734" s="65">
        <f>Raw_endusebreakdownannual!E1733</f>
        <v>1385595.98</v>
      </c>
      <c r="F1734" s="65">
        <f>Raw_endusebreakdownannual!F1733</f>
        <v>0</v>
      </c>
      <c r="G1734" s="26"/>
    </row>
    <row r="1735" spans="1:7" x14ac:dyDescent="0.25">
      <c r="A1735" s="26" t="str">
        <f>Raw_endusebreakdownannual!B1734</f>
        <v>CZ04</v>
      </c>
      <c r="B1735" s="26" t="str">
        <f>Raw_endusebreakdownannual!C1734</f>
        <v>cDXOH</v>
      </c>
      <c r="C1735" s="26" t="str">
        <f>Raw_endusebreakdownannual!A1734</f>
        <v>New Construction</v>
      </c>
      <c r="D1735" s="26" t="str">
        <f>Raw_endusebreakdownannual!D1734</f>
        <v>Pumps</v>
      </c>
      <c r="E1735" s="65">
        <f>Raw_endusebreakdownannual!E1734</f>
        <v>2469.5700000000002</v>
      </c>
      <c r="F1735" s="65">
        <f>Raw_endusebreakdownannual!F1734</f>
        <v>0</v>
      </c>
      <c r="G1735" s="26"/>
    </row>
    <row r="1736" spans="1:7" x14ac:dyDescent="0.25">
      <c r="A1736" s="26" t="str">
        <f>Raw_endusebreakdownannual!B1735</f>
        <v>CZ04</v>
      </c>
      <c r="B1736" s="26" t="str">
        <f>Raw_endusebreakdownannual!C1735</f>
        <v>cDXOH</v>
      </c>
      <c r="C1736" s="26" t="str">
        <f>Raw_endusebreakdownannual!A1735</f>
        <v>New Construction</v>
      </c>
      <c r="D1736" s="26" t="str">
        <f>Raw_endusebreakdownannual!D1735</f>
        <v>Heat Rejection</v>
      </c>
      <c r="E1736" s="65">
        <f>Raw_endusebreakdownannual!E1735</f>
        <v>0</v>
      </c>
      <c r="F1736" s="65">
        <f>Raw_endusebreakdownannual!F1735</f>
        <v>0</v>
      </c>
      <c r="G1736" s="26"/>
    </row>
    <row r="1737" spans="1:7" x14ac:dyDescent="0.25">
      <c r="A1737" s="26" t="str">
        <f>Raw_endusebreakdownannual!B1736</f>
        <v>CZ04</v>
      </c>
      <c r="B1737" s="26" t="str">
        <f>Raw_endusebreakdownannual!C1736</f>
        <v>cDXOH</v>
      </c>
      <c r="C1737" s="26" t="str">
        <f>Raw_endusebreakdownannual!A1736</f>
        <v>New Construction</v>
      </c>
      <c r="D1737" s="26" t="str">
        <f>Raw_endusebreakdownannual!D1736</f>
        <v>Humidification</v>
      </c>
      <c r="E1737" s="65">
        <f>Raw_endusebreakdownannual!E1736</f>
        <v>0</v>
      </c>
      <c r="F1737" s="65">
        <f>Raw_endusebreakdownannual!F1736</f>
        <v>0</v>
      </c>
      <c r="G1737" s="26"/>
    </row>
    <row r="1738" spans="1:7" x14ac:dyDescent="0.25">
      <c r="A1738" s="26" t="str">
        <f>Raw_endusebreakdownannual!B1737</f>
        <v>CZ04</v>
      </c>
      <c r="B1738" s="26" t="str">
        <f>Raw_endusebreakdownannual!C1737</f>
        <v>cDXOH</v>
      </c>
      <c r="C1738" s="26" t="str">
        <f>Raw_endusebreakdownannual!A1737</f>
        <v>New Construction</v>
      </c>
      <c r="D1738" s="26" t="str">
        <f>Raw_endusebreakdownannual!D1737</f>
        <v>Heat Recovery</v>
      </c>
      <c r="E1738" s="65">
        <f>Raw_endusebreakdownannual!E1737</f>
        <v>0</v>
      </c>
      <c r="F1738" s="65">
        <f>Raw_endusebreakdownannual!F1737</f>
        <v>0</v>
      </c>
      <c r="G1738" s="26"/>
    </row>
    <row r="1739" spans="1:7" x14ac:dyDescent="0.25">
      <c r="A1739" s="26" t="str">
        <f>Raw_endusebreakdownannual!B1738</f>
        <v>CZ04</v>
      </c>
      <c r="B1739" s="26" t="str">
        <f>Raw_endusebreakdownannual!C1738</f>
        <v>cDXOH</v>
      </c>
      <c r="C1739" s="26" t="str">
        <f>Raw_endusebreakdownannual!A1738</f>
        <v>New Construction</v>
      </c>
      <c r="D1739" s="26" t="str">
        <f>Raw_endusebreakdownannual!D1738</f>
        <v>Water Systems</v>
      </c>
      <c r="E1739" s="65">
        <f>Raw_endusebreakdownannual!E1738</f>
        <v>0</v>
      </c>
      <c r="F1739" s="65">
        <f>Raw_endusebreakdownannual!F1738</f>
        <v>1596236.88</v>
      </c>
      <c r="G1739" s="26"/>
    </row>
    <row r="1740" spans="1:7" x14ac:dyDescent="0.25">
      <c r="A1740" s="26" t="str">
        <f>Raw_endusebreakdownannual!B1739</f>
        <v>CZ04</v>
      </c>
      <c r="B1740" s="26" t="str">
        <f>Raw_endusebreakdownannual!C1739</f>
        <v>cDXOH</v>
      </c>
      <c r="C1740" s="26" t="str">
        <f>Raw_endusebreakdownannual!A1739</f>
        <v>New Construction</v>
      </c>
      <c r="D1740" s="26" t="str">
        <f>Raw_endusebreakdownannual!D1739</f>
        <v>Refrigeration</v>
      </c>
      <c r="E1740" s="65">
        <f>Raw_endusebreakdownannual!E1739</f>
        <v>0</v>
      </c>
      <c r="F1740" s="65">
        <f>Raw_endusebreakdownannual!F1739</f>
        <v>0</v>
      </c>
      <c r="G1740" s="26"/>
    </row>
    <row r="1741" spans="1:7" x14ac:dyDescent="0.25">
      <c r="A1741" s="26" t="str">
        <f>Raw_endusebreakdownannual!B1740</f>
        <v>CZ04</v>
      </c>
      <c r="B1741" s="26" t="str">
        <f>Raw_endusebreakdownannual!C1740</f>
        <v>cDXOH</v>
      </c>
      <c r="C1741" s="26" t="str">
        <f>Raw_endusebreakdownannual!A1740</f>
        <v>New Construction</v>
      </c>
      <c r="D1741" s="26" t="str">
        <f>Raw_endusebreakdownannual!D1740</f>
        <v>Generators</v>
      </c>
      <c r="E1741" s="65">
        <f>Raw_endusebreakdownannual!E1740</f>
        <v>0</v>
      </c>
      <c r="F1741" s="65">
        <f>Raw_endusebreakdownannual!F1740</f>
        <v>0</v>
      </c>
      <c r="G1741" s="26"/>
    </row>
    <row r="1742" spans="1:7" x14ac:dyDescent="0.25">
      <c r="A1742" s="26" t="str">
        <f>Raw_endusebreakdownannual!B1741</f>
        <v>CZ04</v>
      </c>
      <c r="B1742" s="26" t="str">
        <f>Raw_endusebreakdownannual!C1741</f>
        <v>cDXOH</v>
      </c>
      <c r="C1742" s="26" t="str">
        <f>Raw_endusebreakdownannual!A1741</f>
        <v>New Construction</v>
      </c>
      <c r="D1742" s="26" t="str">
        <f>Raw_endusebreakdownannual!D1741</f>
        <v>Total End Uses</v>
      </c>
      <c r="E1742" s="65">
        <f>Raw_endusebreakdownannual!E1741</f>
        <v>5769812.3799999999</v>
      </c>
      <c r="F1742" s="65">
        <f>Raw_endusebreakdownannual!F1741</f>
        <v>1832964.04</v>
      </c>
      <c r="G1742" s="26"/>
    </row>
    <row r="1743" spans="1:7" x14ac:dyDescent="0.25">
      <c r="A1743" s="26" t="str">
        <f>Raw_endusebreakdownannual!B1742</f>
        <v>CZ05</v>
      </c>
      <c r="B1743" s="26" t="str">
        <f>Raw_endusebreakdownannual!C1742</f>
        <v>cDXOH</v>
      </c>
      <c r="C1743" s="26" t="str">
        <f>Raw_endusebreakdownannual!A1742</f>
        <v>New Construction</v>
      </c>
      <c r="D1743" s="26" t="str">
        <f>Raw_endusebreakdownannual!D1742</f>
        <v>Heating</v>
      </c>
      <c r="E1743" s="65">
        <f>Raw_endusebreakdownannual!E1742</f>
        <v>0</v>
      </c>
      <c r="F1743" s="65">
        <f>Raw_endusebreakdownannual!F1742</f>
        <v>2641.9</v>
      </c>
      <c r="G1743" s="26"/>
    </row>
    <row r="1744" spans="1:7" x14ac:dyDescent="0.25">
      <c r="A1744" s="26" t="str">
        <f>Raw_endusebreakdownannual!B1743</f>
        <v>CZ05</v>
      </c>
      <c r="B1744" s="26" t="str">
        <f>Raw_endusebreakdownannual!C1743</f>
        <v>cDXOH</v>
      </c>
      <c r="C1744" s="26" t="str">
        <f>Raw_endusebreakdownannual!A1743</f>
        <v>New Construction</v>
      </c>
      <c r="D1744" s="26" t="str">
        <f>Raw_endusebreakdownannual!D1743</f>
        <v>Cooling</v>
      </c>
      <c r="E1744" s="65">
        <f>Raw_endusebreakdownannual!E1743</f>
        <v>403252.15</v>
      </c>
      <c r="F1744" s="65">
        <f>Raw_endusebreakdownannual!F1743</f>
        <v>0</v>
      </c>
      <c r="G1744" s="26"/>
    </row>
    <row r="1745" spans="1:7" x14ac:dyDescent="0.25">
      <c r="A1745" s="26" t="str">
        <f>Raw_endusebreakdownannual!B1744</f>
        <v>CZ05</v>
      </c>
      <c r="B1745" s="26" t="str">
        <f>Raw_endusebreakdownannual!C1744</f>
        <v>cDXOH</v>
      </c>
      <c r="C1745" s="26" t="str">
        <f>Raw_endusebreakdownannual!A1744</f>
        <v>New Construction</v>
      </c>
      <c r="D1745" s="26" t="str">
        <f>Raw_endusebreakdownannual!D1744</f>
        <v>Interior Lighting</v>
      </c>
      <c r="E1745" s="65">
        <f>Raw_endusebreakdownannual!E1744</f>
        <v>558894.68000000005</v>
      </c>
      <c r="F1745" s="65">
        <f>Raw_endusebreakdownannual!F1744</f>
        <v>0</v>
      </c>
      <c r="G1745" s="26"/>
    </row>
    <row r="1746" spans="1:7" x14ac:dyDescent="0.25">
      <c r="A1746" s="26" t="str">
        <f>Raw_endusebreakdownannual!B1745</f>
        <v>CZ05</v>
      </c>
      <c r="B1746" s="26" t="str">
        <f>Raw_endusebreakdownannual!C1745</f>
        <v>cDXOH</v>
      </c>
      <c r="C1746" s="26" t="str">
        <f>Raw_endusebreakdownannual!A1745</f>
        <v>New Construction</v>
      </c>
      <c r="D1746" s="26" t="str">
        <f>Raw_endusebreakdownannual!D1745</f>
        <v>Exterior Lighting</v>
      </c>
      <c r="E1746" s="65">
        <f>Raw_endusebreakdownannual!E1745</f>
        <v>0</v>
      </c>
      <c r="F1746" s="65">
        <f>Raw_endusebreakdownannual!F1745</f>
        <v>0</v>
      </c>
      <c r="G1746" s="26"/>
    </row>
    <row r="1747" spans="1:7" x14ac:dyDescent="0.25">
      <c r="A1747" s="26" t="str">
        <f>Raw_endusebreakdownannual!B1746</f>
        <v>CZ05</v>
      </c>
      <c r="B1747" s="26" t="str">
        <f>Raw_endusebreakdownannual!C1746</f>
        <v>cDXOH</v>
      </c>
      <c r="C1747" s="26" t="str">
        <f>Raw_endusebreakdownannual!A1746</f>
        <v>New Construction</v>
      </c>
      <c r="D1747" s="26" t="str">
        <f>Raw_endusebreakdownannual!D1746</f>
        <v>Interior Equipment</v>
      </c>
      <c r="E1747" s="65">
        <f>Raw_endusebreakdownannual!E1746</f>
        <v>3196971.72</v>
      </c>
      <c r="F1747" s="65">
        <f>Raw_endusebreakdownannual!F1746</f>
        <v>234323.45</v>
      </c>
      <c r="G1747" s="26"/>
    </row>
    <row r="1748" spans="1:7" x14ac:dyDescent="0.25">
      <c r="A1748" s="26" t="str">
        <f>Raw_endusebreakdownannual!B1747</f>
        <v>CZ05</v>
      </c>
      <c r="B1748" s="26" t="str">
        <f>Raw_endusebreakdownannual!C1747</f>
        <v>cDXOH</v>
      </c>
      <c r="C1748" s="26" t="str">
        <f>Raw_endusebreakdownannual!A1747</f>
        <v>New Construction</v>
      </c>
      <c r="D1748" s="26" t="str">
        <f>Raw_endusebreakdownannual!D1747</f>
        <v>Exterior Equipment</v>
      </c>
      <c r="E1748" s="65">
        <f>Raw_endusebreakdownannual!E1747</f>
        <v>0</v>
      </c>
      <c r="F1748" s="65">
        <f>Raw_endusebreakdownannual!F1747</f>
        <v>0</v>
      </c>
      <c r="G1748" s="26"/>
    </row>
    <row r="1749" spans="1:7" x14ac:dyDescent="0.25">
      <c r="A1749" s="26" t="str">
        <f>Raw_endusebreakdownannual!B1748</f>
        <v>CZ05</v>
      </c>
      <c r="B1749" s="26" t="str">
        <f>Raw_endusebreakdownannual!C1748</f>
        <v>cDXOH</v>
      </c>
      <c r="C1749" s="26" t="str">
        <f>Raw_endusebreakdownannual!A1748</f>
        <v>New Construction</v>
      </c>
      <c r="D1749" s="26" t="str">
        <f>Raw_endusebreakdownannual!D1748</f>
        <v>Fans</v>
      </c>
      <c r="E1749" s="65">
        <f>Raw_endusebreakdownannual!E1748</f>
        <v>1306791.83</v>
      </c>
      <c r="F1749" s="65">
        <f>Raw_endusebreakdownannual!F1748</f>
        <v>0</v>
      </c>
      <c r="G1749" s="26"/>
    </row>
    <row r="1750" spans="1:7" x14ac:dyDescent="0.25">
      <c r="A1750" s="26" t="str">
        <f>Raw_endusebreakdownannual!B1749</f>
        <v>CZ05</v>
      </c>
      <c r="B1750" s="26" t="str">
        <f>Raw_endusebreakdownannual!C1749</f>
        <v>cDXOH</v>
      </c>
      <c r="C1750" s="26" t="str">
        <f>Raw_endusebreakdownannual!A1749</f>
        <v>New Construction</v>
      </c>
      <c r="D1750" s="26" t="str">
        <f>Raw_endusebreakdownannual!D1749</f>
        <v>Pumps</v>
      </c>
      <c r="E1750" s="65">
        <f>Raw_endusebreakdownannual!E1749</f>
        <v>2156.73</v>
      </c>
      <c r="F1750" s="65">
        <f>Raw_endusebreakdownannual!F1749</f>
        <v>0</v>
      </c>
      <c r="G1750" s="26"/>
    </row>
    <row r="1751" spans="1:7" x14ac:dyDescent="0.25">
      <c r="A1751" s="26" t="str">
        <f>Raw_endusebreakdownannual!B1750</f>
        <v>CZ05</v>
      </c>
      <c r="B1751" s="26" t="str">
        <f>Raw_endusebreakdownannual!C1750</f>
        <v>cDXOH</v>
      </c>
      <c r="C1751" s="26" t="str">
        <f>Raw_endusebreakdownannual!A1750</f>
        <v>New Construction</v>
      </c>
      <c r="D1751" s="26" t="str">
        <f>Raw_endusebreakdownannual!D1750</f>
        <v>Heat Rejection</v>
      </c>
      <c r="E1751" s="65">
        <f>Raw_endusebreakdownannual!E1750</f>
        <v>0</v>
      </c>
      <c r="F1751" s="65">
        <f>Raw_endusebreakdownannual!F1750</f>
        <v>0</v>
      </c>
      <c r="G1751" s="26"/>
    </row>
    <row r="1752" spans="1:7" x14ac:dyDescent="0.25">
      <c r="A1752" s="26" t="str">
        <f>Raw_endusebreakdownannual!B1751</f>
        <v>CZ05</v>
      </c>
      <c r="B1752" s="26" t="str">
        <f>Raw_endusebreakdownannual!C1751</f>
        <v>cDXOH</v>
      </c>
      <c r="C1752" s="26" t="str">
        <f>Raw_endusebreakdownannual!A1751</f>
        <v>New Construction</v>
      </c>
      <c r="D1752" s="26" t="str">
        <f>Raw_endusebreakdownannual!D1751</f>
        <v>Humidification</v>
      </c>
      <c r="E1752" s="65">
        <f>Raw_endusebreakdownannual!E1751</f>
        <v>0</v>
      </c>
      <c r="F1752" s="65">
        <f>Raw_endusebreakdownannual!F1751</f>
        <v>0</v>
      </c>
      <c r="G1752" s="26"/>
    </row>
    <row r="1753" spans="1:7" x14ac:dyDescent="0.25">
      <c r="A1753" s="26" t="str">
        <f>Raw_endusebreakdownannual!B1752</f>
        <v>CZ05</v>
      </c>
      <c r="B1753" s="26" t="str">
        <f>Raw_endusebreakdownannual!C1752</f>
        <v>cDXOH</v>
      </c>
      <c r="C1753" s="26" t="str">
        <f>Raw_endusebreakdownannual!A1752</f>
        <v>New Construction</v>
      </c>
      <c r="D1753" s="26" t="str">
        <f>Raw_endusebreakdownannual!D1752</f>
        <v>Heat Recovery</v>
      </c>
      <c r="E1753" s="65">
        <f>Raw_endusebreakdownannual!E1752</f>
        <v>0</v>
      </c>
      <c r="F1753" s="65">
        <f>Raw_endusebreakdownannual!F1752</f>
        <v>0</v>
      </c>
      <c r="G1753" s="26"/>
    </row>
    <row r="1754" spans="1:7" x14ac:dyDescent="0.25">
      <c r="A1754" s="26" t="str">
        <f>Raw_endusebreakdownannual!B1753</f>
        <v>CZ05</v>
      </c>
      <c r="B1754" s="26" t="str">
        <f>Raw_endusebreakdownannual!C1753</f>
        <v>cDXOH</v>
      </c>
      <c r="C1754" s="26" t="str">
        <f>Raw_endusebreakdownannual!A1753</f>
        <v>New Construction</v>
      </c>
      <c r="D1754" s="26" t="str">
        <f>Raw_endusebreakdownannual!D1753</f>
        <v>Water Systems</v>
      </c>
      <c r="E1754" s="65">
        <f>Raw_endusebreakdownannual!E1753</f>
        <v>0</v>
      </c>
      <c r="F1754" s="65">
        <f>Raw_endusebreakdownannual!F1753</f>
        <v>1655223.82</v>
      </c>
      <c r="G1754" s="26"/>
    </row>
    <row r="1755" spans="1:7" x14ac:dyDescent="0.25">
      <c r="A1755" s="26" t="str">
        <f>Raw_endusebreakdownannual!B1754</f>
        <v>CZ05</v>
      </c>
      <c r="B1755" s="26" t="str">
        <f>Raw_endusebreakdownannual!C1754</f>
        <v>cDXOH</v>
      </c>
      <c r="C1755" s="26" t="str">
        <f>Raw_endusebreakdownannual!A1754</f>
        <v>New Construction</v>
      </c>
      <c r="D1755" s="26" t="str">
        <f>Raw_endusebreakdownannual!D1754</f>
        <v>Refrigeration</v>
      </c>
      <c r="E1755" s="65">
        <f>Raw_endusebreakdownannual!E1754</f>
        <v>0</v>
      </c>
      <c r="F1755" s="65">
        <f>Raw_endusebreakdownannual!F1754</f>
        <v>0</v>
      </c>
      <c r="G1755" s="26"/>
    </row>
    <row r="1756" spans="1:7" x14ac:dyDescent="0.25">
      <c r="A1756" s="26" t="str">
        <f>Raw_endusebreakdownannual!B1755</f>
        <v>CZ05</v>
      </c>
      <c r="B1756" s="26" t="str">
        <f>Raw_endusebreakdownannual!C1755</f>
        <v>cDXOH</v>
      </c>
      <c r="C1756" s="26" t="str">
        <f>Raw_endusebreakdownannual!A1755</f>
        <v>New Construction</v>
      </c>
      <c r="D1756" s="26" t="str">
        <f>Raw_endusebreakdownannual!D1755</f>
        <v>Generators</v>
      </c>
      <c r="E1756" s="65">
        <f>Raw_endusebreakdownannual!E1755</f>
        <v>0</v>
      </c>
      <c r="F1756" s="65">
        <f>Raw_endusebreakdownannual!F1755</f>
        <v>0</v>
      </c>
      <c r="G1756" s="26"/>
    </row>
    <row r="1757" spans="1:7" x14ac:dyDescent="0.25">
      <c r="A1757" s="26" t="str">
        <f>Raw_endusebreakdownannual!B1756</f>
        <v>CZ05</v>
      </c>
      <c r="B1757" s="26" t="str">
        <f>Raw_endusebreakdownannual!C1756</f>
        <v>cDXOH</v>
      </c>
      <c r="C1757" s="26" t="str">
        <f>Raw_endusebreakdownannual!A1756</f>
        <v>New Construction</v>
      </c>
      <c r="D1757" s="26" t="str">
        <f>Raw_endusebreakdownannual!D1756</f>
        <v>Total End Uses</v>
      </c>
      <c r="E1757" s="65">
        <f>Raw_endusebreakdownannual!E1756</f>
        <v>5468067.1100000003</v>
      </c>
      <c r="F1757" s="65">
        <f>Raw_endusebreakdownannual!F1756</f>
        <v>1892189.17</v>
      </c>
      <c r="G1757" s="26"/>
    </row>
    <row r="1758" spans="1:7" x14ac:dyDescent="0.25">
      <c r="A1758" s="26" t="str">
        <f>Raw_endusebreakdownannual!B1757</f>
        <v>CZ06</v>
      </c>
      <c r="B1758" s="26" t="str">
        <f>Raw_endusebreakdownannual!C1757</f>
        <v>cDXOH</v>
      </c>
      <c r="C1758" s="26" t="str">
        <f>Raw_endusebreakdownannual!A1757</f>
        <v>New Construction</v>
      </c>
      <c r="D1758" s="26" t="str">
        <f>Raw_endusebreakdownannual!D1757</f>
        <v>Heating</v>
      </c>
      <c r="E1758" s="65">
        <f>Raw_endusebreakdownannual!E1757</f>
        <v>0</v>
      </c>
      <c r="F1758" s="65">
        <f>Raw_endusebreakdownannual!F1757</f>
        <v>43.37</v>
      </c>
      <c r="G1758" s="26"/>
    </row>
    <row r="1759" spans="1:7" x14ac:dyDescent="0.25">
      <c r="A1759" s="26" t="str">
        <f>Raw_endusebreakdownannual!B1758</f>
        <v>CZ06</v>
      </c>
      <c r="B1759" s="26" t="str">
        <f>Raw_endusebreakdownannual!C1758</f>
        <v>cDXOH</v>
      </c>
      <c r="C1759" s="26" t="str">
        <f>Raw_endusebreakdownannual!A1758</f>
        <v>New Construction</v>
      </c>
      <c r="D1759" s="26" t="str">
        <f>Raw_endusebreakdownannual!D1758</f>
        <v>Cooling</v>
      </c>
      <c r="E1759" s="65">
        <f>Raw_endusebreakdownannual!E1758</f>
        <v>693712.32</v>
      </c>
      <c r="F1759" s="65">
        <f>Raw_endusebreakdownannual!F1758</f>
        <v>0</v>
      </c>
      <c r="G1759" s="26"/>
    </row>
    <row r="1760" spans="1:7" x14ac:dyDescent="0.25">
      <c r="A1760" s="26" t="str">
        <f>Raw_endusebreakdownannual!B1759</f>
        <v>CZ06</v>
      </c>
      <c r="B1760" s="26" t="str">
        <f>Raw_endusebreakdownannual!C1759</f>
        <v>cDXOH</v>
      </c>
      <c r="C1760" s="26" t="str">
        <f>Raw_endusebreakdownannual!A1759</f>
        <v>New Construction</v>
      </c>
      <c r="D1760" s="26" t="str">
        <f>Raw_endusebreakdownannual!D1759</f>
        <v>Interior Lighting</v>
      </c>
      <c r="E1760" s="65">
        <f>Raw_endusebreakdownannual!E1759</f>
        <v>558894.68000000005</v>
      </c>
      <c r="F1760" s="65">
        <f>Raw_endusebreakdownannual!F1759</f>
        <v>0</v>
      </c>
      <c r="G1760" s="26"/>
    </row>
    <row r="1761" spans="1:7" x14ac:dyDescent="0.25">
      <c r="A1761" s="26" t="str">
        <f>Raw_endusebreakdownannual!B1760</f>
        <v>CZ06</v>
      </c>
      <c r="B1761" s="26" t="str">
        <f>Raw_endusebreakdownannual!C1760</f>
        <v>cDXOH</v>
      </c>
      <c r="C1761" s="26" t="str">
        <f>Raw_endusebreakdownannual!A1760</f>
        <v>New Construction</v>
      </c>
      <c r="D1761" s="26" t="str">
        <f>Raw_endusebreakdownannual!D1760</f>
        <v>Exterior Lighting</v>
      </c>
      <c r="E1761" s="65">
        <f>Raw_endusebreakdownannual!E1760</f>
        <v>0</v>
      </c>
      <c r="F1761" s="65">
        <f>Raw_endusebreakdownannual!F1760</f>
        <v>0</v>
      </c>
      <c r="G1761" s="26"/>
    </row>
    <row r="1762" spans="1:7" x14ac:dyDescent="0.25">
      <c r="A1762" s="26" t="str">
        <f>Raw_endusebreakdownannual!B1761</f>
        <v>CZ06</v>
      </c>
      <c r="B1762" s="26" t="str">
        <f>Raw_endusebreakdownannual!C1761</f>
        <v>cDXOH</v>
      </c>
      <c r="C1762" s="26" t="str">
        <f>Raw_endusebreakdownannual!A1761</f>
        <v>New Construction</v>
      </c>
      <c r="D1762" s="26" t="str">
        <f>Raw_endusebreakdownannual!D1761</f>
        <v>Interior Equipment</v>
      </c>
      <c r="E1762" s="65">
        <f>Raw_endusebreakdownannual!E1761</f>
        <v>3196971.72</v>
      </c>
      <c r="F1762" s="65">
        <f>Raw_endusebreakdownannual!F1761</f>
        <v>234323.45</v>
      </c>
      <c r="G1762" s="26"/>
    </row>
    <row r="1763" spans="1:7" x14ac:dyDescent="0.25">
      <c r="A1763" s="26" t="str">
        <f>Raw_endusebreakdownannual!B1762</f>
        <v>CZ06</v>
      </c>
      <c r="B1763" s="26" t="str">
        <f>Raw_endusebreakdownannual!C1762</f>
        <v>cDXOH</v>
      </c>
      <c r="C1763" s="26" t="str">
        <f>Raw_endusebreakdownannual!A1762</f>
        <v>New Construction</v>
      </c>
      <c r="D1763" s="26" t="str">
        <f>Raw_endusebreakdownannual!D1762</f>
        <v>Exterior Equipment</v>
      </c>
      <c r="E1763" s="65">
        <f>Raw_endusebreakdownannual!E1762</f>
        <v>0</v>
      </c>
      <c r="F1763" s="65">
        <f>Raw_endusebreakdownannual!F1762</f>
        <v>0</v>
      </c>
      <c r="G1763" s="26"/>
    </row>
    <row r="1764" spans="1:7" x14ac:dyDescent="0.25">
      <c r="A1764" s="26" t="str">
        <f>Raw_endusebreakdownannual!B1763</f>
        <v>CZ06</v>
      </c>
      <c r="B1764" s="26" t="str">
        <f>Raw_endusebreakdownannual!C1763</f>
        <v>cDXOH</v>
      </c>
      <c r="C1764" s="26" t="str">
        <f>Raw_endusebreakdownannual!A1763</f>
        <v>New Construction</v>
      </c>
      <c r="D1764" s="26" t="str">
        <f>Raw_endusebreakdownannual!D1763</f>
        <v>Fans</v>
      </c>
      <c r="E1764" s="65">
        <f>Raw_endusebreakdownannual!E1763</f>
        <v>1354696.51</v>
      </c>
      <c r="F1764" s="65">
        <f>Raw_endusebreakdownannual!F1763</f>
        <v>0</v>
      </c>
      <c r="G1764" s="26"/>
    </row>
    <row r="1765" spans="1:7" x14ac:dyDescent="0.25">
      <c r="A1765" s="26" t="str">
        <f>Raw_endusebreakdownannual!B1764</f>
        <v>CZ06</v>
      </c>
      <c r="B1765" s="26" t="str">
        <f>Raw_endusebreakdownannual!C1764</f>
        <v>cDXOH</v>
      </c>
      <c r="C1765" s="26" t="str">
        <f>Raw_endusebreakdownannual!A1764</f>
        <v>New Construction</v>
      </c>
      <c r="D1765" s="26" t="str">
        <f>Raw_endusebreakdownannual!D1764</f>
        <v>Pumps</v>
      </c>
      <c r="E1765" s="65">
        <f>Raw_endusebreakdownannual!E1764</f>
        <v>2769.38</v>
      </c>
      <c r="F1765" s="65">
        <f>Raw_endusebreakdownannual!F1764</f>
        <v>0</v>
      </c>
      <c r="G1765" s="26"/>
    </row>
    <row r="1766" spans="1:7" x14ac:dyDescent="0.25">
      <c r="A1766" s="26" t="str">
        <f>Raw_endusebreakdownannual!B1765</f>
        <v>CZ06</v>
      </c>
      <c r="B1766" s="26" t="str">
        <f>Raw_endusebreakdownannual!C1765</f>
        <v>cDXOH</v>
      </c>
      <c r="C1766" s="26" t="str">
        <f>Raw_endusebreakdownannual!A1765</f>
        <v>New Construction</v>
      </c>
      <c r="D1766" s="26" t="str">
        <f>Raw_endusebreakdownannual!D1765</f>
        <v>Heat Rejection</v>
      </c>
      <c r="E1766" s="65">
        <f>Raw_endusebreakdownannual!E1765</f>
        <v>0</v>
      </c>
      <c r="F1766" s="65">
        <f>Raw_endusebreakdownannual!F1765</f>
        <v>0</v>
      </c>
      <c r="G1766" s="26"/>
    </row>
    <row r="1767" spans="1:7" x14ac:dyDescent="0.25">
      <c r="A1767" s="26" t="str">
        <f>Raw_endusebreakdownannual!B1766</f>
        <v>CZ06</v>
      </c>
      <c r="B1767" s="26" t="str">
        <f>Raw_endusebreakdownannual!C1766</f>
        <v>cDXOH</v>
      </c>
      <c r="C1767" s="26" t="str">
        <f>Raw_endusebreakdownannual!A1766</f>
        <v>New Construction</v>
      </c>
      <c r="D1767" s="26" t="str">
        <f>Raw_endusebreakdownannual!D1766</f>
        <v>Humidification</v>
      </c>
      <c r="E1767" s="65">
        <f>Raw_endusebreakdownannual!E1766</f>
        <v>0</v>
      </c>
      <c r="F1767" s="65">
        <f>Raw_endusebreakdownannual!F1766</f>
        <v>0</v>
      </c>
      <c r="G1767" s="26"/>
    </row>
    <row r="1768" spans="1:7" x14ac:dyDescent="0.25">
      <c r="A1768" s="26" t="str">
        <f>Raw_endusebreakdownannual!B1767</f>
        <v>CZ06</v>
      </c>
      <c r="B1768" s="26" t="str">
        <f>Raw_endusebreakdownannual!C1767</f>
        <v>cDXOH</v>
      </c>
      <c r="C1768" s="26" t="str">
        <f>Raw_endusebreakdownannual!A1767</f>
        <v>New Construction</v>
      </c>
      <c r="D1768" s="26" t="str">
        <f>Raw_endusebreakdownannual!D1767</f>
        <v>Heat Recovery</v>
      </c>
      <c r="E1768" s="65">
        <f>Raw_endusebreakdownannual!E1767</f>
        <v>0</v>
      </c>
      <c r="F1768" s="65">
        <f>Raw_endusebreakdownannual!F1767</f>
        <v>0</v>
      </c>
      <c r="G1768" s="26"/>
    </row>
    <row r="1769" spans="1:7" x14ac:dyDescent="0.25">
      <c r="A1769" s="26" t="str">
        <f>Raw_endusebreakdownannual!B1768</f>
        <v>CZ06</v>
      </c>
      <c r="B1769" s="26" t="str">
        <f>Raw_endusebreakdownannual!C1768</f>
        <v>cDXOH</v>
      </c>
      <c r="C1769" s="26" t="str">
        <f>Raw_endusebreakdownannual!A1768</f>
        <v>New Construction</v>
      </c>
      <c r="D1769" s="26" t="str">
        <f>Raw_endusebreakdownannual!D1768</f>
        <v>Water Systems</v>
      </c>
      <c r="E1769" s="65">
        <f>Raw_endusebreakdownannual!E1768</f>
        <v>0</v>
      </c>
      <c r="F1769" s="65">
        <f>Raw_endusebreakdownannual!F1768</f>
        <v>1524076.09</v>
      </c>
      <c r="G1769" s="26"/>
    </row>
    <row r="1770" spans="1:7" x14ac:dyDescent="0.25">
      <c r="A1770" s="26" t="str">
        <f>Raw_endusebreakdownannual!B1769</f>
        <v>CZ06</v>
      </c>
      <c r="B1770" s="26" t="str">
        <f>Raw_endusebreakdownannual!C1769</f>
        <v>cDXOH</v>
      </c>
      <c r="C1770" s="26" t="str">
        <f>Raw_endusebreakdownannual!A1769</f>
        <v>New Construction</v>
      </c>
      <c r="D1770" s="26" t="str">
        <f>Raw_endusebreakdownannual!D1769</f>
        <v>Refrigeration</v>
      </c>
      <c r="E1770" s="65">
        <f>Raw_endusebreakdownannual!E1769</f>
        <v>0</v>
      </c>
      <c r="F1770" s="65">
        <f>Raw_endusebreakdownannual!F1769</f>
        <v>0</v>
      </c>
      <c r="G1770" s="26"/>
    </row>
    <row r="1771" spans="1:7" x14ac:dyDescent="0.25">
      <c r="A1771" s="26" t="str">
        <f>Raw_endusebreakdownannual!B1770</f>
        <v>CZ06</v>
      </c>
      <c r="B1771" s="26" t="str">
        <f>Raw_endusebreakdownannual!C1770</f>
        <v>cDXOH</v>
      </c>
      <c r="C1771" s="26" t="str">
        <f>Raw_endusebreakdownannual!A1770</f>
        <v>New Construction</v>
      </c>
      <c r="D1771" s="26" t="str">
        <f>Raw_endusebreakdownannual!D1770</f>
        <v>Generators</v>
      </c>
      <c r="E1771" s="65">
        <f>Raw_endusebreakdownannual!E1770</f>
        <v>0</v>
      </c>
      <c r="F1771" s="65">
        <f>Raw_endusebreakdownannual!F1770</f>
        <v>0</v>
      </c>
      <c r="G1771" s="26"/>
    </row>
    <row r="1772" spans="1:7" x14ac:dyDescent="0.25">
      <c r="A1772" s="26" t="str">
        <f>Raw_endusebreakdownannual!B1771</f>
        <v>CZ06</v>
      </c>
      <c r="B1772" s="26" t="str">
        <f>Raw_endusebreakdownannual!C1771</f>
        <v>cDXOH</v>
      </c>
      <c r="C1772" s="26" t="str">
        <f>Raw_endusebreakdownannual!A1771</f>
        <v>New Construction</v>
      </c>
      <c r="D1772" s="26" t="str">
        <f>Raw_endusebreakdownannual!D1771</f>
        <v>Total End Uses</v>
      </c>
      <c r="E1772" s="65">
        <f>Raw_endusebreakdownannual!E1771</f>
        <v>5807044.6100000003</v>
      </c>
      <c r="F1772" s="65">
        <f>Raw_endusebreakdownannual!F1771</f>
        <v>1758442.91</v>
      </c>
      <c r="G1772" s="26"/>
    </row>
    <row r="1773" spans="1:7" x14ac:dyDescent="0.25">
      <c r="A1773" s="26" t="str">
        <f>Raw_endusebreakdownannual!B1772</f>
        <v>CZ07</v>
      </c>
      <c r="B1773" s="26" t="str">
        <f>Raw_endusebreakdownannual!C1772</f>
        <v>cDXOH</v>
      </c>
      <c r="C1773" s="26" t="str">
        <f>Raw_endusebreakdownannual!A1772</f>
        <v>New Construction</v>
      </c>
      <c r="D1773" s="26" t="str">
        <f>Raw_endusebreakdownannual!D1772</f>
        <v>Heating</v>
      </c>
      <c r="E1773" s="65">
        <f>Raw_endusebreakdownannual!E1772</f>
        <v>0</v>
      </c>
      <c r="F1773" s="65">
        <f>Raw_endusebreakdownannual!F1772</f>
        <v>2.06</v>
      </c>
      <c r="G1773" s="26"/>
    </row>
    <row r="1774" spans="1:7" x14ac:dyDescent="0.25">
      <c r="A1774" s="26" t="str">
        <f>Raw_endusebreakdownannual!B1773</f>
        <v>CZ07</v>
      </c>
      <c r="B1774" s="26" t="str">
        <f>Raw_endusebreakdownannual!C1773</f>
        <v>cDXOH</v>
      </c>
      <c r="C1774" s="26" t="str">
        <f>Raw_endusebreakdownannual!A1773</f>
        <v>New Construction</v>
      </c>
      <c r="D1774" s="26" t="str">
        <f>Raw_endusebreakdownannual!D1773</f>
        <v>Cooling</v>
      </c>
      <c r="E1774" s="65">
        <f>Raw_endusebreakdownannual!E1773</f>
        <v>776092.31</v>
      </c>
      <c r="F1774" s="65">
        <f>Raw_endusebreakdownannual!F1773</f>
        <v>0</v>
      </c>
      <c r="G1774" s="26"/>
    </row>
    <row r="1775" spans="1:7" x14ac:dyDescent="0.25">
      <c r="A1775" s="26" t="str">
        <f>Raw_endusebreakdownannual!B1774</f>
        <v>CZ07</v>
      </c>
      <c r="B1775" s="26" t="str">
        <f>Raw_endusebreakdownannual!C1774</f>
        <v>cDXOH</v>
      </c>
      <c r="C1775" s="26" t="str">
        <f>Raw_endusebreakdownannual!A1774</f>
        <v>New Construction</v>
      </c>
      <c r="D1775" s="26" t="str">
        <f>Raw_endusebreakdownannual!D1774</f>
        <v>Interior Lighting</v>
      </c>
      <c r="E1775" s="65">
        <f>Raw_endusebreakdownannual!E1774</f>
        <v>558894.68000000005</v>
      </c>
      <c r="F1775" s="65">
        <f>Raw_endusebreakdownannual!F1774</f>
        <v>0</v>
      </c>
      <c r="G1775" s="26"/>
    </row>
    <row r="1776" spans="1:7" x14ac:dyDescent="0.25">
      <c r="A1776" s="26" t="str">
        <f>Raw_endusebreakdownannual!B1775</f>
        <v>CZ07</v>
      </c>
      <c r="B1776" s="26" t="str">
        <f>Raw_endusebreakdownannual!C1775</f>
        <v>cDXOH</v>
      </c>
      <c r="C1776" s="26" t="str">
        <f>Raw_endusebreakdownannual!A1775</f>
        <v>New Construction</v>
      </c>
      <c r="D1776" s="26" t="str">
        <f>Raw_endusebreakdownannual!D1775</f>
        <v>Exterior Lighting</v>
      </c>
      <c r="E1776" s="65">
        <f>Raw_endusebreakdownannual!E1775</f>
        <v>0</v>
      </c>
      <c r="F1776" s="65">
        <f>Raw_endusebreakdownannual!F1775</f>
        <v>0</v>
      </c>
      <c r="G1776" s="26"/>
    </row>
    <row r="1777" spans="1:7" x14ac:dyDescent="0.25">
      <c r="A1777" s="26" t="str">
        <f>Raw_endusebreakdownannual!B1776</f>
        <v>CZ07</v>
      </c>
      <c r="B1777" s="26" t="str">
        <f>Raw_endusebreakdownannual!C1776</f>
        <v>cDXOH</v>
      </c>
      <c r="C1777" s="26" t="str">
        <f>Raw_endusebreakdownannual!A1776</f>
        <v>New Construction</v>
      </c>
      <c r="D1777" s="26" t="str">
        <f>Raw_endusebreakdownannual!D1776</f>
        <v>Interior Equipment</v>
      </c>
      <c r="E1777" s="65">
        <f>Raw_endusebreakdownannual!E1776</f>
        <v>3196971.72</v>
      </c>
      <c r="F1777" s="65">
        <f>Raw_endusebreakdownannual!F1776</f>
        <v>234323.45</v>
      </c>
      <c r="G1777" s="26"/>
    </row>
    <row r="1778" spans="1:7" x14ac:dyDescent="0.25">
      <c r="A1778" s="26" t="str">
        <f>Raw_endusebreakdownannual!B1777</f>
        <v>CZ07</v>
      </c>
      <c r="B1778" s="26" t="str">
        <f>Raw_endusebreakdownannual!C1777</f>
        <v>cDXOH</v>
      </c>
      <c r="C1778" s="26" t="str">
        <f>Raw_endusebreakdownannual!A1777</f>
        <v>New Construction</v>
      </c>
      <c r="D1778" s="26" t="str">
        <f>Raw_endusebreakdownannual!D1777</f>
        <v>Exterior Equipment</v>
      </c>
      <c r="E1778" s="65">
        <f>Raw_endusebreakdownannual!E1777</f>
        <v>0</v>
      </c>
      <c r="F1778" s="65">
        <f>Raw_endusebreakdownannual!F1777</f>
        <v>0</v>
      </c>
      <c r="G1778" s="26"/>
    </row>
    <row r="1779" spans="1:7" x14ac:dyDescent="0.25">
      <c r="A1779" s="26" t="str">
        <f>Raw_endusebreakdownannual!B1778</f>
        <v>CZ07</v>
      </c>
      <c r="B1779" s="26" t="str">
        <f>Raw_endusebreakdownannual!C1778</f>
        <v>cDXOH</v>
      </c>
      <c r="C1779" s="26" t="str">
        <f>Raw_endusebreakdownannual!A1778</f>
        <v>New Construction</v>
      </c>
      <c r="D1779" s="26" t="str">
        <f>Raw_endusebreakdownannual!D1778</f>
        <v>Fans</v>
      </c>
      <c r="E1779" s="65">
        <f>Raw_endusebreakdownannual!E1778</f>
        <v>1319261.3899999999</v>
      </c>
      <c r="F1779" s="65">
        <f>Raw_endusebreakdownannual!F1778</f>
        <v>0</v>
      </c>
      <c r="G1779" s="26"/>
    </row>
    <row r="1780" spans="1:7" x14ac:dyDescent="0.25">
      <c r="A1780" s="26" t="str">
        <f>Raw_endusebreakdownannual!B1779</f>
        <v>CZ07</v>
      </c>
      <c r="B1780" s="26" t="str">
        <f>Raw_endusebreakdownannual!C1779</f>
        <v>cDXOH</v>
      </c>
      <c r="C1780" s="26" t="str">
        <f>Raw_endusebreakdownannual!A1779</f>
        <v>New Construction</v>
      </c>
      <c r="D1780" s="26" t="str">
        <f>Raw_endusebreakdownannual!D1779</f>
        <v>Pumps</v>
      </c>
      <c r="E1780" s="65">
        <f>Raw_endusebreakdownannual!E1779</f>
        <v>2896.79</v>
      </c>
      <c r="F1780" s="65">
        <f>Raw_endusebreakdownannual!F1779</f>
        <v>0</v>
      </c>
      <c r="G1780" s="26"/>
    </row>
    <row r="1781" spans="1:7" x14ac:dyDescent="0.25">
      <c r="A1781" s="26" t="str">
        <f>Raw_endusebreakdownannual!B1780</f>
        <v>CZ07</v>
      </c>
      <c r="B1781" s="26" t="str">
        <f>Raw_endusebreakdownannual!C1780</f>
        <v>cDXOH</v>
      </c>
      <c r="C1781" s="26" t="str">
        <f>Raw_endusebreakdownannual!A1780</f>
        <v>New Construction</v>
      </c>
      <c r="D1781" s="26" t="str">
        <f>Raw_endusebreakdownannual!D1780</f>
        <v>Heat Rejection</v>
      </c>
      <c r="E1781" s="65">
        <f>Raw_endusebreakdownannual!E1780</f>
        <v>0</v>
      </c>
      <c r="F1781" s="65">
        <f>Raw_endusebreakdownannual!F1780</f>
        <v>0</v>
      </c>
      <c r="G1781" s="26"/>
    </row>
    <row r="1782" spans="1:7" x14ac:dyDescent="0.25">
      <c r="A1782" s="26" t="str">
        <f>Raw_endusebreakdownannual!B1781</f>
        <v>CZ07</v>
      </c>
      <c r="B1782" s="26" t="str">
        <f>Raw_endusebreakdownannual!C1781</f>
        <v>cDXOH</v>
      </c>
      <c r="C1782" s="26" t="str">
        <f>Raw_endusebreakdownannual!A1781</f>
        <v>New Construction</v>
      </c>
      <c r="D1782" s="26" t="str">
        <f>Raw_endusebreakdownannual!D1781</f>
        <v>Humidification</v>
      </c>
      <c r="E1782" s="65">
        <f>Raw_endusebreakdownannual!E1781</f>
        <v>0</v>
      </c>
      <c r="F1782" s="65">
        <f>Raw_endusebreakdownannual!F1781</f>
        <v>0</v>
      </c>
      <c r="G1782" s="26"/>
    </row>
    <row r="1783" spans="1:7" x14ac:dyDescent="0.25">
      <c r="A1783" s="26" t="str">
        <f>Raw_endusebreakdownannual!B1782</f>
        <v>CZ07</v>
      </c>
      <c r="B1783" s="26" t="str">
        <f>Raw_endusebreakdownannual!C1782</f>
        <v>cDXOH</v>
      </c>
      <c r="C1783" s="26" t="str">
        <f>Raw_endusebreakdownannual!A1782</f>
        <v>New Construction</v>
      </c>
      <c r="D1783" s="26" t="str">
        <f>Raw_endusebreakdownannual!D1782</f>
        <v>Heat Recovery</v>
      </c>
      <c r="E1783" s="65">
        <f>Raw_endusebreakdownannual!E1782</f>
        <v>0</v>
      </c>
      <c r="F1783" s="65">
        <f>Raw_endusebreakdownannual!F1782</f>
        <v>0</v>
      </c>
      <c r="G1783" s="26"/>
    </row>
    <row r="1784" spans="1:7" x14ac:dyDescent="0.25">
      <c r="A1784" s="26" t="str">
        <f>Raw_endusebreakdownannual!B1783</f>
        <v>CZ07</v>
      </c>
      <c r="B1784" s="26" t="str">
        <f>Raw_endusebreakdownannual!C1783</f>
        <v>cDXOH</v>
      </c>
      <c r="C1784" s="26" t="str">
        <f>Raw_endusebreakdownannual!A1783</f>
        <v>New Construction</v>
      </c>
      <c r="D1784" s="26" t="str">
        <f>Raw_endusebreakdownannual!D1783</f>
        <v>Water Systems</v>
      </c>
      <c r="E1784" s="65">
        <f>Raw_endusebreakdownannual!E1783</f>
        <v>0</v>
      </c>
      <c r="F1784" s="65">
        <f>Raw_endusebreakdownannual!F1783</f>
        <v>1503192.52</v>
      </c>
      <c r="G1784" s="26"/>
    </row>
    <row r="1785" spans="1:7" x14ac:dyDescent="0.25">
      <c r="A1785" s="26" t="str">
        <f>Raw_endusebreakdownannual!B1784</f>
        <v>CZ07</v>
      </c>
      <c r="B1785" s="26" t="str">
        <f>Raw_endusebreakdownannual!C1784</f>
        <v>cDXOH</v>
      </c>
      <c r="C1785" s="26" t="str">
        <f>Raw_endusebreakdownannual!A1784</f>
        <v>New Construction</v>
      </c>
      <c r="D1785" s="26" t="str">
        <f>Raw_endusebreakdownannual!D1784</f>
        <v>Refrigeration</v>
      </c>
      <c r="E1785" s="65">
        <f>Raw_endusebreakdownannual!E1784</f>
        <v>0</v>
      </c>
      <c r="F1785" s="65">
        <f>Raw_endusebreakdownannual!F1784</f>
        <v>0</v>
      </c>
      <c r="G1785" s="26"/>
    </row>
    <row r="1786" spans="1:7" x14ac:dyDescent="0.25">
      <c r="A1786" s="26" t="str">
        <f>Raw_endusebreakdownannual!B1785</f>
        <v>CZ07</v>
      </c>
      <c r="B1786" s="26" t="str">
        <f>Raw_endusebreakdownannual!C1785</f>
        <v>cDXOH</v>
      </c>
      <c r="C1786" s="26" t="str">
        <f>Raw_endusebreakdownannual!A1785</f>
        <v>New Construction</v>
      </c>
      <c r="D1786" s="26" t="str">
        <f>Raw_endusebreakdownannual!D1785</f>
        <v>Generators</v>
      </c>
      <c r="E1786" s="65">
        <f>Raw_endusebreakdownannual!E1785</f>
        <v>0</v>
      </c>
      <c r="F1786" s="65">
        <f>Raw_endusebreakdownannual!F1785</f>
        <v>0</v>
      </c>
      <c r="G1786" s="26"/>
    </row>
    <row r="1787" spans="1:7" x14ac:dyDescent="0.25">
      <c r="A1787" s="26" t="str">
        <f>Raw_endusebreakdownannual!B1786</f>
        <v>CZ07</v>
      </c>
      <c r="B1787" s="26" t="str">
        <f>Raw_endusebreakdownannual!C1786</f>
        <v>cDXOH</v>
      </c>
      <c r="C1787" s="26" t="str">
        <f>Raw_endusebreakdownannual!A1786</f>
        <v>New Construction</v>
      </c>
      <c r="D1787" s="26" t="str">
        <f>Raw_endusebreakdownannual!D1786</f>
        <v>Total End Uses</v>
      </c>
      <c r="E1787" s="65">
        <f>Raw_endusebreakdownannual!E1786</f>
        <v>5854116.8899999997</v>
      </c>
      <c r="F1787" s="65">
        <f>Raw_endusebreakdownannual!F1786</f>
        <v>1737518.04</v>
      </c>
      <c r="G1787" s="26"/>
    </row>
    <row r="1788" spans="1:7" x14ac:dyDescent="0.25">
      <c r="A1788" s="26" t="str">
        <f>Raw_endusebreakdownannual!B1787</f>
        <v>CZ08</v>
      </c>
      <c r="B1788" s="26" t="str">
        <f>Raw_endusebreakdownannual!C1787</f>
        <v>cDXOH</v>
      </c>
      <c r="C1788" s="26" t="str">
        <f>Raw_endusebreakdownannual!A1787</f>
        <v>New Construction</v>
      </c>
      <c r="D1788" s="26" t="str">
        <f>Raw_endusebreakdownannual!D1787</f>
        <v>Heating</v>
      </c>
      <c r="E1788" s="65">
        <f>Raw_endusebreakdownannual!E1787</f>
        <v>0</v>
      </c>
      <c r="F1788" s="65">
        <f>Raw_endusebreakdownannual!F1787</f>
        <v>196.54</v>
      </c>
      <c r="G1788" s="26"/>
    </row>
    <row r="1789" spans="1:7" x14ac:dyDescent="0.25">
      <c r="A1789" s="26" t="str">
        <f>Raw_endusebreakdownannual!B1788</f>
        <v>CZ08</v>
      </c>
      <c r="B1789" s="26" t="str">
        <f>Raw_endusebreakdownannual!C1788</f>
        <v>cDXOH</v>
      </c>
      <c r="C1789" s="26" t="str">
        <f>Raw_endusebreakdownannual!A1788</f>
        <v>New Construction</v>
      </c>
      <c r="D1789" s="26" t="str">
        <f>Raw_endusebreakdownannual!D1788</f>
        <v>Cooling</v>
      </c>
      <c r="E1789" s="65">
        <f>Raw_endusebreakdownannual!E1788</f>
        <v>888141.8</v>
      </c>
      <c r="F1789" s="65">
        <f>Raw_endusebreakdownannual!F1788</f>
        <v>0</v>
      </c>
      <c r="G1789" s="26"/>
    </row>
    <row r="1790" spans="1:7" x14ac:dyDescent="0.25">
      <c r="A1790" s="26" t="str">
        <f>Raw_endusebreakdownannual!B1789</f>
        <v>CZ08</v>
      </c>
      <c r="B1790" s="26" t="str">
        <f>Raw_endusebreakdownannual!C1789</f>
        <v>cDXOH</v>
      </c>
      <c r="C1790" s="26" t="str">
        <f>Raw_endusebreakdownannual!A1789</f>
        <v>New Construction</v>
      </c>
      <c r="D1790" s="26" t="str">
        <f>Raw_endusebreakdownannual!D1789</f>
        <v>Interior Lighting</v>
      </c>
      <c r="E1790" s="65">
        <f>Raw_endusebreakdownannual!E1789</f>
        <v>558894.68000000005</v>
      </c>
      <c r="F1790" s="65">
        <f>Raw_endusebreakdownannual!F1789</f>
        <v>0</v>
      </c>
      <c r="G1790" s="26"/>
    </row>
    <row r="1791" spans="1:7" x14ac:dyDescent="0.25">
      <c r="A1791" s="26" t="str">
        <f>Raw_endusebreakdownannual!B1790</f>
        <v>CZ08</v>
      </c>
      <c r="B1791" s="26" t="str">
        <f>Raw_endusebreakdownannual!C1790</f>
        <v>cDXOH</v>
      </c>
      <c r="C1791" s="26" t="str">
        <f>Raw_endusebreakdownannual!A1790</f>
        <v>New Construction</v>
      </c>
      <c r="D1791" s="26" t="str">
        <f>Raw_endusebreakdownannual!D1790</f>
        <v>Exterior Lighting</v>
      </c>
      <c r="E1791" s="65">
        <f>Raw_endusebreakdownannual!E1790</f>
        <v>0</v>
      </c>
      <c r="F1791" s="65">
        <f>Raw_endusebreakdownannual!F1790</f>
        <v>0</v>
      </c>
      <c r="G1791" s="26"/>
    </row>
    <row r="1792" spans="1:7" x14ac:dyDescent="0.25">
      <c r="A1792" s="26" t="str">
        <f>Raw_endusebreakdownannual!B1791</f>
        <v>CZ08</v>
      </c>
      <c r="B1792" s="26" t="str">
        <f>Raw_endusebreakdownannual!C1791</f>
        <v>cDXOH</v>
      </c>
      <c r="C1792" s="26" t="str">
        <f>Raw_endusebreakdownannual!A1791</f>
        <v>New Construction</v>
      </c>
      <c r="D1792" s="26" t="str">
        <f>Raw_endusebreakdownannual!D1791</f>
        <v>Interior Equipment</v>
      </c>
      <c r="E1792" s="65">
        <f>Raw_endusebreakdownannual!E1791</f>
        <v>3196971.72</v>
      </c>
      <c r="F1792" s="65">
        <f>Raw_endusebreakdownannual!F1791</f>
        <v>234323.45</v>
      </c>
      <c r="G1792" s="26"/>
    </row>
    <row r="1793" spans="1:7" x14ac:dyDescent="0.25">
      <c r="A1793" s="26" t="str">
        <f>Raw_endusebreakdownannual!B1792</f>
        <v>CZ08</v>
      </c>
      <c r="B1793" s="26" t="str">
        <f>Raw_endusebreakdownannual!C1792</f>
        <v>cDXOH</v>
      </c>
      <c r="C1793" s="26" t="str">
        <f>Raw_endusebreakdownannual!A1792</f>
        <v>New Construction</v>
      </c>
      <c r="D1793" s="26" t="str">
        <f>Raw_endusebreakdownannual!D1792</f>
        <v>Exterior Equipment</v>
      </c>
      <c r="E1793" s="65">
        <f>Raw_endusebreakdownannual!E1792</f>
        <v>0</v>
      </c>
      <c r="F1793" s="65">
        <f>Raw_endusebreakdownannual!F1792</f>
        <v>0</v>
      </c>
      <c r="G1793" s="26"/>
    </row>
    <row r="1794" spans="1:7" x14ac:dyDescent="0.25">
      <c r="A1794" s="26" t="str">
        <f>Raw_endusebreakdownannual!B1793</f>
        <v>CZ08</v>
      </c>
      <c r="B1794" s="26" t="str">
        <f>Raw_endusebreakdownannual!C1793</f>
        <v>cDXOH</v>
      </c>
      <c r="C1794" s="26" t="str">
        <f>Raw_endusebreakdownannual!A1793</f>
        <v>New Construction</v>
      </c>
      <c r="D1794" s="26" t="str">
        <f>Raw_endusebreakdownannual!D1793</f>
        <v>Fans</v>
      </c>
      <c r="E1794" s="65">
        <f>Raw_endusebreakdownannual!E1793</f>
        <v>1391821.57</v>
      </c>
      <c r="F1794" s="65">
        <f>Raw_endusebreakdownannual!F1793</f>
        <v>0</v>
      </c>
      <c r="G1794" s="26"/>
    </row>
    <row r="1795" spans="1:7" x14ac:dyDescent="0.25">
      <c r="A1795" s="26" t="str">
        <f>Raw_endusebreakdownannual!B1794</f>
        <v>CZ08</v>
      </c>
      <c r="B1795" s="26" t="str">
        <f>Raw_endusebreakdownannual!C1794</f>
        <v>cDXOH</v>
      </c>
      <c r="C1795" s="26" t="str">
        <f>Raw_endusebreakdownannual!A1794</f>
        <v>New Construction</v>
      </c>
      <c r="D1795" s="26" t="str">
        <f>Raw_endusebreakdownannual!D1794</f>
        <v>Pumps</v>
      </c>
      <c r="E1795" s="65">
        <f>Raw_endusebreakdownannual!E1794</f>
        <v>2952.88</v>
      </c>
      <c r="F1795" s="65">
        <f>Raw_endusebreakdownannual!F1794</f>
        <v>0</v>
      </c>
      <c r="G1795" s="26"/>
    </row>
    <row r="1796" spans="1:7" x14ac:dyDescent="0.25">
      <c r="A1796" s="26" t="str">
        <f>Raw_endusebreakdownannual!B1795</f>
        <v>CZ08</v>
      </c>
      <c r="B1796" s="26" t="str">
        <f>Raw_endusebreakdownannual!C1795</f>
        <v>cDXOH</v>
      </c>
      <c r="C1796" s="26" t="str">
        <f>Raw_endusebreakdownannual!A1795</f>
        <v>New Construction</v>
      </c>
      <c r="D1796" s="26" t="str">
        <f>Raw_endusebreakdownannual!D1795</f>
        <v>Heat Rejection</v>
      </c>
      <c r="E1796" s="65">
        <f>Raw_endusebreakdownannual!E1795</f>
        <v>0</v>
      </c>
      <c r="F1796" s="65">
        <f>Raw_endusebreakdownannual!F1795</f>
        <v>0</v>
      </c>
      <c r="G1796" s="26"/>
    </row>
    <row r="1797" spans="1:7" x14ac:dyDescent="0.25">
      <c r="A1797" s="26" t="str">
        <f>Raw_endusebreakdownannual!B1796</f>
        <v>CZ08</v>
      </c>
      <c r="B1797" s="26" t="str">
        <f>Raw_endusebreakdownannual!C1796</f>
        <v>cDXOH</v>
      </c>
      <c r="C1797" s="26" t="str">
        <f>Raw_endusebreakdownannual!A1796</f>
        <v>New Construction</v>
      </c>
      <c r="D1797" s="26" t="str">
        <f>Raw_endusebreakdownannual!D1796</f>
        <v>Humidification</v>
      </c>
      <c r="E1797" s="65">
        <f>Raw_endusebreakdownannual!E1796</f>
        <v>0</v>
      </c>
      <c r="F1797" s="65">
        <f>Raw_endusebreakdownannual!F1796</f>
        <v>0</v>
      </c>
      <c r="G1797" s="26"/>
    </row>
    <row r="1798" spans="1:7" x14ac:dyDescent="0.25">
      <c r="A1798" s="26" t="str">
        <f>Raw_endusebreakdownannual!B1797</f>
        <v>CZ08</v>
      </c>
      <c r="B1798" s="26" t="str">
        <f>Raw_endusebreakdownannual!C1797</f>
        <v>cDXOH</v>
      </c>
      <c r="C1798" s="26" t="str">
        <f>Raw_endusebreakdownannual!A1797</f>
        <v>New Construction</v>
      </c>
      <c r="D1798" s="26" t="str">
        <f>Raw_endusebreakdownannual!D1797</f>
        <v>Heat Recovery</v>
      </c>
      <c r="E1798" s="65">
        <f>Raw_endusebreakdownannual!E1797</f>
        <v>0</v>
      </c>
      <c r="F1798" s="65">
        <f>Raw_endusebreakdownannual!F1797</f>
        <v>0</v>
      </c>
      <c r="G1798" s="26"/>
    </row>
    <row r="1799" spans="1:7" x14ac:dyDescent="0.25">
      <c r="A1799" s="26" t="str">
        <f>Raw_endusebreakdownannual!B1798</f>
        <v>CZ08</v>
      </c>
      <c r="B1799" s="26" t="str">
        <f>Raw_endusebreakdownannual!C1798</f>
        <v>cDXOH</v>
      </c>
      <c r="C1799" s="26" t="str">
        <f>Raw_endusebreakdownannual!A1798</f>
        <v>New Construction</v>
      </c>
      <c r="D1799" s="26" t="str">
        <f>Raw_endusebreakdownannual!D1798</f>
        <v>Water Systems</v>
      </c>
      <c r="E1799" s="65">
        <f>Raw_endusebreakdownannual!E1798</f>
        <v>0</v>
      </c>
      <c r="F1799" s="65">
        <f>Raw_endusebreakdownannual!F1798</f>
        <v>1500730.96</v>
      </c>
      <c r="G1799" s="26"/>
    </row>
    <row r="1800" spans="1:7" x14ac:dyDescent="0.25">
      <c r="A1800" s="26" t="str">
        <f>Raw_endusebreakdownannual!B1799</f>
        <v>CZ08</v>
      </c>
      <c r="B1800" s="26" t="str">
        <f>Raw_endusebreakdownannual!C1799</f>
        <v>cDXOH</v>
      </c>
      <c r="C1800" s="26" t="str">
        <f>Raw_endusebreakdownannual!A1799</f>
        <v>New Construction</v>
      </c>
      <c r="D1800" s="26" t="str">
        <f>Raw_endusebreakdownannual!D1799</f>
        <v>Refrigeration</v>
      </c>
      <c r="E1800" s="65">
        <f>Raw_endusebreakdownannual!E1799</f>
        <v>0</v>
      </c>
      <c r="F1800" s="65">
        <f>Raw_endusebreakdownannual!F1799</f>
        <v>0</v>
      </c>
      <c r="G1800" s="26"/>
    </row>
    <row r="1801" spans="1:7" x14ac:dyDescent="0.25">
      <c r="A1801" s="26" t="str">
        <f>Raw_endusebreakdownannual!B1800</f>
        <v>CZ08</v>
      </c>
      <c r="B1801" s="26" t="str">
        <f>Raw_endusebreakdownannual!C1800</f>
        <v>cDXOH</v>
      </c>
      <c r="C1801" s="26" t="str">
        <f>Raw_endusebreakdownannual!A1800</f>
        <v>New Construction</v>
      </c>
      <c r="D1801" s="26" t="str">
        <f>Raw_endusebreakdownannual!D1800</f>
        <v>Generators</v>
      </c>
      <c r="E1801" s="65">
        <f>Raw_endusebreakdownannual!E1800</f>
        <v>0</v>
      </c>
      <c r="F1801" s="65">
        <f>Raw_endusebreakdownannual!F1800</f>
        <v>0</v>
      </c>
      <c r="G1801" s="26"/>
    </row>
    <row r="1802" spans="1:7" x14ac:dyDescent="0.25">
      <c r="A1802" s="26" t="str">
        <f>Raw_endusebreakdownannual!B1801</f>
        <v>CZ08</v>
      </c>
      <c r="B1802" s="26" t="str">
        <f>Raw_endusebreakdownannual!C1801</f>
        <v>cDXOH</v>
      </c>
      <c r="C1802" s="26" t="str">
        <f>Raw_endusebreakdownannual!A1801</f>
        <v>New Construction</v>
      </c>
      <c r="D1802" s="26" t="str">
        <f>Raw_endusebreakdownannual!D1801</f>
        <v>Total End Uses</v>
      </c>
      <c r="E1802" s="65">
        <f>Raw_endusebreakdownannual!E1801</f>
        <v>6038782.6500000004</v>
      </c>
      <c r="F1802" s="65">
        <f>Raw_endusebreakdownannual!F1801</f>
        <v>1735250.95</v>
      </c>
      <c r="G1802" s="26"/>
    </row>
    <row r="1803" spans="1:7" x14ac:dyDescent="0.25">
      <c r="A1803" s="26" t="str">
        <f>Raw_endusebreakdownannual!B1802</f>
        <v>CZ09</v>
      </c>
      <c r="B1803" s="26" t="str">
        <f>Raw_endusebreakdownannual!C1802</f>
        <v>cDXOH</v>
      </c>
      <c r="C1803" s="26" t="str">
        <f>Raw_endusebreakdownannual!A1802</f>
        <v>New Construction</v>
      </c>
      <c r="D1803" s="26" t="str">
        <f>Raw_endusebreakdownannual!D1802</f>
        <v>Heating</v>
      </c>
      <c r="E1803" s="65">
        <f>Raw_endusebreakdownannual!E1802</f>
        <v>0</v>
      </c>
      <c r="F1803" s="65">
        <f>Raw_endusebreakdownannual!F1802</f>
        <v>186.58</v>
      </c>
      <c r="G1803" s="26"/>
    </row>
    <row r="1804" spans="1:7" x14ac:dyDescent="0.25">
      <c r="A1804" s="26" t="str">
        <f>Raw_endusebreakdownannual!B1803</f>
        <v>CZ09</v>
      </c>
      <c r="B1804" s="26" t="str">
        <f>Raw_endusebreakdownannual!C1803</f>
        <v>cDXOH</v>
      </c>
      <c r="C1804" s="26" t="str">
        <f>Raw_endusebreakdownannual!A1803</f>
        <v>New Construction</v>
      </c>
      <c r="D1804" s="26" t="str">
        <f>Raw_endusebreakdownannual!D1803</f>
        <v>Cooling</v>
      </c>
      <c r="E1804" s="65">
        <f>Raw_endusebreakdownannual!E1803</f>
        <v>1021404.79</v>
      </c>
      <c r="F1804" s="65">
        <f>Raw_endusebreakdownannual!F1803</f>
        <v>0</v>
      </c>
      <c r="G1804" s="26"/>
    </row>
    <row r="1805" spans="1:7" x14ac:dyDescent="0.25">
      <c r="A1805" s="26" t="str">
        <f>Raw_endusebreakdownannual!B1804</f>
        <v>CZ09</v>
      </c>
      <c r="B1805" s="26" t="str">
        <f>Raw_endusebreakdownannual!C1804</f>
        <v>cDXOH</v>
      </c>
      <c r="C1805" s="26" t="str">
        <f>Raw_endusebreakdownannual!A1804</f>
        <v>New Construction</v>
      </c>
      <c r="D1805" s="26" t="str">
        <f>Raw_endusebreakdownannual!D1804</f>
        <v>Interior Lighting</v>
      </c>
      <c r="E1805" s="65">
        <f>Raw_endusebreakdownannual!E1804</f>
        <v>558894.68000000005</v>
      </c>
      <c r="F1805" s="65">
        <f>Raw_endusebreakdownannual!F1804</f>
        <v>0</v>
      </c>
      <c r="G1805" s="26"/>
    </row>
    <row r="1806" spans="1:7" x14ac:dyDescent="0.25">
      <c r="A1806" s="26" t="str">
        <f>Raw_endusebreakdownannual!B1805</f>
        <v>CZ09</v>
      </c>
      <c r="B1806" s="26" t="str">
        <f>Raw_endusebreakdownannual!C1805</f>
        <v>cDXOH</v>
      </c>
      <c r="C1806" s="26" t="str">
        <f>Raw_endusebreakdownannual!A1805</f>
        <v>New Construction</v>
      </c>
      <c r="D1806" s="26" t="str">
        <f>Raw_endusebreakdownannual!D1805</f>
        <v>Exterior Lighting</v>
      </c>
      <c r="E1806" s="65">
        <f>Raw_endusebreakdownannual!E1805</f>
        <v>0</v>
      </c>
      <c r="F1806" s="65">
        <f>Raw_endusebreakdownannual!F1805</f>
        <v>0</v>
      </c>
      <c r="G1806" s="26"/>
    </row>
    <row r="1807" spans="1:7" x14ac:dyDescent="0.25">
      <c r="A1807" s="26" t="str">
        <f>Raw_endusebreakdownannual!B1806</f>
        <v>CZ09</v>
      </c>
      <c r="B1807" s="26" t="str">
        <f>Raw_endusebreakdownannual!C1806</f>
        <v>cDXOH</v>
      </c>
      <c r="C1807" s="26" t="str">
        <f>Raw_endusebreakdownannual!A1806</f>
        <v>New Construction</v>
      </c>
      <c r="D1807" s="26" t="str">
        <f>Raw_endusebreakdownannual!D1806</f>
        <v>Interior Equipment</v>
      </c>
      <c r="E1807" s="65">
        <f>Raw_endusebreakdownannual!E1806</f>
        <v>3196971.72</v>
      </c>
      <c r="F1807" s="65">
        <f>Raw_endusebreakdownannual!F1806</f>
        <v>234323.45</v>
      </c>
      <c r="G1807" s="26"/>
    </row>
    <row r="1808" spans="1:7" x14ac:dyDescent="0.25">
      <c r="A1808" s="26" t="str">
        <f>Raw_endusebreakdownannual!B1807</f>
        <v>CZ09</v>
      </c>
      <c r="B1808" s="26" t="str">
        <f>Raw_endusebreakdownannual!C1807</f>
        <v>cDXOH</v>
      </c>
      <c r="C1808" s="26" t="str">
        <f>Raw_endusebreakdownannual!A1807</f>
        <v>New Construction</v>
      </c>
      <c r="D1808" s="26" t="str">
        <f>Raw_endusebreakdownannual!D1807</f>
        <v>Exterior Equipment</v>
      </c>
      <c r="E1808" s="65">
        <f>Raw_endusebreakdownannual!E1807</f>
        <v>0</v>
      </c>
      <c r="F1808" s="65">
        <f>Raw_endusebreakdownannual!F1807</f>
        <v>0</v>
      </c>
      <c r="G1808" s="26"/>
    </row>
    <row r="1809" spans="1:7" x14ac:dyDescent="0.25">
      <c r="A1809" s="26" t="str">
        <f>Raw_endusebreakdownannual!B1808</f>
        <v>CZ09</v>
      </c>
      <c r="B1809" s="26" t="str">
        <f>Raw_endusebreakdownannual!C1808</f>
        <v>cDXOH</v>
      </c>
      <c r="C1809" s="26" t="str">
        <f>Raw_endusebreakdownannual!A1808</f>
        <v>New Construction</v>
      </c>
      <c r="D1809" s="26" t="str">
        <f>Raw_endusebreakdownannual!D1808</f>
        <v>Fans</v>
      </c>
      <c r="E1809" s="65">
        <f>Raw_endusebreakdownannual!E1808</f>
        <v>1452612.29</v>
      </c>
      <c r="F1809" s="65">
        <f>Raw_endusebreakdownannual!F1808</f>
        <v>0</v>
      </c>
      <c r="G1809" s="26"/>
    </row>
    <row r="1810" spans="1:7" x14ac:dyDescent="0.25">
      <c r="A1810" s="26" t="str">
        <f>Raw_endusebreakdownannual!B1809</f>
        <v>CZ09</v>
      </c>
      <c r="B1810" s="26" t="str">
        <f>Raw_endusebreakdownannual!C1809</f>
        <v>cDXOH</v>
      </c>
      <c r="C1810" s="26" t="str">
        <f>Raw_endusebreakdownannual!A1809</f>
        <v>New Construction</v>
      </c>
      <c r="D1810" s="26" t="str">
        <f>Raw_endusebreakdownannual!D1809</f>
        <v>Pumps</v>
      </c>
      <c r="E1810" s="65">
        <f>Raw_endusebreakdownannual!E1809</f>
        <v>3100.99</v>
      </c>
      <c r="F1810" s="65">
        <f>Raw_endusebreakdownannual!F1809</f>
        <v>0</v>
      </c>
      <c r="G1810" s="26"/>
    </row>
    <row r="1811" spans="1:7" x14ac:dyDescent="0.25">
      <c r="A1811" s="26" t="str">
        <f>Raw_endusebreakdownannual!B1810</f>
        <v>CZ09</v>
      </c>
      <c r="B1811" s="26" t="str">
        <f>Raw_endusebreakdownannual!C1810</f>
        <v>cDXOH</v>
      </c>
      <c r="C1811" s="26" t="str">
        <f>Raw_endusebreakdownannual!A1810</f>
        <v>New Construction</v>
      </c>
      <c r="D1811" s="26" t="str">
        <f>Raw_endusebreakdownannual!D1810</f>
        <v>Heat Rejection</v>
      </c>
      <c r="E1811" s="65">
        <f>Raw_endusebreakdownannual!E1810</f>
        <v>0</v>
      </c>
      <c r="F1811" s="65">
        <f>Raw_endusebreakdownannual!F1810</f>
        <v>0</v>
      </c>
      <c r="G1811" s="26"/>
    </row>
    <row r="1812" spans="1:7" x14ac:dyDescent="0.25">
      <c r="A1812" s="26" t="str">
        <f>Raw_endusebreakdownannual!B1811</f>
        <v>CZ09</v>
      </c>
      <c r="B1812" s="26" t="str">
        <f>Raw_endusebreakdownannual!C1811</f>
        <v>cDXOH</v>
      </c>
      <c r="C1812" s="26" t="str">
        <f>Raw_endusebreakdownannual!A1811</f>
        <v>New Construction</v>
      </c>
      <c r="D1812" s="26" t="str">
        <f>Raw_endusebreakdownannual!D1811</f>
        <v>Humidification</v>
      </c>
      <c r="E1812" s="65">
        <f>Raw_endusebreakdownannual!E1811</f>
        <v>0</v>
      </c>
      <c r="F1812" s="65">
        <f>Raw_endusebreakdownannual!F1811</f>
        <v>0</v>
      </c>
      <c r="G1812" s="26"/>
    </row>
    <row r="1813" spans="1:7" x14ac:dyDescent="0.25">
      <c r="A1813" s="26" t="str">
        <f>Raw_endusebreakdownannual!B1812</f>
        <v>CZ09</v>
      </c>
      <c r="B1813" s="26" t="str">
        <f>Raw_endusebreakdownannual!C1812</f>
        <v>cDXOH</v>
      </c>
      <c r="C1813" s="26" t="str">
        <f>Raw_endusebreakdownannual!A1812</f>
        <v>New Construction</v>
      </c>
      <c r="D1813" s="26" t="str">
        <f>Raw_endusebreakdownannual!D1812</f>
        <v>Heat Recovery</v>
      </c>
      <c r="E1813" s="65">
        <f>Raw_endusebreakdownannual!E1812</f>
        <v>0</v>
      </c>
      <c r="F1813" s="65">
        <f>Raw_endusebreakdownannual!F1812</f>
        <v>0</v>
      </c>
      <c r="G1813" s="26"/>
    </row>
    <row r="1814" spans="1:7" x14ac:dyDescent="0.25">
      <c r="A1814" s="26" t="str">
        <f>Raw_endusebreakdownannual!B1813</f>
        <v>CZ09</v>
      </c>
      <c r="B1814" s="26" t="str">
        <f>Raw_endusebreakdownannual!C1813</f>
        <v>cDXOH</v>
      </c>
      <c r="C1814" s="26" t="str">
        <f>Raw_endusebreakdownannual!A1813</f>
        <v>New Construction</v>
      </c>
      <c r="D1814" s="26" t="str">
        <f>Raw_endusebreakdownannual!D1813</f>
        <v>Water Systems</v>
      </c>
      <c r="E1814" s="65">
        <f>Raw_endusebreakdownannual!E1813</f>
        <v>0</v>
      </c>
      <c r="F1814" s="65">
        <f>Raw_endusebreakdownannual!F1813</f>
        <v>1480130.71</v>
      </c>
      <c r="G1814" s="26"/>
    </row>
    <row r="1815" spans="1:7" x14ac:dyDescent="0.25">
      <c r="A1815" s="26" t="str">
        <f>Raw_endusebreakdownannual!B1814</f>
        <v>CZ09</v>
      </c>
      <c r="B1815" s="26" t="str">
        <f>Raw_endusebreakdownannual!C1814</f>
        <v>cDXOH</v>
      </c>
      <c r="C1815" s="26" t="str">
        <f>Raw_endusebreakdownannual!A1814</f>
        <v>New Construction</v>
      </c>
      <c r="D1815" s="26" t="str">
        <f>Raw_endusebreakdownannual!D1814</f>
        <v>Refrigeration</v>
      </c>
      <c r="E1815" s="65">
        <f>Raw_endusebreakdownannual!E1814</f>
        <v>0</v>
      </c>
      <c r="F1815" s="65">
        <f>Raw_endusebreakdownannual!F1814</f>
        <v>0</v>
      </c>
      <c r="G1815" s="26"/>
    </row>
    <row r="1816" spans="1:7" x14ac:dyDescent="0.25">
      <c r="A1816" s="26" t="str">
        <f>Raw_endusebreakdownannual!B1815</f>
        <v>CZ09</v>
      </c>
      <c r="B1816" s="26" t="str">
        <f>Raw_endusebreakdownannual!C1815</f>
        <v>cDXOH</v>
      </c>
      <c r="C1816" s="26" t="str">
        <f>Raw_endusebreakdownannual!A1815</f>
        <v>New Construction</v>
      </c>
      <c r="D1816" s="26" t="str">
        <f>Raw_endusebreakdownannual!D1815</f>
        <v>Generators</v>
      </c>
      <c r="E1816" s="65">
        <f>Raw_endusebreakdownannual!E1815</f>
        <v>0</v>
      </c>
      <c r="F1816" s="65">
        <f>Raw_endusebreakdownannual!F1815</f>
        <v>0</v>
      </c>
      <c r="G1816" s="26"/>
    </row>
    <row r="1817" spans="1:7" x14ac:dyDescent="0.25">
      <c r="A1817" s="26" t="str">
        <f>Raw_endusebreakdownannual!B1816</f>
        <v>CZ09</v>
      </c>
      <c r="B1817" s="26" t="str">
        <f>Raw_endusebreakdownannual!C1816</f>
        <v>cDXOH</v>
      </c>
      <c r="C1817" s="26" t="str">
        <f>Raw_endusebreakdownannual!A1816</f>
        <v>New Construction</v>
      </c>
      <c r="D1817" s="26" t="str">
        <f>Raw_endusebreakdownannual!D1816</f>
        <v>Total End Uses</v>
      </c>
      <c r="E1817" s="65">
        <f>Raw_endusebreakdownannual!E1816</f>
        <v>6232984.4699999997</v>
      </c>
      <c r="F1817" s="65">
        <f>Raw_endusebreakdownannual!F1816</f>
        <v>1714640.74</v>
      </c>
      <c r="G1817" s="26"/>
    </row>
    <row r="1818" spans="1:7" x14ac:dyDescent="0.25">
      <c r="A1818" s="26" t="str">
        <f>Raw_endusebreakdownannual!B1817</f>
        <v>CZ10</v>
      </c>
      <c r="B1818" s="26" t="str">
        <f>Raw_endusebreakdownannual!C1817</f>
        <v>cDXOH</v>
      </c>
      <c r="C1818" s="26" t="str">
        <f>Raw_endusebreakdownannual!A1817</f>
        <v>New Construction</v>
      </c>
      <c r="D1818" s="26" t="str">
        <f>Raw_endusebreakdownannual!D1817</f>
        <v>Heating</v>
      </c>
      <c r="E1818" s="65">
        <f>Raw_endusebreakdownannual!E1817</f>
        <v>0</v>
      </c>
      <c r="F1818" s="65">
        <f>Raw_endusebreakdownannual!F1817</f>
        <v>1775.02</v>
      </c>
      <c r="G1818" s="26"/>
    </row>
    <row r="1819" spans="1:7" x14ac:dyDescent="0.25">
      <c r="A1819" s="26" t="str">
        <f>Raw_endusebreakdownannual!B1818</f>
        <v>CZ10</v>
      </c>
      <c r="B1819" s="26" t="str">
        <f>Raw_endusebreakdownannual!C1818</f>
        <v>cDXOH</v>
      </c>
      <c r="C1819" s="26" t="str">
        <f>Raw_endusebreakdownannual!A1818</f>
        <v>New Construction</v>
      </c>
      <c r="D1819" s="26" t="str">
        <f>Raw_endusebreakdownannual!D1818</f>
        <v>Cooling</v>
      </c>
      <c r="E1819" s="65">
        <f>Raw_endusebreakdownannual!E1818</f>
        <v>1288373.08</v>
      </c>
      <c r="F1819" s="65">
        <f>Raw_endusebreakdownannual!F1818</f>
        <v>0</v>
      </c>
      <c r="G1819" s="26"/>
    </row>
    <row r="1820" spans="1:7" x14ac:dyDescent="0.25">
      <c r="A1820" s="26" t="str">
        <f>Raw_endusebreakdownannual!B1819</f>
        <v>CZ10</v>
      </c>
      <c r="B1820" s="26" t="str">
        <f>Raw_endusebreakdownannual!C1819</f>
        <v>cDXOH</v>
      </c>
      <c r="C1820" s="26" t="str">
        <f>Raw_endusebreakdownannual!A1819</f>
        <v>New Construction</v>
      </c>
      <c r="D1820" s="26" t="str">
        <f>Raw_endusebreakdownannual!D1819</f>
        <v>Interior Lighting</v>
      </c>
      <c r="E1820" s="65">
        <f>Raw_endusebreakdownannual!E1819</f>
        <v>558894.68000000005</v>
      </c>
      <c r="F1820" s="65">
        <f>Raw_endusebreakdownannual!F1819</f>
        <v>0</v>
      </c>
      <c r="G1820" s="26"/>
    </row>
    <row r="1821" spans="1:7" x14ac:dyDescent="0.25">
      <c r="A1821" s="26" t="str">
        <f>Raw_endusebreakdownannual!B1820</f>
        <v>CZ10</v>
      </c>
      <c r="B1821" s="26" t="str">
        <f>Raw_endusebreakdownannual!C1820</f>
        <v>cDXOH</v>
      </c>
      <c r="C1821" s="26" t="str">
        <f>Raw_endusebreakdownannual!A1820</f>
        <v>New Construction</v>
      </c>
      <c r="D1821" s="26" t="str">
        <f>Raw_endusebreakdownannual!D1820</f>
        <v>Exterior Lighting</v>
      </c>
      <c r="E1821" s="65">
        <f>Raw_endusebreakdownannual!E1820</f>
        <v>0</v>
      </c>
      <c r="F1821" s="65">
        <f>Raw_endusebreakdownannual!F1820</f>
        <v>0</v>
      </c>
      <c r="G1821" s="26"/>
    </row>
    <row r="1822" spans="1:7" x14ac:dyDescent="0.25">
      <c r="A1822" s="26" t="str">
        <f>Raw_endusebreakdownannual!B1821</f>
        <v>CZ10</v>
      </c>
      <c r="B1822" s="26" t="str">
        <f>Raw_endusebreakdownannual!C1821</f>
        <v>cDXOH</v>
      </c>
      <c r="C1822" s="26" t="str">
        <f>Raw_endusebreakdownannual!A1821</f>
        <v>New Construction</v>
      </c>
      <c r="D1822" s="26" t="str">
        <f>Raw_endusebreakdownannual!D1821</f>
        <v>Interior Equipment</v>
      </c>
      <c r="E1822" s="65">
        <f>Raw_endusebreakdownannual!E1821</f>
        <v>3196971.72</v>
      </c>
      <c r="F1822" s="65">
        <f>Raw_endusebreakdownannual!F1821</f>
        <v>234323.45</v>
      </c>
      <c r="G1822" s="26"/>
    </row>
    <row r="1823" spans="1:7" x14ac:dyDescent="0.25">
      <c r="A1823" s="26" t="str">
        <f>Raw_endusebreakdownannual!B1822</f>
        <v>CZ10</v>
      </c>
      <c r="B1823" s="26" t="str">
        <f>Raw_endusebreakdownannual!C1822</f>
        <v>cDXOH</v>
      </c>
      <c r="C1823" s="26" t="str">
        <f>Raw_endusebreakdownannual!A1822</f>
        <v>New Construction</v>
      </c>
      <c r="D1823" s="26" t="str">
        <f>Raw_endusebreakdownannual!D1822</f>
        <v>Exterior Equipment</v>
      </c>
      <c r="E1823" s="65">
        <f>Raw_endusebreakdownannual!E1822</f>
        <v>0</v>
      </c>
      <c r="F1823" s="65">
        <f>Raw_endusebreakdownannual!F1822</f>
        <v>0</v>
      </c>
      <c r="G1823" s="26"/>
    </row>
    <row r="1824" spans="1:7" x14ac:dyDescent="0.25">
      <c r="A1824" s="26" t="str">
        <f>Raw_endusebreakdownannual!B1823</f>
        <v>CZ10</v>
      </c>
      <c r="B1824" s="26" t="str">
        <f>Raw_endusebreakdownannual!C1823</f>
        <v>cDXOH</v>
      </c>
      <c r="C1824" s="26" t="str">
        <f>Raw_endusebreakdownannual!A1823</f>
        <v>New Construction</v>
      </c>
      <c r="D1824" s="26" t="str">
        <f>Raw_endusebreakdownannual!D1823</f>
        <v>Fans</v>
      </c>
      <c r="E1824" s="65">
        <f>Raw_endusebreakdownannual!E1823</f>
        <v>1519329.96</v>
      </c>
      <c r="F1824" s="65">
        <f>Raw_endusebreakdownannual!F1823</f>
        <v>0</v>
      </c>
      <c r="G1824" s="26"/>
    </row>
    <row r="1825" spans="1:7" x14ac:dyDescent="0.25">
      <c r="A1825" s="26" t="str">
        <f>Raw_endusebreakdownannual!B1824</f>
        <v>CZ10</v>
      </c>
      <c r="B1825" s="26" t="str">
        <f>Raw_endusebreakdownannual!C1824</f>
        <v>cDXOH</v>
      </c>
      <c r="C1825" s="26" t="str">
        <f>Raw_endusebreakdownannual!A1824</f>
        <v>New Construction</v>
      </c>
      <c r="D1825" s="26" t="str">
        <f>Raw_endusebreakdownannual!D1824</f>
        <v>Pumps</v>
      </c>
      <c r="E1825" s="65">
        <f>Raw_endusebreakdownannual!E1824</f>
        <v>2965.3</v>
      </c>
      <c r="F1825" s="65">
        <f>Raw_endusebreakdownannual!F1824</f>
        <v>0</v>
      </c>
      <c r="G1825" s="26"/>
    </row>
    <row r="1826" spans="1:7" x14ac:dyDescent="0.25">
      <c r="A1826" s="26" t="str">
        <f>Raw_endusebreakdownannual!B1825</f>
        <v>CZ10</v>
      </c>
      <c r="B1826" s="26" t="str">
        <f>Raw_endusebreakdownannual!C1825</f>
        <v>cDXOH</v>
      </c>
      <c r="C1826" s="26" t="str">
        <f>Raw_endusebreakdownannual!A1825</f>
        <v>New Construction</v>
      </c>
      <c r="D1826" s="26" t="str">
        <f>Raw_endusebreakdownannual!D1825</f>
        <v>Heat Rejection</v>
      </c>
      <c r="E1826" s="65">
        <f>Raw_endusebreakdownannual!E1825</f>
        <v>0</v>
      </c>
      <c r="F1826" s="65">
        <f>Raw_endusebreakdownannual!F1825</f>
        <v>0</v>
      </c>
      <c r="G1826" s="26"/>
    </row>
    <row r="1827" spans="1:7" x14ac:dyDescent="0.25">
      <c r="A1827" s="26" t="str">
        <f>Raw_endusebreakdownannual!B1826</f>
        <v>CZ10</v>
      </c>
      <c r="B1827" s="26" t="str">
        <f>Raw_endusebreakdownannual!C1826</f>
        <v>cDXOH</v>
      </c>
      <c r="C1827" s="26" t="str">
        <f>Raw_endusebreakdownannual!A1826</f>
        <v>New Construction</v>
      </c>
      <c r="D1827" s="26" t="str">
        <f>Raw_endusebreakdownannual!D1826</f>
        <v>Humidification</v>
      </c>
      <c r="E1827" s="65">
        <f>Raw_endusebreakdownannual!E1826</f>
        <v>0</v>
      </c>
      <c r="F1827" s="65">
        <f>Raw_endusebreakdownannual!F1826</f>
        <v>0</v>
      </c>
      <c r="G1827" s="26"/>
    </row>
    <row r="1828" spans="1:7" x14ac:dyDescent="0.25">
      <c r="A1828" s="26" t="str">
        <f>Raw_endusebreakdownannual!B1827</f>
        <v>CZ10</v>
      </c>
      <c r="B1828" s="26" t="str">
        <f>Raw_endusebreakdownannual!C1827</f>
        <v>cDXOH</v>
      </c>
      <c r="C1828" s="26" t="str">
        <f>Raw_endusebreakdownannual!A1827</f>
        <v>New Construction</v>
      </c>
      <c r="D1828" s="26" t="str">
        <f>Raw_endusebreakdownannual!D1827</f>
        <v>Heat Recovery</v>
      </c>
      <c r="E1828" s="65">
        <f>Raw_endusebreakdownannual!E1827</f>
        <v>0</v>
      </c>
      <c r="F1828" s="65">
        <f>Raw_endusebreakdownannual!F1827</f>
        <v>0</v>
      </c>
      <c r="G1828" s="26"/>
    </row>
    <row r="1829" spans="1:7" x14ac:dyDescent="0.25">
      <c r="A1829" s="26" t="str">
        <f>Raw_endusebreakdownannual!B1828</f>
        <v>CZ10</v>
      </c>
      <c r="B1829" s="26" t="str">
        <f>Raw_endusebreakdownannual!C1828</f>
        <v>cDXOH</v>
      </c>
      <c r="C1829" s="26" t="str">
        <f>Raw_endusebreakdownannual!A1828</f>
        <v>New Construction</v>
      </c>
      <c r="D1829" s="26" t="str">
        <f>Raw_endusebreakdownannual!D1828</f>
        <v>Water Systems</v>
      </c>
      <c r="E1829" s="65">
        <f>Raw_endusebreakdownannual!E1828</f>
        <v>0</v>
      </c>
      <c r="F1829" s="65">
        <f>Raw_endusebreakdownannual!F1828</f>
        <v>1462645.42</v>
      </c>
      <c r="G1829" s="26"/>
    </row>
    <row r="1830" spans="1:7" x14ac:dyDescent="0.25">
      <c r="A1830" s="26" t="str">
        <f>Raw_endusebreakdownannual!B1829</f>
        <v>CZ10</v>
      </c>
      <c r="B1830" s="26" t="str">
        <f>Raw_endusebreakdownannual!C1829</f>
        <v>cDXOH</v>
      </c>
      <c r="C1830" s="26" t="str">
        <f>Raw_endusebreakdownannual!A1829</f>
        <v>New Construction</v>
      </c>
      <c r="D1830" s="26" t="str">
        <f>Raw_endusebreakdownannual!D1829</f>
        <v>Refrigeration</v>
      </c>
      <c r="E1830" s="65">
        <f>Raw_endusebreakdownannual!E1829</f>
        <v>0</v>
      </c>
      <c r="F1830" s="65">
        <f>Raw_endusebreakdownannual!F1829</f>
        <v>0</v>
      </c>
      <c r="G1830" s="26"/>
    </row>
    <row r="1831" spans="1:7" x14ac:dyDescent="0.25">
      <c r="A1831" s="26" t="str">
        <f>Raw_endusebreakdownannual!B1830</f>
        <v>CZ10</v>
      </c>
      <c r="B1831" s="26" t="str">
        <f>Raw_endusebreakdownannual!C1830</f>
        <v>cDXOH</v>
      </c>
      <c r="C1831" s="26" t="str">
        <f>Raw_endusebreakdownannual!A1830</f>
        <v>New Construction</v>
      </c>
      <c r="D1831" s="26" t="str">
        <f>Raw_endusebreakdownannual!D1830</f>
        <v>Generators</v>
      </c>
      <c r="E1831" s="65">
        <f>Raw_endusebreakdownannual!E1830</f>
        <v>0</v>
      </c>
      <c r="F1831" s="65">
        <f>Raw_endusebreakdownannual!F1830</f>
        <v>0</v>
      </c>
      <c r="G1831" s="26"/>
    </row>
    <row r="1832" spans="1:7" x14ac:dyDescent="0.25">
      <c r="A1832" s="26" t="str">
        <f>Raw_endusebreakdownannual!B1831</f>
        <v>CZ10</v>
      </c>
      <c r="B1832" s="26" t="str">
        <f>Raw_endusebreakdownannual!C1831</f>
        <v>cDXOH</v>
      </c>
      <c r="C1832" s="26" t="str">
        <f>Raw_endusebreakdownannual!A1831</f>
        <v>New Construction</v>
      </c>
      <c r="D1832" s="26" t="str">
        <f>Raw_endusebreakdownannual!D1831</f>
        <v>Total End Uses</v>
      </c>
      <c r="E1832" s="65">
        <f>Raw_endusebreakdownannual!E1831</f>
        <v>6566534.7400000002</v>
      </c>
      <c r="F1832" s="65">
        <f>Raw_endusebreakdownannual!F1831</f>
        <v>1698743.9</v>
      </c>
      <c r="G1832" s="26"/>
    </row>
    <row r="1833" spans="1:7" x14ac:dyDescent="0.25">
      <c r="A1833" s="26" t="str">
        <f>Raw_endusebreakdownannual!B1832</f>
        <v>CZ11</v>
      </c>
      <c r="B1833" s="26" t="str">
        <f>Raw_endusebreakdownannual!C1832</f>
        <v>cDXOH</v>
      </c>
      <c r="C1833" s="26" t="str">
        <f>Raw_endusebreakdownannual!A1832</f>
        <v>New Construction</v>
      </c>
      <c r="D1833" s="26" t="str">
        <f>Raw_endusebreakdownannual!D1832</f>
        <v>Heating</v>
      </c>
      <c r="E1833" s="65">
        <f>Raw_endusebreakdownannual!E1832</f>
        <v>0</v>
      </c>
      <c r="F1833" s="65">
        <f>Raw_endusebreakdownannual!F1832</f>
        <v>786.23</v>
      </c>
      <c r="G1833" s="26"/>
    </row>
    <row r="1834" spans="1:7" x14ac:dyDescent="0.25">
      <c r="A1834" s="26" t="str">
        <f>Raw_endusebreakdownannual!B1833</f>
        <v>CZ11</v>
      </c>
      <c r="B1834" s="26" t="str">
        <f>Raw_endusebreakdownannual!C1833</f>
        <v>cDXOH</v>
      </c>
      <c r="C1834" s="26" t="str">
        <f>Raw_endusebreakdownannual!A1833</f>
        <v>New Construction</v>
      </c>
      <c r="D1834" s="26" t="str">
        <f>Raw_endusebreakdownannual!D1833</f>
        <v>Cooling</v>
      </c>
      <c r="E1834" s="65">
        <f>Raw_endusebreakdownannual!E1833</f>
        <v>1217860.0900000001</v>
      </c>
      <c r="F1834" s="65">
        <f>Raw_endusebreakdownannual!F1833</f>
        <v>0</v>
      </c>
      <c r="G1834" s="26"/>
    </row>
    <row r="1835" spans="1:7" x14ac:dyDescent="0.25">
      <c r="A1835" s="26" t="str">
        <f>Raw_endusebreakdownannual!B1834</f>
        <v>CZ11</v>
      </c>
      <c r="B1835" s="26" t="str">
        <f>Raw_endusebreakdownannual!C1834</f>
        <v>cDXOH</v>
      </c>
      <c r="C1835" s="26" t="str">
        <f>Raw_endusebreakdownannual!A1834</f>
        <v>New Construction</v>
      </c>
      <c r="D1835" s="26" t="str">
        <f>Raw_endusebreakdownannual!D1834</f>
        <v>Interior Lighting</v>
      </c>
      <c r="E1835" s="65">
        <f>Raw_endusebreakdownannual!E1834</f>
        <v>558894.68000000005</v>
      </c>
      <c r="F1835" s="65">
        <f>Raw_endusebreakdownannual!F1834</f>
        <v>0</v>
      </c>
      <c r="G1835" s="26"/>
    </row>
    <row r="1836" spans="1:7" x14ac:dyDescent="0.25">
      <c r="A1836" s="26" t="str">
        <f>Raw_endusebreakdownannual!B1835</f>
        <v>CZ11</v>
      </c>
      <c r="B1836" s="26" t="str">
        <f>Raw_endusebreakdownannual!C1835</f>
        <v>cDXOH</v>
      </c>
      <c r="C1836" s="26" t="str">
        <f>Raw_endusebreakdownannual!A1835</f>
        <v>New Construction</v>
      </c>
      <c r="D1836" s="26" t="str">
        <f>Raw_endusebreakdownannual!D1835</f>
        <v>Exterior Lighting</v>
      </c>
      <c r="E1836" s="65">
        <f>Raw_endusebreakdownannual!E1835</f>
        <v>0</v>
      </c>
      <c r="F1836" s="65">
        <f>Raw_endusebreakdownannual!F1835</f>
        <v>0</v>
      </c>
      <c r="G1836" s="26"/>
    </row>
    <row r="1837" spans="1:7" x14ac:dyDescent="0.25">
      <c r="A1837" s="26" t="str">
        <f>Raw_endusebreakdownannual!B1836</f>
        <v>CZ11</v>
      </c>
      <c r="B1837" s="26" t="str">
        <f>Raw_endusebreakdownannual!C1836</f>
        <v>cDXOH</v>
      </c>
      <c r="C1837" s="26" t="str">
        <f>Raw_endusebreakdownannual!A1836</f>
        <v>New Construction</v>
      </c>
      <c r="D1837" s="26" t="str">
        <f>Raw_endusebreakdownannual!D1836</f>
        <v>Interior Equipment</v>
      </c>
      <c r="E1837" s="65">
        <f>Raw_endusebreakdownannual!E1836</f>
        <v>3196971.72</v>
      </c>
      <c r="F1837" s="65">
        <f>Raw_endusebreakdownannual!F1836</f>
        <v>234323.45</v>
      </c>
      <c r="G1837" s="26"/>
    </row>
    <row r="1838" spans="1:7" x14ac:dyDescent="0.25">
      <c r="A1838" s="26" t="str">
        <f>Raw_endusebreakdownannual!B1837</f>
        <v>CZ11</v>
      </c>
      <c r="B1838" s="26" t="str">
        <f>Raw_endusebreakdownannual!C1837</f>
        <v>cDXOH</v>
      </c>
      <c r="C1838" s="26" t="str">
        <f>Raw_endusebreakdownannual!A1837</f>
        <v>New Construction</v>
      </c>
      <c r="D1838" s="26" t="str">
        <f>Raw_endusebreakdownannual!D1837</f>
        <v>Exterior Equipment</v>
      </c>
      <c r="E1838" s="65">
        <f>Raw_endusebreakdownannual!E1837</f>
        <v>0</v>
      </c>
      <c r="F1838" s="65">
        <f>Raw_endusebreakdownannual!F1837</f>
        <v>0</v>
      </c>
      <c r="G1838" s="26"/>
    </row>
    <row r="1839" spans="1:7" x14ac:dyDescent="0.25">
      <c r="A1839" s="26" t="str">
        <f>Raw_endusebreakdownannual!B1838</f>
        <v>CZ11</v>
      </c>
      <c r="B1839" s="26" t="str">
        <f>Raw_endusebreakdownannual!C1838</f>
        <v>cDXOH</v>
      </c>
      <c r="C1839" s="26" t="str">
        <f>Raw_endusebreakdownannual!A1838</f>
        <v>New Construction</v>
      </c>
      <c r="D1839" s="26" t="str">
        <f>Raw_endusebreakdownannual!D1838</f>
        <v>Fans</v>
      </c>
      <c r="E1839" s="65">
        <f>Raw_endusebreakdownannual!E1838</f>
        <v>1348907.61</v>
      </c>
      <c r="F1839" s="65">
        <f>Raw_endusebreakdownannual!F1838</f>
        <v>0</v>
      </c>
      <c r="G1839" s="26"/>
    </row>
    <row r="1840" spans="1:7" x14ac:dyDescent="0.25">
      <c r="A1840" s="26" t="str">
        <f>Raw_endusebreakdownannual!B1839</f>
        <v>CZ11</v>
      </c>
      <c r="B1840" s="26" t="str">
        <f>Raw_endusebreakdownannual!C1839</f>
        <v>cDXOH</v>
      </c>
      <c r="C1840" s="26" t="str">
        <f>Raw_endusebreakdownannual!A1839</f>
        <v>New Construction</v>
      </c>
      <c r="D1840" s="26" t="str">
        <f>Raw_endusebreakdownannual!D1839</f>
        <v>Pumps</v>
      </c>
      <c r="E1840" s="65">
        <f>Raw_endusebreakdownannual!E1839</f>
        <v>2673.38</v>
      </c>
      <c r="F1840" s="65">
        <f>Raw_endusebreakdownannual!F1839</f>
        <v>0</v>
      </c>
      <c r="G1840" s="26"/>
    </row>
    <row r="1841" spans="1:7" x14ac:dyDescent="0.25">
      <c r="A1841" s="26" t="str">
        <f>Raw_endusebreakdownannual!B1840</f>
        <v>CZ11</v>
      </c>
      <c r="B1841" s="26" t="str">
        <f>Raw_endusebreakdownannual!C1840</f>
        <v>cDXOH</v>
      </c>
      <c r="C1841" s="26" t="str">
        <f>Raw_endusebreakdownannual!A1840</f>
        <v>New Construction</v>
      </c>
      <c r="D1841" s="26" t="str">
        <f>Raw_endusebreakdownannual!D1840</f>
        <v>Heat Rejection</v>
      </c>
      <c r="E1841" s="65">
        <f>Raw_endusebreakdownannual!E1840</f>
        <v>0</v>
      </c>
      <c r="F1841" s="65">
        <f>Raw_endusebreakdownannual!F1840</f>
        <v>0</v>
      </c>
      <c r="G1841" s="26"/>
    </row>
    <row r="1842" spans="1:7" x14ac:dyDescent="0.25">
      <c r="A1842" s="26" t="str">
        <f>Raw_endusebreakdownannual!B1841</f>
        <v>CZ11</v>
      </c>
      <c r="B1842" s="26" t="str">
        <f>Raw_endusebreakdownannual!C1841</f>
        <v>cDXOH</v>
      </c>
      <c r="C1842" s="26" t="str">
        <f>Raw_endusebreakdownannual!A1841</f>
        <v>New Construction</v>
      </c>
      <c r="D1842" s="26" t="str">
        <f>Raw_endusebreakdownannual!D1841</f>
        <v>Humidification</v>
      </c>
      <c r="E1842" s="65">
        <f>Raw_endusebreakdownannual!E1841</f>
        <v>0</v>
      </c>
      <c r="F1842" s="65">
        <f>Raw_endusebreakdownannual!F1841</f>
        <v>0</v>
      </c>
      <c r="G1842" s="26"/>
    </row>
    <row r="1843" spans="1:7" x14ac:dyDescent="0.25">
      <c r="A1843" s="26" t="str">
        <f>Raw_endusebreakdownannual!B1842</f>
        <v>CZ11</v>
      </c>
      <c r="B1843" s="26" t="str">
        <f>Raw_endusebreakdownannual!C1842</f>
        <v>cDXOH</v>
      </c>
      <c r="C1843" s="26" t="str">
        <f>Raw_endusebreakdownannual!A1842</f>
        <v>New Construction</v>
      </c>
      <c r="D1843" s="26" t="str">
        <f>Raw_endusebreakdownannual!D1842</f>
        <v>Heat Recovery</v>
      </c>
      <c r="E1843" s="65">
        <f>Raw_endusebreakdownannual!E1842</f>
        <v>0</v>
      </c>
      <c r="F1843" s="65">
        <f>Raw_endusebreakdownannual!F1842</f>
        <v>0</v>
      </c>
      <c r="G1843" s="26"/>
    </row>
    <row r="1844" spans="1:7" x14ac:dyDescent="0.25">
      <c r="A1844" s="26" t="str">
        <f>Raw_endusebreakdownannual!B1843</f>
        <v>CZ11</v>
      </c>
      <c r="B1844" s="26" t="str">
        <f>Raw_endusebreakdownannual!C1843</f>
        <v>cDXOH</v>
      </c>
      <c r="C1844" s="26" t="str">
        <f>Raw_endusebreakdownannual!A1843</f>
        <v>New Construction</v>
      </c>
      <c r="D1844" s="26" t="str">
        <f>Raw_endusebreakdownannual!D1843</f>
        <v>Water Systems</v>
      </c>
      <c r="E1844" s="65">
        <f>Raw_endusebreakdownannual!E1843</f>
        <v>0</v>
      </c>
      <c r="F1844" s="65">
        <f>Raw_endusebreakdownannual!F1843</f>
        <v>1492110.98</v>
      </c>
      <c r="G1844" s="26"/>
    </row>
    <row r="1845" spans="1:7" x14ac:dyDescent="0.25">
      <c r="A1845" s="26" t="str">
        <f>Raw_endusebreakdownannual!B1844</f>
        <v>CZ11</v>
      </c>
      <c r="B1845" s="26" t="str">
        <f>Raw_endusebreakdownannual!C1844</f>
        <v>cDXOH</v>
      </c>
      <c r="C1845" s="26" t="str">
        <f>Raw_endusebreakdownannual!A1844</f>
        <v>New Construction</v>
      </c>
      <c r="D1845" s="26" t="str">
        <f>Raw_endusebreakdownannual!D1844</f>
        <v>Refrigeration</v>
      </c>
      <c r="E1845" s="65">
        <f>Raw_endusebreakdownannual!E1844</f>
        <v>0</v>
      </c>
      <c r="F1845" s="65">
        <f>Raw_endusebreakdownannual!F1844</f>
        <v>0</v>
      </c>
      <c r="G1845" s="26"/>
    </row>
    <row r="1846" spans="1:7" x14ac:dyDescent="0.25">
      <c r="A1846" s="26" t="str">
        <f>Raw_endusebreakdownannual!B1845</f>
        <v>CZ11</v>
      </c>
      <c r="B1846" s="26" t="str">
        <f>Raw_endusebreakdownannual!C1845</f>
        <v>cDXOH</v>
      </c>
      <c r="C1846" s="26" t="str">
        <f>Raw_endusebreakdownannual!A1845</f>
        <v>New Construction</v>
      </c>
      <c r="D1846" s="26" t="str">
        <f>Raw_endusebreakdownannual!D1845</f>
        <v>Generators</v>
      </c>
      <c r="E1846" s="65">
        <f>Raw_endusebreakdownannual!E1845</f>
        <v>0</v>
      </c>
      <c r="F1846" s="65">
        <f>Raw_endusebreakdownannual!F1845</f>
        <v>0</v>
      </c>
      <c r="G1846" s="26"/>
    </row>
    <row r="1847" spans="1:7" x14ac:dyDescent="0.25">
      <c r="A1847" s="26" t="str">
        <f>Raw_endusebreakdownannual!B1846</f>
        <v>CZ11</v>
      </c>
      <c r="B1847" s="26" t="str">
        <f>Raw_endusebreakdownannual!C1846</f>
        <v>cDXOH</v>
      </c>
      <c r="C1847" s="26" t="str">
        <f>Raw_endusebreakdownannual!A1846</f>
        <v>New Construction</v>
      </c>
      <c r="D1847" s="26" t="str">
        <f>Raw_endusebreakdownannual!D1846</f>
        <v>Total End Uses</v>
      </c>
      <c r="E1847" s="65">
        <f>Raw_endusebreakdownannual!E1846</f>
        <v>6325307.4800000004</v>
      </c>
      <c r="F1847" s="65">
        <f>Raw_endusebreakdownannual!F1846</f>
        <v>1727220.66</v>
      </c>
      <c r="G1847" s="26"/>
    </row>
    <row r="1848" spans="1:7" x14ac:dyDescent="0.25">
      <c r="A1848" s="26" t="str">
        <f>Raw_endusebreakdownannual!B1847</f>
        <v>CZ12</v>
      </c>
      <c r="B1848" s="26" t="str">
        <f>Raw_endusebreakdownannual!C1847</f>
        <v>cDXOH</v>
      </c>
      <c r="C1848" s="26" t="str">
        <f>Raw_endusebreakdownannual!A1847</f>
        <v>New Construction</v>
      </c>
      <c r="D1848" s="26" t="str">
        <f>Raw_endusebreakdownannual!D1847</f>
        <v>Heating</v>
      </c>
      <c r="E1848" s="65">
        <f>Raw_endusebreakdownannual!E1847</f>
        <v>0</v>
      </c>
      <c r="F1848" s="65">
        <f>Raw_endusebreakdownannual!F1847</f>
        <v>1563.71</v>
      </c>
      <c r="G1848" s="26"/>
    </row>
    <row r="1849" spans="1:7" x14ac:dyDescent="0.25">
      <c r="A1849" s="26" t="str">
        <f>Raw_endusebreakdownannual!B1848</f>
        <v>CZ12</v>
      </c>
      <c r="B1849" s="26" t="str">
        <f>Raw_endusebreakdownannual!C1848</f>
        <v>cDXOH</v>
      </c>
      <c r="C1849" s="26" t="str">
        <f>Raw_endusebreakdownannual!A1848</f>
        <v>New Construction</v>
      </c>
      <c r="D1849" s="26" t="str">
        <f>Raw_endusebreakdownannual!D1848</f>
        <v>Cooling</v>
      </c>
      <c r="E1849" s="65">
        <f>Raw_endusebreakdownannual!E1848</f>
        <v>1027828.69</v>
      </c>
      <c r="F1849" s="65">
        <f>Raw_endusebreakdownannual!F1848</f>
        <v>0</v>
      </c>
      <c r="G1849" s="26"/>
    </row>
    <row r="1850" spans="1:7" x14ac:dyDescent="0.25">
      <c r="A1850" s="26" t="str">
        <f>Raw_endusebreakdownannual!B1849</f>
        <v>CZ12</v>
      </c>
      <c r="B1850" s="26" t="str">
        <f>Raw_endusebreakdownannual!C1849</f>
        <v>cDXOH</v>
      </c>
      <c r="C1850" s="26" t="str">
        <f>Raw_endusebreakdownannual!A1849</f>
        <v>New Construction</v>
      </c>
      <c r="D1850" s="26" t="str">
        <f>Raw_endusebreakdownannual!D1849</f>
        <v>Interior Lighting</v>
      </c>
      <c r="E1850" s="65">
        <f>Raw_endusebreakdownannual!E1849</f>
        <v>558894.68000000005</v>
      </c>
      <c r="F1850" s="65">
        <f>Raw_endusebreakdownannual!F1849</f>
        <v>0</v>
      </c>
      <c r="G1850" s="26"/>
    </row>
    <row r="1851" spans="1:7" x14ac:dyDescent="0.25">
      <c r="A1851" s="26" t="str">
        <f>Raw_endusebreakdownannual!B1850</f>
        <v>CZ12</v>
      </c>
      <c r="B1851" s="26" t="str">
        <f>Raw_endusebreakdownannual!C1850</f>
        <v>cDXOH</v>
      </c>
      <c r="C1851" s="26" t="str">
        <f>Raw_endusebreakdownannual!A1850</f>
        <v>New Construction</v>
      </c>
      <c r="D1851" s="26" t="str">
        <f>Raw_endusebreakdownannual!D1850</f>
        <v>Exterior Lighting</v>
      </c>
      <c r="E1851" s="65">
        <f>Raw_endusebreakdownannual!E1850</f>
        <v>0</v>
      </c>
      <c r="F1851" s="65">
        <f>Raw_endusebreakdownannual!F1850</f>
        <v>0</v>
      </c>
      <c r="G1851" s="26"/>
    </row>
    <row r="1852" spans="1:7" x14ac:dyDescent="0.25">
      <c r="A1852" s="26" t="str">
        <f>Raw_endusebreakdownannual!B1851</f>
        <v>CZ12</v>
      </c>
      <c r="B1852" s="26" t="str">
        <f>Raw_endusebreakdownannual!C1851</f>
        <v>cDXOH</v>
      </c>
      <c r="C1852" s="26" t="str">
        <f>Raw_endusebreakdownannual!A1851</f>
        <v>New Construction</v>
      </c>
      <c r="D1852" s="26" t="str">
        <f>Raw_endusebreakdownannual!D1851</f>
        <v>Interior Equipment</v>
      </c>
      <c r="E1852" s="65">
        <f>Raw_endusebreakdownannual!E1851</f>
        <v>3196971.72</v>
      </c>
      <c r="F1852" s="65">
        <f>Raw_endusebreakdownannual!F1851</f>
        <v>234323.45</v>
      </c>
      <c r="G1852" s="26"/>
    </row>
    <row r="1853" spans="1:7" x14ac:dyDescent="0.25">
      <c r="A1853" s="26" t="str">
        <f>Raw_endusebreakdownannual!B1852</f>
        <v>CZ12</v>
      </c>
      <c r="B1853" s="26" t="str">
        <f>Raw_endusebreakdownannual!C1852</f>
        <v>cDXOH</v>
      </c>
      <c r="C1853" s="26" t="str">
        <f>Raw_endusebreakdownannual!A1852</f>
        <v>New Construction</v>
      </c>
      <c r="D1853" s="26" t="str">
        <f>Raw_endusebreakdownannual!D1852</f>
        <v>Exterior Equipment</v>
      </c>
      <c r="E1853" s="65">
        <f>Raw_endusebreakdownannual!E1852</f>
        <v>0</v>
      </c>
      <c r="F1853" s="65">
        <f>Raw_endusebreakdownannual!F1852</f>
        <v>0</v>
      </c>
      <c r="G1853" s="26"/>
    </row>
    <row r="1854" spans="1:7" x14ac:dyDescent="0.25">
      <c r="A1854" s="26" t="str">
        <f>Raw_endusebreakdownannual!B1853</f>
        <v>CZ12</v>
      </c>
      <c r="B1854" s="26" t="str">
        <f>Raw_endusebreakdownannual!C1853</f>
        <v>cDXOH</v>
      </c>
      <c r="C1854" s="26" t="str">
        <f>Raw_endusebreakdownannual!A1853</f>
        <v>New Construction</v>
      </c>
      <c r="D1854" s="26" t="str">
        <f>Raw_endusebreakdownannual!D1853</f>
        <v>Fans</v>
      </c>
      <c r="E1854" s="65">
        <f>Raw_endusebreakdownannual!E1853</f>
        <v>1295682.96</v>
      </c>
      <c r="F1854" s="65">
        <f>Raw_endusebreakdownannual!F1853</f>
        <v>0</v>
      </c>
      <c r="G1854" s="26"/>
    </row>
    <row r="1855" spans="1:7" x14ac:dyDescent="0.25">
      <c r="A1855" s="26" t="str">
        <f>Raw_endusebreakdownannual!B1854</f>
        <v>CZ12</v>
      </c>
      <c r="B1855" s="26" t="str">
        <f>Raw_endusebreakdownannual!C1854</f>
        <v>cDXOH</v>
      </c>
      <c r="C1855" s="26" t="str">
        <f>Raw_endusebreakdownannual!A1854</f>
        <v>New Construction</v>
      </c>
      <c r="D1855" s="26" t="str">
        <f>Raw_endusebreakdownannual!D1854</f>
        <v>Pumps</v>
      </c>
      <c r="E1855" s="65">
        <f>Raw_endusebreakdownannual!E1854</f>
        <v>2587.06</v>
      </c>
      <c r="F1855" s="65">
        <f>Raw_endusebreakdownannual!F1854</f>
        <v>0</v>
      </c>
      <c r="G1855" s="26"/>
    </row>
    <row r="1856" spans="1:7" x14ac:dyDescent="0.25">
      <c r="A1856" s="26" t="str">
        <f>Raw_endusebreakdownannual!B1855</f>
        <v>CZ12</v>
      </c>
      <c r="B1856" s="26" t="str">
        <f>Raw_endusebreakdownannual!C1855</f>
        <v>cDXOH</v>
      </c>
      <c r="C1856" s="26" t="str">
        <f>Raw_endusebreakdownannual!A1855</f>
        <v>New Construction</v>
      </c>
      <c r="D1856" s="26" t="str">
        <f>Raw_endusebreakdownannual!D1855</f>
        <v>Heat Rejection</v>
      </c>
      <c r="E1856" s="65">
        <f>Raw_endusebreakdownannual!E1855</f>
        <v>0</v>
      </c>
      <c r="F1856" s="65">
        <f>Raw_endusebreakdownannual!F1855</f>
        <v>0</v>
      </c>
      <c r="G1856" s="26"/>
    </row>
    <row r="1857" spans="1:7" x14ac:dyDescent="0.25">
      <c r="A1857" s="26" t="str">
        <f>Raw_endusebreakdownannual!B1856</f>
        <v>CZ12</v>
      </c>
      <c r="B1857" s="26" t="str">
        <f>Raw_endusebreakdownannual!C1856</f>
        <v>cDXOH</v>
      </c>
      <c r="C1857" s="26" t="str">
        <f>Raw_endusebreakdownannual!A1856</f>
        <v>New Construction</v>
      </c>
      <c r="D1857" s="26" t="str">
        <f>Raw_endusebreakdownannual!D1856</f>
        <v>Humidification</v>
      </c>
      <c r="E1857" s="65">
        <f>Raw_endusebreakdownannual!E1856</f>
        <v>0</v>
      </c>
      <c r="F1857" s="65">
        <f>Raw_endusebreakdownannual!F1856</f>
        <v>0</v>
      </c>
      <c r="G1857" s="26"/>
    </row>
    <row r="1858" spans="1:7" x14ac:dyDescent="0.25">
      <c r="A1858" s="26" t="str">
        <f>Raw_endusebreakdownannual!B1857</f>
        <v>CZ12</v>
      </c>
      <c r="B1858" s="26" t="str">
        <f>Raw_endusebreakdownannual!C1857</f>
        <v>cDXOH</v>
      </c>
      <c r="C1858" s="26" t="str">
        <f>Raw_endusebreakdownannual!A1857</f>
        <v>New Construction</v>
      </c>
      <c r="D1858" s="26" t="str">
        <f>Raw_endusebreakdownannual!D1857</f>
        <v>Heat Recovery</v>
      </c>
      <c r="E1858" s="65">
        <f>Raw_endusebreakdownannual!E1857</f>
        <v>0</v>
      </c>
      <c r="F1858" s="65">
        <f>Raw_endusebreakdownannual!F1857</f>
        <v>0</v>
      </c>
      <c r="G1858" s="26"/>
    </row>
    <row r="1859" spans="1:7" x14ac:dyDescent="0.25">
      <c r="A1859" s="26" t="str">
        <f>Raw_endusebreakdownannual!B1858</f>
        <v>CZ12</v>
      </c>
      <c r="B1859" s="26" t="str">
        <f>Raw_endusebreakdownannual!C1858</f>
        <v>cDXOH</v>
      </c>
      <c r="C1859" s="26" t="str">
        <f>Raw_endusebreakdownannual!A1858</f>
        <v>New Construction</v>
      </c>
      <c r="D1859" s="26" t="str">
        <f>Raw_endusebreakdownannual!D1858</f>
        <v>Water Systems</v>
      </c>
      <c r="E1859" s="65">
        <f>Raw_endusebreakdownannual!E1858</f>
        <v>0</v>
      </c>
      <c r="F1859" s="65">
        <f>Raw_endusebreakdownannual!F1858</f>
        <v>1537891.48</v>
      </c>
      <c r="G1859" s="26"/>
    </row>
    <row r="1860" spans="1:7" x14ac:dyDescent="0.25">
      <c r="A1860" s="26" t="str">
        <f>Raw_endusebreakdownannual!B1859</f>
        <v>CZ12</v>
      </c>
      <c r="B1860" s="26" t="str">
        <f>Raw_endusebreakdownannual!C1859</f>
        <v>cDXOH</v>
      </c>
      <c r="C1860" s="26" t="str">
        <f>Raw_endusebreakdownannual!A1859</f>
        <v>New Construction</v>
      </c>
      <c r="D1860" s="26" t="str">
        <f>Raw_endusebreakdownannual!D1859</f>
        <v>Refrigeration</v>
      </c>
      <c r="E1860" s="65">
        <f>Raw_endusebreakdownannual!E1859</f>
        <v>0</v>
      </c>
      <c r="F1860" s="65">
        <f>Raw_endusebreakdownannual!F1859</f>
        <v>0</v>
      </c>
      <c r="G1860" s="26"/>
    </row>
    <row r="1861" spans="1:7" x14ac:dyDescent="0.25">
      <c r="A1861" s="26" t="str">
        <f>Raw_endusebreakdownannual!B1860</f>
        <v>CZ12</v>
      </c>
      <c r="B1861" s="26" t="str">
        <f>Raw_endusebreakdownannual!C1860</f>
        <v>cDXOH</v>
      </c>
      <c r="C1861" s="26" t="str">
        <f>Raw_endusebreakdownannual!A1860</f>
        <v>New Construction</v>
      </c>
      <c r="D1861" s="26" t="str">
        <f>Raw_endusebreakdownannual!D1860</f>
        <v>Generators</v>
      </c>
      <c r="E1861" s="65">
        <f>Raw_endusebreakdownannual!E1860</f>
        <v>0</v>
      </c>
      <c r="F1861" s="65">
        <f>Raw_endusebreakdownannual!F1860</f>
        <v>0</v>
      </c>
      <c r="G1861" s="26"/>
    </row>
    <row r="1862" spans="1:7" x14ac:dyDescent="0.25">
      <c r="A1862" s="26" t="str">
        <f>Raw_endusebreakdownannual!B1861</f>
        <v>CZ12</v>
      </c>
      <c r="B1862" s="26" t="str">
        <f>Raw_endusebreakdownannual!C1861</f>
        <v>cDXOH</v>
      </c>
      <c r="C1862" s="26" t="str">
        <f>Raw_endusebreakdownannual!A1861</f>
        <v>New Construction</v>
      </c>
      <c r="D1862" s="26" t="str">
        <f>Raw_endusebreakdownannual!D1861</f>
        <v>Total End Uses</v>
      </c>
      <c r="E1862" s="65">
        <f>Raw_endusebreakdownannual!E1861</f>
        <v>6081965.1100000003</v>
      </c>
      <c r="F1862" s="65">
        <f>Raw_endusebreakdownannual!F1861</f>
        <v>1773778.65</v>
      </c>
      <c r="G1862" s="26"/>
    </row>
    <row r="1863" spans="1:7" x14ac:dyDescent="0.25">
      <c r="A1863" s="26" t="str">
        <f>Raw_endusebreakdownannual!B1862</f>
        <v>CZ13</v>
      </c>
      <c r="B1863" s="26" t="str">
        <f>Raw_endusebreakdownannual!C1862</f>
        <v>cDXOH</v>
      </c>
      <c r="C1863" s="26" t="str">
        <f>Raw_endusebreakdownannual!A1862</f>
        <v>New Construction</v>
      </c>
      <c r="D1863" s="26" t="str">
        <f>Raw_endusebreakdownannual!D1862</f>
        <v>Heating</v>
      </c>
      <c r="E1863" s="65">
        <f>Raw_endusebreakdownannual!E1862</f>
        <v>0</v>
      </c>
      <c r="F1863" s="65">
        <f>Raw_endusebreakdownannual!F1862</f>
        <v>695.2</v>
      </c>
      <c r="G1863" s="26"/>
    </row>
    <row r="1864" spans="1:7" x14ac:dyDescent="0.25">
      <c r="A1864" s="26" t="str">
        <f>Raw_endusebreakdownannual!B1863</f>
        <v>CZ13</v>
      </c>
      <c r="B1864" s="26" t="str">
        <f>Raw_endusebreakdownannual!C1863</f>
        <v>cDXOH</v>
      </c>
      <c r="C1864" s="26" t="str">
        <f>Raw_endusebreakdownannual!A1863</f>
        <v>New Construction</v>
      </c>
      <c r="D1864" s="26" t="str">
        <f>Raw_endusebreakdownannual!D1863</f>
        <v>Cooling</v>
      </c>
      <c r="E1864" s="65">
        <f>Raw_endusebreakdownannual!E1863</f>
        <v>1367244.87</v>
      </c>
      <c r="F1864" s="65">
        <f>Raw_endusebreakdownannual!F1863</f>
        <v>0</v>
      </c>
      <c r="G1864" s="26"/>
    </row>
    <row r="1865" spans="1:7" x14ac:dyDescent="0.25">
      <c r="A1865" s="26" t="str">
        <f>Raw_endusebreakdownannual!B1864</f>
        <v>CZ13</v>
      </c>
      <c r="B1865" s="26" t="str">
        <f>Raw_endusebreakdownannual!C1864</f>
        <v>cDXOH</v>
      </c>
      <c r="C1865" s="26" t="str">
        <f>Raw_endusebreakdownannual!A1864</f>
        <v>New Construction</v>
      </c>
      <c r="D1865" s="26" t="str">
        <f>Raw_endusebreakdownannual!D1864</f>
        <v>Interior Lighting</v>
      </c>
      <c r="E1865" s="65">
        <f>Raw_endusebreakdownannual!E1864</f>
        <v>558894.68000000005</v>
      </c>
      <c r="F1865" s="65">
        <f>Raw_endusebreakdownannual!F1864</f>
        <v>0</v>
      </c>
      <c r="G1865" s="26"/>
    </row>
    <row r="1866" spans="1:7" x14ac:dyDescent="0.25">
      <c r="A1866" s="26" t="str">
        <f>Raw_endusebreakdownannual!B1865</f>
        <v>CZ13</v>
      </c>
      <c r="B1866" s="26" t="str">
        <f>Raw_endusebreakdownannual!C1865</f>
        <v>cDXOH</v>
      </c>
      <c r="C1866" s="26" t="str">
        <f>Raw_endusebreakdownannual!A1865</f>
        <v>New Construction</v>
      </c>
      <c r="D1866" s="26" t="str">
        <f>Raw_endusebreakdownannual!D1865</f>
        <v>Exterior Lighting</v>
      </c>
      <c r="E1866" s="65">
        <f>Raw_endusebreakdownannual!E1865</f>
        <v>0</v>
      </c>
      <c r="F1866" s="65">
        <f>Raw_endusebreakdownannual!F1865</f>
        <v>0</v>
      </c>
      <c r="G1866" s="26"/>
    </row>
    <row r="1867" spans="1:7" x14ac:dyDescent="0.25">
      <c r="A1867" s="26" t="str">
        <f>Raw_endusebreakdownannual!B1866</f>
        <v>CZ13</v>
      </c>
      <c r="B1867" s="26" t="str">
        <f>Raw_endusebreakdownannual!C1866</f>
        <v>cDXOH</v>
      </c>
      <c r="C1867" s="26" t="str">
        <f>Raw_endusebreakdownannual!A1866</f>
        <v>New Construction</v>
      </c>
      <c r="D1867" s="26" t="str">
        <f>Raw_endusebreakdownannual!D1866</f>
        <v>Interior Equipment</v>
      </c>
      <c r="E1867" s="65">
        <f>Raw_endusebreakdownannual!E1866</f>
        <v>3196971.72</v>
      </c>
      <c r="F1867" s="65">
        <f>Raw_endusebreakdownannual!F1866</f>
        <v>234323.45</v>
      </c>
      <c r="G1867" s="26"/>
    </row>
    <row r="1868" spans="1:7" x14ac:dyDescent="0.25">
      <c r="A1868" s="26" t="str">
        <f>Raw_endusebreakdownannual!B1867</f>
        <v>CZ13</v>
      </c>
      <c r="B1868" s="26" t="str">
        <f>Raw_endusebreakdownannual!C1867</f>
        <v>cDXOH</v>
      </c>
      <c r="C1868" s="26" t="str">
        <f>Raw_endusebreakdownannual!A1867</f>
        <v>New Construction</v>
      </c>
      <c r="D1868" s="26" t="str">
        <f>Raw_endusebreakdownannual!D1867</f>
        <v>Exterior Equipment</v>
      </c>
      <c r="E1868" s="65">
        <f>Raw_endusebreakdownannual!E1867</f>
        <v>0</v>
      </c>
      <c r="F1868" s="65">
        <f>Raw_endusebreakdownannual!F1867</f>
        <v>0</v>
      </c>
      <c r="G1868" s="26"/>
    </row>
    <row r="1869" spans="1:7" x14ac:dyDescent="0.25">
      <c r="A1869" s="26" t="str">
        <f>Raw_endusebreakdownannual!B1868</f>
        <v>CZ13</v>
      </c>
      <c r="B1869" s="26" t="str">
        <f>Raw_endusebreakdownannual!C1868</f>
        <v>cDXOH</v>
      </c>
      <c r="C1869" s="26" t="str">
        <f>Raw_endusebreakdownannual!A1868</f>
        <v>New Construction</v>
      </c>
      <c r="D1869" s="26" t="str">
        <f>Raw_endusebreakdownannual!D1868</f>
        <v>Fans</v>
      </c>
      <c r="E1869" s="65">
        <f>Raw_endusebreakdownannual!E1868</f>
        <v>1352400.38</v>
      </c>
      <c r="F1869" s="65">
        <f>Raw_endusebreakdownannual!F1868</f>
        <v>0</v>
      </c>
      <c r="G1869" s="26"/>
    </row>
    <row r="1870" spans="1:7" x14ac:dyDescent="0.25">
      <c r="A1870" s="26" t="str">
        <f>Raw_endusebreakdownannual!B1869</f>
        <v>CZ13</v>
      </c>
      <c r="B1870" s="26" t="str">
        <f>Raw_endusebreakdownannual!C1869</f>
        <v>cDXOH</v>
      </c>
      <c r="C1870" s="26" t="str">
        <f>Raw_endusebreakdownannual!A1869</f>
        <v>New Construction</v>
      </c>
      <c r="D1870" s="26" t="str">
        <f>Raw_endusebreakdownannual!D1869</f>
        <v>Pumps</v>
      </c>
      <c r="E1870" s="65">
        <f>Raw_endusebreakdownannual!E1869</f>
        <v>2824.23</v>
      </c>
      <c r="F1870" s="65">
        <f>Raw_endusebreakdownannual!F1869</f>
        <v>0</v>
      </c>
      <c r="G1870" s="26"/>
    </row>
    <row r="1871" spans="1:7" x14ac:dyDescent="0.25">
      <c r="A1871" s="26" t="str">
        <f>Raw_endusebreakdownannual!B1870</f>
        <v>CZ13</v>
      </c>
      <c r="B1871" s="26" t="str">
        <f>Raw_endusebreakdownannual!C1870</f>
        <v>cDXOH</v>
      </c>
      <c r="C1871" s="26" t="str">
        <f>Raw_endusebreakdownannual!A1870</f>
        <v>New Construction</v>
      </c>
      <c r="D1871" s="26" t="str">
        <f>Raw_endusebreakdownannual!D1870</f>
        <v>Heat Rejection</v>
      </c>
      <c r="E1871" s="65">
        <f>Raw_endusebreakdownannual!E1870</f>
        <v>0</v>
      </c>
      <c r="F1871" s="65">
        <f>Raw_endusebreakdownannual!F1870</f>
        <v>0</v>
      </c>
      <c r="G1871" s="26"/>
    </row>
    <row r="1872" spans="1:7" x14ac:dyDescent="0.25">
      <c r="A1872" s="26" t="str">
        <f>Raw_endusebreakdownannual!B1871</f>
        <v>CZ13</v>
      </c>
      <c r="B1872" s="26" t="str">
        <f>Raw_endusebreakdownannual!C1871</f>
        <v>cDXOH</v>
      </c>
      <c r="C1872" s="26" t="str">
        <f>Raw_endusebreakdownannual!A1871</f>
        <v>New Construction</v>
      </c>
      <c r="D1872" s="26" t="str">
        <f>Raw_endusebreakdownannual!D1871</f>
        <v>Humidification</v>
      </c>
      <c r="E1872" s="65">
        <f>Raw_endusebreakdownannual!E1871</f>
        <v>0</v>
      </c>
      <c r="F1872" s="65">
        <f>Raw_endusebreakdownannual!F1871</f>
        <v>0</v>
      </c>
      <c r="G1872" s="26"/>
    </row>
    <row r="1873" spans="1:7" x14ac:dyDescent="0.25">
      <c r="A1873" s="26" t="str">
        <f>Raw_endusebreakdownannual!B1872</f>
        <v>CZ13</v>
      </c>
      <c r="B1873" s="26" t="str">
        <f>Raw_endusebreakdownannual!C1872</f>
        <v>cDXOH</v>
      </c>
      <c r="C1873" s="26" t="str">
        <f>Raw_endusebreakdownannual!A1872</f>
        <v>New Construction</v>
      </c>
      <c r="D1873" s="26" t="str">
        <f>Raw_endusebreakdownannual!D1872</f>
        <v>Heat Recovery</v>
      </c>
      <c r="E1873" s="65">
        <f>Raw_endusebreakdownannual!E1872</f>
        <v>0</v>
      </c>
      <c r="F1873" s="65">
        <f>Raw_endusebreakdownannual!F1872</f>
        <v>0</v>
      </c>
      <c r="G1873" s="26"/>
    </row>
    <row r="1874" spans="1:7" x14ac:dyDescent="0.25">
      <c r="A1874" s="26" t="str">
        <f>Raw_endusebreakdownannual!B1873</f>
        <v>CZ13</v>
      </c>
      <c r="B1874" s="26" t="str">
        <f>Raw_endusebreakdownannual!C1873</f>
        <v>cDXOH</v>
      </c>
      <c r="C1874" s="26" t="str">
        <f>Raw_endusebreakdownannual!A1873</f>
        <v>New Construction</v>
      </c>
      <c r="D1874" s="26" t="str">
        <f>Raw_endusebreakdownannual!D1873</f>
        <v>Water Systems</v>
      </c>
      <c r="E1874" s="65">
        <f>Raw_endusebreakdownannual!E1873</f>
        <v>0</v>
      </c>
      <c r="F1874" s="65">
        <f>Raw_endusebreakdownannual!F1873</f>
        <v>1447650.85</v>
      </c>
      <c r="G1874" s="26"/>
    </row>
    <row r="1875" spans="1:7" x14ac:dyDescent="0.25">
      <c r="A1875" s="26" t="str">
        <f>Raw_endusebreakdownannual!B1874</f>
        <v>CZ13</v>
      </c>
      <c r="B1875" s="26" t="str">
        <f>Raw_endusebreakdownannual!C1874</f>
        <v>cDXOH</v>
      </c>
      <c r="C1875" s="26" t="str">
        <f>Raw_endusebreakdownannual!A1874</f>
        <v>New Construction</v>
      </c>
      <c r="D1875" s="26" t="str">
        <f>Raw_endusebreakdownannual!D1874</f>
        <v>Refrigeration</v>
      </c>
      <c r="E1875" s="65">
        <f>Raw_endusebreakdownannual!E1874</f>
        <v>0</v>
      </c>
      <c r="F1875" s="65">
        <f>Raw_endusebreakdownannual!F1874</f>
        <v>0</v>
      </c>
      <c r="G1875" s="26"/>
    </row>
    <row r="1876" spans="1:7" x14ac:dyDescent="0.25">
      <c r="A1876" s="26" t="str">
        <f>Raw_endusebreakdownannual!B1875</f>
        <v>CZ13</v>
      </c>
      <c r="B1876" s="26" t="str">
        <f>Raw_endusebreakdownannual!C1875</f>
        <v>cDXOH</v>
      </c>
      <c r="C1876" s="26" t="str">
        <f>Raw_endusebreakdownannual!A1875</f>
        <v>New Construction</v>
      </c>
      <c r="D1876" s="26" t="str">
        <f>Raw_endusebreakdownannual!D1875</f>
        <v>Generators</v>
      </c>
      <c r="E1876" s="65">
        <f>Raw_endusebreakdownannual!E1875</f>
        <v>0</v>
      </c>
      <c r="F1876" s="65">
        <f>Raw_endusebreakdownannual!F1875</f>
        <v>0</v>
      </c>
      <c r="G1876" s="26"/>
    </row>
    <row r="1877" spans="1:7" x14ac:dyDescent="0.25">
      <c r="A1877" s="26" t="str">
        <f>Raw_endusebreakdownannual!B1876</f>
        <v>CZ13</v>
      </c>
      <c r="B1877" s="26" t="str">
        <f>Raw_endusebreakdownannual!C1876</f>
        <v>cDXOH</v>
      </c>
      <c r="C1877" s="26" t="str">
        <f>Raw_endusebreakdownannual!A1876</f>
        <v>New Construction</v>
      </c>
      <c r="D1877" s="26" t="str">
        <f>Raw_endusebreakdownannual!D1876</f>
        <v>Total End Uses</v>
      </c>
      <c r="E1877" s="65">
        <f>Raw_endusebreakdownannual!E1876</f>
        <v>6478335.8799999999</v>
      </c>
      <c r="F1877" s="65">
        <f>Raw_endusebreakdownannual!F1876</f>
        <v>1682669.5</v>
      </c>
      <c r="G1877" s="26"/>
    </row>
    <row r="1878" spans="1:7" x14ac:dyDescent="0.25">
      <c r="A1878" s="26" t="str">
        <f>Raw_endusebreakdownannual!B1877</f>
        <v>CZ14</v>
      </c>
      <c r="B1878" s="26" t="str">
        <f>Raw_endusebreakdownannual!C1877</f>
        <v>cDXOH</v>
      </c>
      <c r="C1878" s="26" t="str">
        <f>Raw_endusebreakdownannual!A1877</f>
        <v>New Construction</v>
      </c>
      <c r="D1878" s="26" t="str">
        <f>Raw_endusebreakdownannual!D1877</f>
        <v>Heating</v>
      </c>
      <c r="E1878" s="65">
        <f>Raw_endusebreakdownannual!E1877</f>
        <v>0</v>
      </c>
      <c r="F1878" s="65">
        <f>Raw_endusebreakdownannual!F1877</f>
        <v>344.43</v>
      </c>
      <c r="G1878" s="26"/>
    </row>
    <row r="1879" spans="1:7" x14ac:dyDescent="0.25">
      <c r="A1879" s="26" t="str">
        <f>Raw_endusebreakdownannual!B1878</f>
        <v>CZ14</v>
      </c>
      <c r="B1879" s="26" t="str">
        <f>Raw_endusebreakdownannual!C1878</f>
        <v>cDXOH</v>
      </c>
      <c r="C1879" s="26" t="str">
        <f>Raw_endusebreakdownannual!A1878</f>
        <v>New Construction</v>
      </c>
      <c r="D1879" s="26" t="str">
        <f>Raw_endusebreakdownannual!D1878</f>
        <v>Cooling</v>
      </c>
      <c r="E1879" s="65">
        <f>Raw_endusebreakdownannual!E1878</f>
        <v>1717654.46</v>
      </c>
      <c r="F1879" s="65">
        <f>Raw_endusebreakdownannual!F1878</f>
        <v>0</v>
      </c>
      <c r="G1879" s="26"/>
    </row>
    <row r="1880" spans="1:7" x14ac:dyDescent="0.25">
      <c r="A1880" s="26" t="str">
        <f>Raw_endusebreakdownannual!B1879</f>
        <v>CZ14</v>
      </c>
      <c r="B1880" s="26" t="str">
        <f>Raw_endusebreakdownannual!C1879</f>
        <v>cDXOH</v>
      </c>
      <c r="C1880" s="26" t="str">
        <f>Raw_endusebreakdownannual!A1879</f>
        <v>New Construction</v>
      </c>
      <c r="D1880" s="26" t="str">
        <f>Raw_endusebreakdownannual!D1879</f>
        <v>Interior Lighting</v>
      </c>
      <c r="E1880" s="65">
        <f>Raw_endusebreakdownannual!E1879</f>
        <v>558894.68000000005</v>
      </c>
      <c r="F1880" s="65">
        <f>Raw_endusebreakdownannual!F1879</f>
        <v>0</v>
      </c>
      <c r="G1880" s="26"/>
    </row>
    <row r="1881" spans="1:7" x14ac:dyDescent="0.25">
      <c r="A1881" s="26" t="str">
        <f>Raw_endusebreakdownannual!B1880</f>
        <v>CZ14</v>
      </c>
      <c r="B1881" s="26" t="str">
        <f>Raw_endusebreakdownannual!C1880</f>
        <v>cDXOH</v>
      </c>
      <c r="C1881" s="26" t="str">
        <f>Raw_endusebreakdownannual!A1880</f>
        <v>New Construction</v>
      </c>
      <c r="D1881" s="26" t="str">
        <f>Raw_endusebreakdownannual!D1880</f>
        <v>Exterior Lighting</v>
      </c>
      <c r="E1881" s="65">
        <f>Raw_endusebreakdownannual!E1880</f>
        <v>0</v>
      </c>
      <c r="F1881" s="65">
        <f>Raw_endusebreakdownannual!F1880</f>
        <v>0</v>
      </c>
      <c r="G1881" s="26"/>
    </row>
    <row r="1882" spans="1:7" x14ac:dyDescent="0.25">
      <c r="A1882" s="26" t="str">
        <f>Raw_endusebreakdownannual!B1881</f>
        <v>CZ14</v>
      </c>
      <c r="B1882" s="26" t="str">
        <f>Raw_endusebreakdownannual!C1881</f>
        <v>cDXOH</v>
      </c>
      <c r="C1882" s="26" t="str">
        <f>Raw_endusebreakdownannual!A1881</f>
        <v>New Construction</v>
      </c>
      <c r="D1882" s="26" t="str">
        <f>Raw_endusebreakdownannual!D1881</f>
        <v>Interior Equipment</v>
      </c>
      <c r="E1882" s="65">
        <f>Raw_endusebreakdownannual!E1881</f>
        <v>3196971.72</v>
      </c>
      <c r="F1882" s="65">
        <f>Raw_endusebreakdownannual!F1881</f>
        <v>234323.45</v>
      </c>
      <c r="G1882" s="26"/>
    </row>
    <row r="1883" spans="1:7" x14ac:dyDescent="0.25">
      <c r="A1883" s="26" t="str">
        <f>Raw_endusebreakdownannual!B1882</f>
        <v>CZ14</v>
      </c>
      <c r="B1883" s="26" t="str">
        <f>Raw_endusebreakdownannual!C1882</f>
        <v>cDXOH</v>
      </c>
      <c r="C1883" s="26" t="str">
        <f>Raw_endusebreakdownannual!A1882</f>
        <v>New Construction</v>
      </c>
      <c r="D1883" s="26" t="str">
        <f>Raw_endusebreakdownannual!D1882</f>
        <v>Exterior Equipment</v>
      </c>
      <c r="E1883" s="65">
        <f>Raw_endusebreakdownannual!E1882</f>
        <v>0</v>
      </c>
      <c r="F1883" s="65">
        <f>Raw_endusebreakdownannual!F1882</f>
        <v>0</v>
      </c>
      <c r="G1883" s="26"/>
    </row>
    <row r="1884" spans="1:7" x14ac:dyDescent="0.25">
      <c r="A1884" s="26" t="str">
        <f>Raw_endusebreakdownannual!B1883</f>
        <v>CZ14</v>
      </c>
      <c r="B1884" s="26" t="str">
        <f>Raw_endusebreakdownannual!C1883</f>
        <v>cDXOH</v>
      </c>
      <c r="C1884" s="26" t="str">
        <f>Raw_endusebreakdownannual!A1883</f>
        <v>New Construction</v>
      </c>
      <c r="D1884" s="26" t="str">
        <f>Raw_endusebreakdownannual!D1883</f>
        <v>Fans</v>
      </c>
      <c r="E1884" s="65">
        <f>Raw_endusebreakdownannual!E1883</f>
        <v>1492467.35</v>
      </c>
      <c r="F1884" s="65">
        <f>Raw_endusebreakdownannual!F1883</f>
        <v>0</v>
      </c>
      <c r="G1884" s="26"/>
    </row>
    <row r="1885" spans="1:7" x14ac:dyDescent="0.25">
      <c r="A1885" s="26" t="str">
        <f>Raw_endusebreakdownannual!B1884</f>
        <v>CZ14</v>
      </c>
      <c r="B1885" s="26" t="str">
        <f>Raw_endusebreakdownannual!C1884</f>
        <v>cDXOH</v>
      </c>
      <c r="C1885" s="26" t="str">
        <f>Raw_endusebreakdownannual!A1884</f>
        <v>New Construction</v>
      </c>
      <c r="D1885" s="26" t="str">
        <f>Raw_endusebreakdownannual!D1884</f>
        <v>Pumps</v>
      </c>
      <c r="E1885" s="65">
        <f>Raw_endusebreakdownannual!E1884</f>
        <v>2927.37</v>
      </c>
      <c r="F1885" s="65">
        <f>Raw_endusebreakdownannual!F1884</f>
        <v>0</v>
      </c>
      <c r="G1885" s="26"/>
    </row>
    <row r="1886" spans="1:7" x14ac:dyDescent="0.25">
      <c r="A1886" s="26" t="str">
        <f>Raw_endusebreakdownannual!B1885</f>
        <v>CZ14</v>
      </c>
      <c r="B1886" s="26" t="str">
        <f>Raw_endusebreakdownannual!C1885</f>
        <v>cDXOH</v>
      </c>
      <c r="C1886" s="26" t="str">
        <f>Raw_endusebreakdownannual!A1885</f>
        <v>New Construction</v>
      </c>
      <c r="D1886" s="26" t="str">
        <f>Raw_endusebreakdownannual!D1885</f>
        <v>Heat Rejection</v>
      </c>
      <c r="E1886" s="65">
        <f>Raw_endusebreakdownannual!E1885</f>
        <v>0</v>
      </c>
      <c r="F1886" s="65">
        <f>Raw_endusebreakdownannual!F1885</f>
        <v>0</v>
      </c>
      <c r="G1886" s="26"/>
    </row>
    <row r="1887" spans="1:7" x14ac:dyDescent="0.25">
      <c r="A1887" s="26" t="str">
        <f>Raw_endusebreakdownannual!B1886</f>
        <v>CZ14</v>
      </c>
      <c r="B1887" s="26" t="str">
        <f>Raw_endusebreakdownannual!C1886</f>
        <v>cDXOH</v>
      </c>
      <c r="C1887" s="26" t="str">
        <f>Raw_endusebreakdownannual!A1886</f>
        <v>New Construction</v>
      </c>
      <c r="D1887" s="26" t="str">
        <f>Raw_endusebreakdownannual!D1886</f>
        <v>Humidification</v>
      </c>
      <c r="E1887" s="65">
        <f>Raw_endusebreakdownannual!E1886</f>
        <v>0</v>
      </c>
      <c r="F1887" s="65">
        <f>Raw_endusebreakdownannual!F1886</f>
        <v>0</v>
      </c>
      <c r="G1887" s="26"/>
    </row>
    <row r="1888" spans="1:7" x14ac:dyDescent="0.25">
      <c r="A1888" s="26" t="str">
        <f>Raw_endusebreakdownannual!B1887</f>
        <v>CZ14</v>
      </c>
      <c r="B1888" s="26" t="str">
        <f>Raw_endusebreakdownannual!C1887</f>
        <v>cDXOH</v>
      </c>
      <c r="C1888" s="26" t="str">
        <f>Raw_endusebreakdownannual!A1887</f>
        <v>New Construction</v>
      </c>
      <c r="D1888" s="26" t="str">
        <f>Raw_endusebreakdownannual!D1887</f>
        <v>Heat Recovery</v>
      </c>
      <c r="E1888" s="65">
        <f>Raw_endusebreakdownannual!E1887</f>
        <v>0</v>
      </c>
      <c r="F1888" s="65">
        <f>Raw_endusebreakdownannual!F1887</f>
        <v>0</v>
      </c>
      <c r="G1888" s="26"/>
    </row>
    <row r="1889" spans="1:7" x14ac:dyDescent="0.25">
      <c r="A1889" s="26" t="str">
        <f>Raw_endusebreakdownannual!B1888</f>
        <v>CZ14</v>
      </c>
      <c r="B1889" s="26" t="str">
        <f>Raw_endusebreakdownannual!C1888</f>
        <v>cDXOH</v>
      </c>
      <c r="C1889" s="26" t="str">
        <f>Raw_endusebreakdownannual!A1888</f>
        <v>New Construction</v>
      </c>
      <c r="D1889" s="26" t="str">
        <f>Raw_endusebreakdownannual!D1888</f>
        <v>Water Systems</v>
      </c>
      <c r="E1889" s="65">
        <f>Raw_endusebreakdownannual!E1888</f>
        <v>0</v>
      </c>
      <c r="F1889" s="65">
        <f>Raw_endusebreakdownannual!F1888</f>
        <v>1370750.44</v>
      </c>
      <c r="G1889" s="26"/>
    </row>
    <row r="1890" spans="1:7" x14ac:dyDescent="0.25">
      <c r="A1890" s="26" t="str">
        <f>Raw_endusebreakdownannual!B1889</f>
        <v>CZ14</v>
      </c>
      <c r="B1890" s="26" t="str">
        <f>Raw_endusebreakdownannual!C1889</f>
        <v>cDXOH</v>
      </c>
      <c r="C1890" s="26" t="str">
        <f>Raw_endusebreakdownannual!A1889</f>
        <v>New Construction</v>
      </c>
      <c r="D1890" s="26" t="str">
        <f>Raw_endusebreakdownannual!D1889</f>
        <v>Refrigeration</v>
      </c>
      <c r="E1890" s="65">
        <f>Raw_endusebreakdownannual!E1889</f>
        <v>0</v>
      </c>
      <c r="F1890" s="65">
        <f>Raw_endusebreakdownannual!F1889</f>
        <v>0</v>
      </c>
      <c r="G1890" s="26"/>
    </row>
    <row r="1891" spans="1:7" x14ac:dyDescent="0.25">
      <c r="A1891" s="26" t="str">
        <f>Raw_endusebreakdownannual!B1890</f>
        <v>CZ14</v>
      </c>
      <c r="B1891" s="26" t="str">
        <f>Raw_endusebreakdownannual!C1890</f>
        <v>cDXOH</v>
      </c>
      <c r="C1891" s="26" t="str">
        <f>Raw_endusebreakdownannual!A1890</f>
        <v>New Construction</v>
      </c>
      <c r="D1891" s="26" t="str">
        <f>Raw_endusebreakdownannual!D1890</f>
        <v>Generators</v>
      </c>
      <c r="E1891" s="65">
        <f>Raw_endusebreakdownannual!E1890</f>
        <v>0</v>
      </c>
      <c r="F1891" s="65">
        <f>Raw_endusebreakdownannual!F1890</f>
        <v>0</v>
      </c>
      <c r="G1891" s="26"/>
    </row>
    <row r="1892" spans="1:7" x14ac:dyDescent="0.25">
      <c r="A1892" s="26" t="str">
        <f>Raw_endusebreakdownannual!B1891</f>
        <v>CZ14</v>
      </c>
      <c r="B1892" s="26" t="str">
        <f>Raw_endusebreakdownannual!C1891</f>
        <v>cDXOH</v>
      </c>
      <c r="C1892" s="26" t="str">
        <f>Raw_endusebreakdownannual!A1891</f>
        <v>New Construction</v>
      </c>
      <c r="D1892" s="26" t="str">
        <f>Raw_endusebreakdownannual!D1891</f>
        <v>Total End Uses</v>
      </c>
      <c r="E1892" s="65">
        <f>Raw_endusebreakdownannual!E1891</f>
        <v>6968915.5800000001</v>
      </c>
      <c r="F1892" s="65">
        <f>Raw_endusebreakdownannual!F1891</f>
        <v>1605418.32</v>
      </c>
      <c r="G1892" s="26"/>
    </row>
    <row r="1893" spans="1:7" x14ac:dyDescent="0.25">
      <c r="A1893" s="26" t="str">
        <f>Raw_endusebreakdownannual!B1892</f>
        <v>CZ15</v>
      </c>
      <c r="B1893" s="26" t="str">
        <f>Raw_endusebreakdownannual!C1892</f>
        <v>cDXOH</v>
      </c>
      <c r="C1893" s="26" t="str">
        <f>Raw_endusebreakdownannual!A1892</f>
        <v>New Construction</v>
      </c>
      <c r="D1893" s="26" t="str">
        <f>Raw_endusebreakdownannual!D1892</f>
        <v>Heating</v>
      </c>
      <c r="E1893" s="65">
        <f>Raw_endusebreakdownannual!E1892</f>
        <v>0</v>
      </c>
      <c r="F1893" s="65">
        <f>Raw_endusebreakdownannual!F1892</f>
        <v>0.02</v>
      </c>
      <c r="G1893" s="26"/>
    </row>
    <row r="1894" spans="1:7" x14ac:dyDescent="0.25">
      <c r="A1894" s="26" t="str">
        <f>Raw_endusebreakdownannual!B1893</f>
        <v>CZ15</v>
      </c>
      <c r="B1894" s="26" t="str">
        <f>Raw_endusebreakdownannual!C1893</f>
        <v>cDXOH</v>
      </c>
      <c r="C1894" s="26" t="str">
        <f>Raw_endusebreakdownannual!A1893</f>
        <v>New Construction</v>
      </c>
      <c r="D1894" s="26" t="str">
        <f>Raw_endusebreakdownannual!D1893</f>
        <v>Cooling</v>
      </c>
      <c r="E1894" s="65">
        <f>Raw_endusebreakdownannual!E1893</f>
        <v>2319866.14</v>
      </c>
      <c r="F1894" s="65">
        <f>Raw_endusebreakdownannual!F1893</f>
        <v>0</v>
      </c>
      <c r="G1894" s="26"/>
    </row>
    <row r="1895" spans="1:7" x14ac:dyDescent="0.25">
      <c r="A1895" s="26" t="str">
        <f>Raw_endusebreakdownannual!B1894</f>
        <v>CZ15</v>
      </c>
      <c r="B1895" s="26" t="str">
        <f>Raw_endusebreakdownannual!C1894</f>
        <v>cDXOH</v>
      </c>
      <c r="C1895" s="26" t="str">
        <f>Raw_endusebreakdownannual!A1894</f>
        <v>New Construction</v>
      </c>
      <c r="D1895" s="26" t="str">
        <f>Raw_endusebreakdownannual!D1894</f>
        <v>Interior Lighting</v>
      </c>
      <c r="E1895" s="65">
        <f>Raw_endusebreakdownannual!E1894</f>
        <v>558894.68000000005</v>
      </c>
      <c r="F1895" s="65">
        <f>Raw_endusebreakdownannual!F1894</f>
        <v>0</v>
      </c>
      <c r="G1895" s="26"/>
    </row>
    <row r="1896" spans="1:7" x14ac:dyDescent="0.25">
      <c r="A1896" s="26" t="str">
        <f>Raw_endusebreakdownannual!B1895</f>
        <v>CZ15</v>
      </c>
      <c r="B1896" s="26" t="str">
        <f>Raw_endusebreakdownannual!C1895</f>
        <v>cDXOH</v>
      </c>
      <c r="C1896" s="26" t="str">
        <f>Raw_endusebreakdownannual!A1895</f>
        <v>New Construction</v>
      </c>
      <c r="D1896" s="26" t="str">
        <f>Raw_endusebreakdownannual!D1895</f>
        <v>Exterior Lighting</v>
      </c>
      <c r="E1896" s="65">
        <f>Raw_endusebreakdownannual!E1895</f>
        <v>0</v>
      </c>
      <c r="F1896" s="65">
        <f>Raw_endusebreakdownannual!F1895</f>
        <v>0</v>
      </c>
      <c r="G1896" s="26"/>
    </row>
    <row r="1897" spans="1:7" x14ac:dyDescent="0.25">
      <c r="A1897" s="26" t="str">
        <f>Raw_endusebreakdownannual!B1896</f>
        <v>CZ15</v>
      </c>
      <c r="B1897" s="26" t="str">
        <f>Raw_endusebreakdownannual!C1896</f>
        <v>cDXOH</v>
      </c>
      <c r="C1897" s="26" t="str">
        <f>Raw_endusebreakdownannual!A1896</f>
        <v>New Construction</v>
      </c>
      <c r="D1897" s="26" t="str">
        <f>Raw_endusebreakdownannual!D1896</f>
        <v>Interior Equipment</v>
      </c>
      <c r="E1897" s="65">
        <f>Raw_endusebreakdownannual!E1896</f>
        <v>3196971.72</v>
      </c>
      <c r="F1897" s="65">
        <f>Raw_endusebreakdownannual!F1896</f>
        <v>234323.45</v>
      </c>
      <c r="G1897" s="26"/>
    </row>
    <row r="1898" spans="1:7" x14ac:dyDescent="0.25">
      <c r="A1898" s="26" t="str">
        <f>Raw_endusebreakdownannual!B1897</f>
        <v>CZ15</v>
      </c>
      <c r="B1898" s="26" t="str">
        <f>Raw_endusebreakdownannual!C1897</f>
        <v>cDXOH</v>
      </c>
      <c r="C1898" s="26" t="str">
        <f>Raw_endusebreakdownannual!A1897</f>
        <v>New Construction</v>
      </c>
      <c r="D1898" s="26" t="str">
        <f>Raw_endusebreakdownannual!D1897</f>
        <v>Exterior Equipment</v>
      </c>
      <c r="E1898" s="65">
        <f>Raw_endusebreakdownannual!E1897</f>
        <v>0</v>
      </c>
      <c r="F1898" s="65">
        <f>Raw_endusebreakdownannual!F1897</f>
        <v>0</v>
      </c>
      <c r="G1898" s="26"/>
    </row>
    <row r="1899" spans="1:7" x14ac:dyDescent="0.25">
      <c r="A1899" s="26" t="str">
        <f>Raw_endusebreakdownannual!B1898</f>
        <v>CZ15</v>
      </c>
      <c r="B1899" s="26" t="str">
        <f>Raw_endusebreakdownannual!C1898</f>
        <v>cDXOH</v>
      </c>
      <c r="C1899" s="26" t="str">
        <f>Raw_endusebreakdownannual!A1898</f>
        <v>New Construction</v>
      </c>
      <c r="D1899" s="26" t="str">
        <f>Raw_endusebreakdownannual!D1898</f>
        <v>Fans</v>
      </c>
      <c r="E1899" s="65">
        <f>Raw_endusebreakdownannual!E1898</f>
        <v>1433985.96</v>
      </c>
      <c r="F1899" s="65">
        <f>Raw_endusebreakdownannual!F1898</f>
        <v>0</v>
      </c>
      <c r="G1899" s="26"/>
    </row>
    <row r="1900" spans="1:7" x14ac:dyDescent="0.25">
      <c r="A1900" s="26" t="str">
        <f>Raw_endusebreakdownannual!B1899</f>
        <v>CZ15</v>
      </c>
      <c r="B1900" s="26" t="str">
        <f>Raw_endusebreakdownannual!C1899</f>
        <v>cDXOH</v>
      </c>
      <c r="C1900" s="26" t="str">
        <f>Raw_endusebreakdownannual!A1899</f>
        <v>New Construction</v>
      </c>
      <c r="D1900" s="26" t="str">
        <f>Raw_endusebreakdownannual!D1899</f>
        <v>Pumps</v>
      </c>
      <c r="E1900" s="65">
        <f>Raw_endusebreakdownannual!E1899</f>
        <v>3278.56</v>
      </c>
      <c r="F1900" s="65">
        <f>Raw_endusebreakdownannual!F1899</f>
        <v>0</v>
      </c>
      <c r="G1900" s="26"/>
    </row>
    <row r="1901" spans="1:7" x14ac:dyDescent="0.25">
      <c r="A1901" s="26" t="str">
        <f>Raw_endusebreakdownannual!B1900</f>
        <v>CZ15</v>
      </c>
      <c r="B1901" s="26" t="str">
        <f>Raw_endusebreakdownannual!C1900</f>
        <v>cDXOH</v>
      </c>
      <c r="C1901" s="26" t="str">
        <f>Raw_endusebreakdownannual!A1900</f>
        <v>New Construction</v>
      </c>
      <c r="D1901" s="26" t="str">
        <f>Raw_endusebreakdownannual!D1900</f>
        <v>Heat Rejection</v>
      </c>
      <c r="E1901" s="65">
        <f>Raw_endusebreakdownannual!E1900</f>
        <v>0</v>
      </c>
      <c r="F1901" s="65">
        <f>Raw_endusebreakdownannual!F1900</f>
        <v>0</v>
      </c>
      <c r="G1901" s="26"/>
    </row>
    <row r="1902" spans="1:7" x14ac:dyDescent="0.25">
      <c r="A1902" s="26" t="str">
        <f>Raw_endusebreakdownannual!B1901</f>
        <v>CZ15</v>
      </c>
      <c r="B1902" s="26" t="str">
        <f>Raw_endusebreakdownannual!C1901</f>
        <v>cDXOH</v>
      </c>
      <c r="C1902" s="26" t="str">
        <f>Raw_endusebreakdownannual!A1901</f>
        <v>New Construction</v>
      </c>
      <c r="D1902" s="26" t="str">
        <f>Raw_endusebreakdownannual!D1901</f>
        <v>Humidification</v>
      </c>
      <c r="E1902" s="65">
        <f>Raw_endusebreakdownannual!E1901</f>
        <v>0</v>
      </c>
      <c r="F1902" s="65">
        <f>Raw_endusebreakdownannual!F1901</f>
        <v>0</v>
      </c>
      <c r="G1902" s="26"/>
    </row>
    <row r="1903" spans="1:7" x14ac:dyDescent="0.25">
      <c r="A1903" s="26" t="str">
        <f>Raw_endusebreakdownannual!B1902</f>
        <v>CZ15</v>
      </c>
      <c r="B1903" s="26" t="str">
        <f>Raw_endusebreakdownannual!C1902</f>
        <v>cDXOH</v>
      </c>
      <c r="C1903" s="26" t="str">
        <f>Raw_endusebreakdownannual!A1902</f>
        <v>New Construction</v>
      </c>
      <c r="D1903" s="26" t="str">
        <f>Raw_endusebreakdownannual!D1902</f>
        <v>Heat Recovery</v>
      </c>
      <c r="E1903" s="65">
        <f>Raw_endusebreakdownannual!E1902</f>
        <v>0</v>
      </c>
      <c r="F1903" s="65">
        <f>Raw_endusebreakdownannual!F1902</f>
        <v>0</v>
      </c>
      <c r="G1903" s="26"/>
    </row>
    <row r="1904" spans="1:7" x14ac:dyDescent="0.25">
      <c r="A1904" s="26" t="str">
        <f>Raw_endusebreakdownannual!B1903</f>
        <v>CZ15</v>
      </c>
      <c r="B1904" s="26" t="str">
        <f>Raw_endusebreakdownannual!C1903</f>
        <v>cDXOH</v>
      </c>
      <c r="C1904" s="26" t="str">
        <f>Raw_endusebreakdownannual!A1903</f>
        <v>New Construction</v>
      </c>
      <c r="D1904" s="26" t="str">
        <f>Raw_endusebreakdownannual!D1903</f>
        <v>Water Systems</v>
      </c>
      <c r="E1904" s="65">
        <f>Raw_endusebreakdownannual!E1903</f>
        <v>0</v>
      </c>
      <c r="F1904" s="65">
        <f>Raw_endusebreakdownannual!F1903</f>
        <v>1214996.58</v>
      </c>
      <c r="G1904" s="26"/>
    </row>
    <row r="1905" spans="1:7" x14ac:dyDescent="0.25">
      <c r="A1905" s="26" t="str">
        <f>Raw_endusebreakdownannual!B1904</f>
        <v>CZ15</v>
      </c>
      <c r="B1905" s="26" t="str">
        <f>Raw_endusebreakdownannual!C1904</f>
        <v>cDXOH</v>
      </c>
      <c r="C1905" s="26" t="str">
        <f>Raw_endusebreakdownannual!A1904</f>
        <v>New Construction</v>
      </c>
      <c r="D1905" s="26" t="str">
        <f>Raw_endusebreakdownannual!D1904</f>
        <v>Refrigeration</v>
      </c>
      <c r="E1905" s="65">
        <f>Raw_endusebreakdownannual!E1904</f>
        <v>0</v>
      </c>
      <c r="F1905" s="65">
        <f>Raw_endusebreakdownannual!F1904</f>
        <v>0</v>
      </c>
      <c r="G1905" s="26"/>
    </row>
    <row r="1906" spans="1:7" x14ac:dyDescent="0.25">
      <c r="A1906" s="26" t="str">
        <f>Raw_endusebreakdownannual!B1905</f>
        <v>CZ15</v>
      </c>
      <c r="B1906" s="26" t="str">
        <f>Raw_endusebreakdownannual!C1905</f>
        <v>cDXOH</v>
      </c>
      <c r="C1906" s="26" t="str">
        <f>Raw_endusebreakdownannual!A1905</f>
        <v>New Construction</v>
      </c>
      <c r="D1906" s="26" t="str">
        <f>Raw_endusebreakdownannual!D1905</f>
        <v>Generators</v>
      </c>
      <c r="E1906" s="65">
        <f>Raw_endusebreakdownannual!E1905</f>
        <v>0</v>
      </c>
      <c r="F1906" s="65">
        <f>Raw_endusebreakdownannual!F1905</f>
        <v>0</v>
      </c>
      <c r="G1906" s="26"/>
    </row>
    <row r="1907" spans="1:7" x14ac:dyDescent="0.25">
      <c r="A1907" s="26" t="str">
        <f>Raw_endusebreakdownannual!B1906</f>
        <v>CZ15</v>
      </c>
      <c r="B1907" s="26" t="str">
        <f>Raw_endusebreakdownannual!C1906</f>
        <v>cDXOH</v>
      </c>
      <c r="C1907" s="26" t="str">
        <f>Raw_endusebreakdownannual!A1906</f>
        <v>New Construction</v>
      </c>
      <c r="D1907" s="26" t="str">
        <f>Raw_endusebreakdownannual!D1906</f>
        <v>Total End Uses</v>
      </c>
      <c r="E1907" s="65">
        <f>Raw_endusebreakdownannual!E1906</f>
        <v>7512997.0599999996</v>
      </c>
      <c r="F1907" s="65">
        <f>Raw_endusebreakdownannual!F1906</f>
        <v>1449320.04</v>
      </c>
      <c r="G1907" s="26"/>
    </row>
    <row r="1908" spans="1:7" x14ac:dyDescent="0.25">
      <c r="A1908" s="26" t="str">
        <f>Raw_endusebreakdownannual!B1907</f>
        <v>CZ16</v>
      </c>
      <c r="B1908" s="26" t="str">
        <f>Raw_endusebreakdownannual!C1907</f>
        <v>cDXOH</v>
      </c>
      <c r="C1908" s="26" t="str">
        <f>Raw_endusebreakdownannual!A1907</f>
        <v>New Construction</v>
      </c>
      <c r="D1908" s="26" t="str">
        <f>Raw_endusebreakdownannual!D1907</f>
        <v>Heating</v>
      </c>
      <c r="E1908" s="65">
        <f>Raw_endusebreakdownannual!E1907</f>
        <v>0</v>
      </c>
      <c r="F1908" s="65">
        <f>Raw_endusebreakdownannual!F1907</f>
        <v>4990.62</v>
      </c>
      <c r="G1908" s="26"/>
    </row>
    <row r="1909" spans="1:7" x14ac:dyDescent="0.25">
      <c r="A1909" s="26" t="str">
        <f>Raw_endusebreakdownannual!B1908</f>
        <v>CZ16</v>
      </c>
      <c r="B1909" s="26" t="str">
        <f>Raw_endusebreakdownannual!C1908</f>
        <v>cDXOH</v>
      </c>
      <c r="C1909" s="26" t="str">
        <f>Raw_endusebreakdownannual!A1908</f>
        <v>New Construction</v>
      </c>
      <c r="D1909" s="26" t="str">
        <f>Raw_endusebreakdownannual!D1908</f>
        <v>Cooling</v>
      </c>
      <c r="E1909" s="65">
        <f>Raw_endusebreakdownannual!E1908</f>
        <v>1151488.29</v>
      </c>
      <c r="F1909" s="65">
        <f>Raw_endusebreakdownannual!F1908</f>
        <v>0</v>
      </c>
      <c r="G1909" s="26"/>
    </row>
    <row r="1910" spans="1:7" x14ac:dyDescent="0.25">
      <c r="A1910" s="26" t="str">
        <f>Raw_endusebreakdownannual!B1909</f>
        <v>CZ16</v>
      </c>
      <c r="B1910" s="26" t="str">
        <f>Raw_endusebreakdownannual!C1909</f>
        <v>cDXOH</v>
      </c>
      <c r="C1910" s="26" t="str">
        <f>Raw_endusebreakdownannual!A1909</f>
        <v>New Construction</v>
      </c>
      <c r="D1910" s="26" t="str">
        <f>Raw_endusebreakdownannual!D1909</f>
        <v>Interior Lighting</v>
      </c>
      <c r="E1910" s="65">
        <f>Raw_endusebreakdownannual!E1909</f>
        <v>558894.68000000005</v>
      </c>
      <c r="F1910" s="65">
        <f>Raw_endusebreakdownannual!F1909</f>
        <v>0</v>
      </c>
      <c r="G1910" s="26"/>
    </row>
    <row r="1911" spans="1:7" x14ac:dyDescent="0.25">
      <c r="A1911" s="26" t="str">
        <f>Raw_endusebreakdownannual!B1910</f>
        <v>CZ16</v>
      </c>
      <c r="B1911" s="26" t="str">
        <f>Raw_endusebreakdownannual!C1910</f>
        <v>cDXOH</v>
      </c>
      <c r="C1911" s="26" t="str">
        <f>Raw_endusebreakdownannual!A1910</f>
        <v>New Construction</v>
      </c>
      <c r="D1911" s="26" t="str">
        <f>Raw_endusebreakdownannual!D1910</f>
        <v>Exterior Lighting</v>
      </c>
      <c r="E1911" s="65">
        <f>Raw_endusebreakdownannual!E1910</f>
        <v>0</v>
      </c>
      <c r="F1911" s="65">
        <f>Raw_endusebreakdownannual!F1910</f>
        <v>0</v>
      </c>
      <c r="G1911" s="26"/>
    </row>
    <row r="1912" spans="1:7" x14ac:dyDescent="0.25">
      <c r="A1912" s="26" t="str">
        <f>Raw_endusebreakdownannual!B1911</f>
        <v>CZ16</v>
      </c>
      <c r="B1912" s="26" t="str">
        <f>Raw_endusebreakdownannual!C1911</f>
        <v>cDXOH</v>
      </c>
      <c r="C1912" s="26" t="str">
        <f>Raw_endusebreakdownannual!A1911</f>
        <v>New Construction</v>
      </c>
      <c r="D1912" s="26" t="str">
        <f>Raw_endusebreakdownannual!D1911</f>
        <v>Interior Equipment</v>
      </c>
      <c r="E1912" s="65">
        <f>Raw_endusebreakdownannual!E1911</f>
        <v>3196971.72</v>
      </c>
      <c r="F1912" s="65">
        <f>Raw_endusebreakdownannual!F1911</f>
        <v>234323.45</v>
      </c>
      <c r="G1912" s="26"/>
    </row>
    <row r="1913" spans="1:7" x14ac:dyDescent="0.25">
      <c r="A1913" s="26" t="str">
        <f>Raw_endusebreakdownannual!B1912</f>
        <v>CZ16</v>
      </c>
      <c r="B1913" s="26" t="str">
        <f>Raw_endusebreakdownannual!C1912</f>
        <v>cDXOH</v>
      </c>
      <c r="C1913" s="26" t="str">
        <f>Raw_endusebreakdownannual!A1912</f>
        <v>New Construction</v>
      </c>
      <c r="D1913" s="26" t="str">
        <f>Raw_endusebreakdownannual!D1912</f>
        <v>Exterior Equipment</v>
      </c>
      <c r="E1913" s="65">
        <f>Raw_endusebreakdownannual!E1912</f>
        <v>0</v>
      </c>
      <c r="F1913" s="65">
        <f>Raw_endusebreakdownannual!F1912</f>
        <v>0</v>
      </c>
      <c r="G1913" s="26"/>
    </row>
    <row r="1914" spans="1:7" x14ac:dyDescent="0.25">
      <c r="A1914" s="26" t="str">
        <f>Raw_endusebreakdownannual!B1913</f>
        <v>CZ16</v>
      </c>
      <c r="B1914" s="26" t="str">
        <f>Raw_endusebreakdownannual!C1913</f>
        <v>cDXOH</v>
      </c>
      <c r="C1914" s="26" t="str">
        <f>Raw_endusebreakdownannual!A1913</f>
        <v>New Construction</v>
      </c>
      <c r="D1914" s="26" t="str">
        <f>Raw_endusebreakdownannual!D1913</f>
        <v>Fans</v>
      </c>
      <c r="E1914" s="65">
        <f>Raw_endusebreakdownannual!E1913</f>
        <v>1522844.37</v>
      </c>
      <c r="F1914" s="65">
        <f>Raw_endusebreakdownannual!F1913</f>
        <v>0</v>
      </c>
      <c r="G1914" s="26"/>
    </row>
    <row r="1915" spans="1:7" x14ac:dyDescent="0.25">
      <c r="A1915" s="26" t="str">
        <f>Raw_endusebreakdownannual!B1914</f>
        <v>CZ16</v>
      </c>
      <c r="B1915" s="26" t="str">
        <f>Raw_endusebreakdownannual!C1914</f>
        <v>cDXOH</v>
      </c>
      <c r="C1915" s="26" t="str">
        <f>Raw_endusebreakdownannual!A1914</f>
        <v>New Construction</v>
      </c>
      <c r="D1915" s="26" t="str">
        <f>Raw_endusebreakdownannual!D1914</f>
        <v>Pumps</v>
      </c>
      <c r="E1915" s="65">
        <f>Raw_endusebreakdownannual!E1914</f>
        <v>2264.17</v>
      </c>
      <c r="F1915" s="65">
        <f>Raw_endusebreakdownannual!F1914</f>
        <v>0</v>
      </c>
      <c r="G1915" s="26"/>
    </row>
    <row r="1916" spans="1:7" x14ac:dyDescent="0.25">
      <c r="A1916" s="26" t="str">
        <f>Raw_endusebreakdownannual!B1915</f>
        <v>CZ16</v>
      </c>
      <c r="B1916" s="26" t="str">
        <f>Raw_endusebreakdownannual!C1915</f>
        <v>cDXOH</v>
      </c>
      <c r="C1916" s="26" t="str">
        <f>Raw_endusebreakdownannual!A1915</f>
        <v>New Construction</v>
      </c>
      <c r="D1916" s="26" t="str">
        <f>Raw_endusebreakdownannual!D1915</f>
        <v>Heat Rejection</v>
      </c>
      <c r="E1916" s="65">
        <f>Raw_endusebreakdownannual!E1915</f>
        <v>0</v>
      </c>
      <c r="F1916" s="65">
        <f>Raw_endusebreakdownannual!F1915</f>
        <v>0</v>
      </c>
      <c r="G1916" s="26"/>
    </row>
    <row r="1917" spans="1:7" x14ac:dyDescent="0.25">
      <c r="A1917" s="26" t="str">
        <f>Raw_endusebreakdownannual!B1916</f>
        <v>CZ16</v>
      </c>
      <c r="B1917" s="26" t="str">
        <f>Raw_endusebreakdownannual!C1916</f>
        <v>cDXOH</v>
      </c>
      <c r="C1917" s="26" t="str">
        <f>Raw_endusebreakdownannual!A1916</f>
        <v>New Construction</v>
      </c>
      <c r="D1917" s="26" t="str">
        <f>Raw_endusebreakdownannual!D1916</f>
        <v>Humidification</v>
      </c>
      <c r="E1917" s="65">
        <f>Raw_endusebreakdownannual!E1916</f>
        <v>0</v>
      </c>
      <c r="F1917" s="65">
        <f>Raw_endusebreakdownannual!F1916</f>
        <v>0</v>
      </c>
      <c r="G1917" s="26"/>
    </row>
    <row r="1918" spans="1:7" x14ac:dyDescent="0.25">
      <c r="A1918" s="26" t="str">
        <f>Raw_endusebreakdownannual!B1917</f>
        <v>CZ16</v>
      </c>
      <c r="B1918" s="26" t="str">
        <f>Raw_endusebreakdownannual!C1917</f>
        <v>cDXOH</v>
      </c>
      <c r="C1918" s="26" t="str">
        <f>Raw_endusebreakdownannual!A1917</f>
        <v>New Construction</v>
      </c>
      <c r="D1918" s="26" t="str">
        <f>Raw_endusebreakdownannual!D1917</f>
        <v>Heat Recovery</v>
      </c>
      <c r="E1918" s="65">
        <f>Raw_endusebreakdownannual!E1917</f>
        <v>0</v>
      </c>
      <c r="F1918" s="65">
        <f>Raw_endusebreakdownannual!F1917</f>
        <v>0</v>
      </c>
      <c r="G1918" s="26"/>
    </row>
    <row r="1919" spans="1:7" x14ac:dyDescent="0.25">
      <c r="A1919" s="26" t="str">
        <f>Raw_endusebreakdownannual!B1918</f>
        <v>CZ16</v>
      </c>
      <c r="B1919" s="26" t="str">
        <f>Raw_endusebreakdownannual!C1918</f>
        <v>cDXOH</v>
      </c>
      <c r="C1919" s="26" t="str">
        <f>Raw_endusebreakdownannual!A1918</f>
        <v>New Construction</v>
      </c>
      <c r="D1919" s="26" t="str">
        <f>Raw_endusebreakdownannual!D1918</f>
        <v>Water Systems</v>
      </c>
      <c r="E1919" s="65">
        <f>Raw_endusebreakdownannual!E1918</f>
        <v>0</v>
      </c>
      <c r="F1919" s="65">
        <f>Raw_endusebreakdownannual!F1918</f>
        <v>1624087.73</v>
      </c>
      <c r="G1919" s="26"/>
    </row>
    <row r="1920" spans="1:7" x14ac:dyDescent="0.25">
      <c r="A1920" s="26" t="str">
        <f>Raw_endusebreakdownannual!B1919</f>
        <v>CZ16</v>
      </c>
      <c r="B1920" s="26" t="str">
        <f>Raw_endusebreakdownannual!C1919</f>
        <v>cDXOH</v>
      </c>
      <c r="C1920" s="26" t="str">
        <f>Raw_endusebreakdownannual!A1919</f>
        <v>New Construction</v>
      </c>
      <c r="D1920" s="26" t="str">
        <f>Raw_endusebreakdownannual!D1919</f>
        <v>Refrigeration</v>
      </c>
      <c r="E1920" s="65">
        <f>Raw_endusebreakdownannual!E1919</f>
        <v>0</v>
      </c>
      <c r="F1920" s="65">
        <f>Raw_endusebreakdownannual!F1919</f>
        <v>0</v>
      </c>
      <c r="G1920" s="26"/>
    </row>
    <row r="1921" spans="1:7" x14ac:dyDescent="0.25">
      <c r="A1921" s="26" t="str">
        <f>Raw_endusebreakdownannual!B1920</f>
        <v>CZ16</v>
      </c>
      <c r="B1921" s="26" t="str">
        <f>Raw_endusebreakdownannual!C1920</f>
        <v>cDXOH</v>
      </c>
      <c r="C1921" s="26" t="str">
        <f>Raw_endusebreakdownannual!A1920</f>
        <v>New Construction</v>
      </c>
      <c r="D1921" s="26" t="str">
        <f>Raw_endusebreakdownannual!D1920</f>
        <v>Generators</v>
      </c>
      <c r="E1921" s="65">
        <f>Raw_endusebreakdownannual!E1920</f>
        <v>0</v>
      </c>
      <c r="F1921" s="65">
        <f>Raw_endusebreakdownannual!F1920</f>
        <v>0</v>
      </c>
      <c r="G1921" s="26"/>
    </row>
    <row r="1922" spans="1:7" x14ac:dyDescent="0.25">
      <c r="A1922" s="26" t="str">
        <f>Raw_endusebreakdownannual!B1921</f>
        <v>CZ16</v>
      </c>
      <c r="B1922" s="26" t="str">
        <f>Raw_endusebreakdownannual!C1921</f>
        <v>cDXOH</v>
      </c>
      <c r="C1922" s="26" t="str">
        <f>Raw_endusebreakdownannual!A1921</f>
        <v>New Construction</v>
      </c>
      <c r="D1922" s="26" t="str">
        <f>Raw_endusebreakdownannual!D1921</f>
        <v>Total End Uses</v>
      </c>
      <c r="E1922" s="65">
        <f>Raw_endusebreakdownannual!E1921</f>
        <v>6432463.2199999997</v>
      </c>
      <c r="F1922" s="65">
        <f>Raw_endusebreakdownannual!F1921</f>
        <v>1863401.8</v>
      </c>
      <c r="G1922" s="26"/>
    </row>
    <row r="1923" spans="1:7" x14ac:dyDescent="0.25">
      <c r="A1923" s="26" t="str">
        <f>Raw_endusebreakdownannual!B1922</f>
        <v>CZ01</v>
      </c>
      <c r="B1923" s="26" t="str">
        <f>Raw_endusebreakdownannual!C1922</f>
        <v>cPVVG</v>
      </c>
      <c r="C1923" s="26" t="str">
        <f>Raw_endusebreakdownannual!A1922</f>
        <v>Existing</v>
      </c>
      <c r="D1923" s="26" t="str">
        <f>Raw_endusebreakdownannual!D1922</f>
        <v>Heating</v>
      </c>
      <c r="E1923" s="65">
        <f>Raw_endusebreakdownannual!E1922</f>
        <v>0</v>
      </c>
      <c r="F1923" s="65">
        <f>Raw_endusebreakdownannual!F1922</f>
        <v>849980.85</v>
      </c>
      <c r="G1923" s="26"/>
    </row>
    <row r="1924" spans="1:7" x14ac:dyDescent="0.25">
      <c r="A1924" s="26" t="str">
        <f>Raw_endusebreakdownannual!B1923</f>
        <v>CZ01</v>
      </c>
      <c r="B1924" s="26" t="str">
        <f>Raw_endusebreakdownannual!C1923</f>
        <v>cPVVG</v>
      </c>
      <c r="C1924" s="26" t="str">
        <f>Raw_endusebreakdownannual!A1923</f>
        <v>Existing</v>
      </c>
      <c r="D1924" s="26" t="str">
        <f>Raw_endusebreakdownannual!D1923</f>
        <v>Cooling</v>
      </c>
      <c r="E1924" s="65">
        <f>Raw_endusebreakdownannual!E1923</f>
        <v>96395.92</v>
      </c>
      <c r="F1924" s="65">
        <f>Raw_endusebreakdownannual!F1923</f>
        <v>0</v>
      </c>
      <c r="G1924" s="26"/>
    </row>
    <row r="1925" spans="1:7" x14ac:dyDescent="0.25">
      <c r="A1925" s="26" t="str">
        <f>Raw_endusebreakdownannual!B1924</f>
        <v>CZ01</v>
      </c>
      <c r="B1925" s="26" t="str">
        <f>Raw_endusebreakdownannual!C1924</f>
        <v>cPVVG</v>
      </c>
      <c r="C1925" s="26" t="str">
        <f>Raw_endusebreakdownannual!A1924</f>
        <v>Existing</v>
      </c>
      <c r="D1925" s="26" t="str">
        <f>Raw_endusebreakdownannual!D1924</f>
        <v>Interior Lighting</v>
      </c>
      <c r="E1925" s="65">
        <f>Raw_endusebreakdownannual!E1924</f>
        <v>1197553.4099999999</v>
      </c>
      <c r="F1925" s="65">
        <f>Raw_endusebreakdownannual!F1924</f>
        <v>0</v>
      </c>
      <c r="G1925" s="26"/>
    </row>
    <row r="1926" spans="1:7" x14ac:dyDescent="0.25">
      <c r="A1926" s="26" t="str">
        <f>Raw_endusebreakdownannual!B1925</f>
        <v>CZ01</v>
      </c>
      <c r="B1926" s="26" t="str">
        <f>Raw_endusebreakdownannual!C1925</f>
        <v>cPVVG</v>
      </c>
      <c r="C1926" s="26" t="str">
        <f>Raw_endusebreakdownannual!A1925</f>
        <v>Existing</v>
      </c>
      <c r="D1926" s="26" t="str">
        <f>Raw_endusebreakdownannual!D1925</f>
        <v>Exterior Lighting</v>
      </c>
      <c r="E1926" s="65">
        <f>Raw_endusebreakdownannual!E1925</f>
        <v>0</v>
      </c>
      <c r="F1926" s="65">
        <f>Raw_endusebreakdownannual!F1925</f>
        <v>0</v>
      </c>
      <c r="G1926" s="26"/>
    </row>
    <row r="1927" spans="1:7" x14ac:dyDescent="0.25">
      <c r="A1927" s="26" t="str">
        <f>Raw_endusebreakdownannual!B1926</f>
        <v>CZ01</v>
      </c>
      <c r="B1927" s="26" t="str">
        <f>Raw_endusebreakdownannual!C1926</f>
        <v>cPVVG</v>
      </c>
      <c r="C1927" s="26" t="str">
        <f>Raw_endusebreakdownannual!A1926</f>
        <v>Existing</v>
      </c>
      <c r="D1927" s="26" t="str">
        <f>Raw_endusebreakdownannual!D1926</f>
        <v>Interior Equipment</v>
      </c>
      <c r="E1927" s="65">
        <f>Raw_endusebreakdownannual!E1926</f>
        <v>3196971.72</v>
      </c>
      <c r="F1927" s="65">
        <f>Raw_endusebreakdownannual!F1926</f>
        <v>234323.45</v>
      </c>
      <c r="G1927" s="26"/>
    </row>
    <row r="1928" spans="1:7" x14ac:dyDescent="0.25">
      <c r="A1928" s="26" t="str">
        <f>Raw_endusebreakdownannual!B1927</f>
        <v>CZ01</v>
      </c>
      <c r="B1928" s="26" t="str">
        <f>Raw_endusebreakdownannual!C1927</f>
        <v>cPVVG</v>
      </c>
      <c r="C1928" s="26" t="str">
        <f>Raw_endusebreakdownannual!A1927</f>
        <v>Existing</v>
      </c>
      <c r="D1928" s="26" t="str">
        <f>Raw_endusebreakdownannual!D1927</f>
        <v>Exterior Equipment</v>
      </c>
      <c r="E1928" s="65">
        <f>Raw_endusebreakdownannual!E1927</f>
        <v>0</v>
      </c>
      <c r="F1928" s="65">
        <f>Raw_endusebreakdownannual!F1927</f>
        <v>0</v>
      </c>
      <c r="G1928" s="26"/>
    </row>
    <row r="1929" spans="1:7" x14ac:dyDescent="0.25">
      <c r="A1929" s="26" t="str">
        <f>Raw_endusebreakdownannual!B1928</f>
        <v>CZ01</v>
      </c>
      <c r="B1929" s="26" t="str">
        <f>Raw_endusebreakdownannual!C1928</f>
        <v>cPVVG</v>
      </c>
      <c r="C1929" s="26" t="str">
        <f>Raw_endusebreakdownannual!A1928</f>
        <v>Existing</v>
      </c>
      <c r="D1929" s="26" t="str">
        <f>Raw_endusebreakdownannual!D1928</f>
        <v>Fans</v>
      </c>
      <c r="E1929" s="65">
        <f>Raw_endusebreakdownannual!E1928</f>
        <v>697286.04</v>
      </c>
      <c r="F1929" s="65">
        <f>Raw_endusebreakdownannual!F1928</f>
        <v>0</v>
      </c>
      <c r="G1929" s="26"/>
    </row>
    <row r="1930" spans="1:7" x14ac:dyDescent="0.25">
      <c r="A1930" s="26" t="str">
        <f>Raw_endusebreakdownannual!B1929</f>
        <v>CZ01</v>
      </c>
      <c r="B1930" s="26" t="str">
        <f>Raw_endusebreakdownannual!C1929</f>
        <v>cPVVG</v>
      </c>
      <c r="C1930" s="26" t="str">
        <f>Raw_endusebreakdownannual!A1929</f>
        <v>Existing</v>
      </c>
      <c r="D1930" s="26" t="str">
        <f>Raw_endusebreakdownannual!D1929</f>
        <v>Pumps</v>
      </c>
      <c r="E1930" s="65">
        <f>Raw_endusebreakdownannual!E1929</f>
        <v>2220.94</v>
      </c>
      <c r="F1930" s="65">
        <f>Raw_endusebreakdownannual!F1929</f>
        <v>0</v>
      </c>
      <c r="G1930" s="26"/>
    </row>
    <row r="1931" spans="1:7" x14ac:dyDescent="0.25">
      <c r="A1931" s="26" t="str">
        <f>Raw_endusebreakdownannual!B1930</f>
        <v>CZ01</v>
      </c>
      <c r="B1931" s="26" t="str">
        <f>Raw_endusebreakdownannual!C1930</f>
        <v>cPVVG</v>
      </c>
      <c r="C1931" s="26" t="str">
        <f>Raw_endusebreakdownannual!A1930</f>
        <v>Existing</v>
      </c>
      <c r="D1931" s="26" t="str">
        <f>Raw_endusebreakdownannual!D1930</f>
        <v>Heat Rejection</v>
      </c>
      <c r="E1931" s="65">
        <f>Raw_endusebreakdownannual!E1930</f>
        <v>0</v>
      </c>
      <c r="F1931" s="65">
        <f>Raw_endusebreakdownannual!F1930</f>
        <v>0</v>
      </c>
      <c r="G1931" s="26"/>
    </row>
    <row r="1932" spans="1:7" x14ac:dyDescent="0.25">
      <c r="A1932" s="26" t="str">
        <f>Raw_endusebreakdownannual!B1931</f>
        <v>CZ01</v>
      </c>
      <c r="B1932" s="26" t="str">
        <f>Raw_endusebreakdownannual!C1931</f>
        <v>cPVVG</v>
      </c>
      <c r="C1932" s="26" t="str">
        <f>Raw_endusebreakdownannual!A1931</f>
        <v>Existing</v>
      </c>
      <c r="D1932" s="26" t="str">
        <f>Raw_endusebreakdownannual!D1931</f>
        <v>Humidification</v>
      </c>
      <c r="E1932" s="65">
        <f>Raw_endusebreakdownannual!E1931</f>
        <v>0</v>
      </c>
      <c r="F1932" s="65">
        <f>Raw_endusebreakdownannual!F1931</f>
        <v>0</v>
      </c>
      <c r="G1932" s="26"/>
    </row>
    <row r="1933" spans="1:7" x14ac:dyDescent="0.25">
      <c r="A1933" s="26" t="str">
        <f>Raw_endusebreakdownannual!B1932</f>
        <v>CZ01</v>
      </c>
      <c r="B1933" s="26" t="str">
        <f>Raw_endusebreakdownannual!C1932</f>
        <v>cPVVG</v>
      </c>
      <c r="C1933" s="26" t="str">
        <f>Raw_endusebreakdownannual!A1932</f>
        <v>Existing</v>
      </c>
      <c r="D1933" s="26" t="str">
        <f>Raw_endusebreakdownannual!D1932</f>
        <v>Heat Recovery</v>
      </c>
      <c r="E1933" s="65">
        <f>Raw_endusebreakdownannual!E1932</f>
        <v>0</v>
      </c>
      <c r="F1933" s="65">
        <f>Raw_endusebreakdownannual!F1932</f>
        <v>0</v>
      </c>
      <c r="G1933" s="26"/>
    </row>
    <row r="1934" spans="1:7" x14ac:dyDescent="0.25">
      <c r="A1934" s="26" t="str">
        <f>Raw_endusebreakdownannual!B1933</f>
        <v>CZ01</v>
      </c>
      <c r="B1934" s="26" t="str">
        <f>Raw_endusebreakdownannual!C1933</f>
        <v>cPVVG</v>
      </c>
      <c r="C1934" s="26" t="str">
        <f>Raw_endusebreakdownannual!A1933</f>
        <v>Existing</v>
      </c>
      <c r="D1934" s="26" t="str">
        <f>Raw_endusebreakdownannual!D1933</f>
        <v>Water Systems</v>
      </c>
      <c r="E1934" s="65">
        <f>Raw_endusebreakdownannual!E1933</f>
        <v>0</v>
      </c>
      <c r="F1934" s="65">
        <f>Raw_endusebreakdownannual!F1933</f>
        <v>1810886.55</v>
      </c>
      <c r="G1934" s="26"/>
    </row>
    <row r="1935" spans="1:7" x14ac:dyDescent="0.25">
      <c r="A1935" s="26" t="str">
        <f>Raw_endusebreakdownannual!B1934</f>
        <v>CZ01</v>
      </c>
      <c r="B1935" s="26" t="str">
        <f>Raw_endusebreakdownannual!C1934</f>
        <v>cPVVG</v>
      </c>
      <c r="C1935" s="26" t="str">
        <f>Raw_endusebreakdownannual!A1934</f>
        <v>Existing</v>
      </c>
      <c r="D1935" s="26" t="str">
        <f>Raw_endusebreakdownannual!D1934</f>
        <v>Refrigeration</v>
      </c>
      <c r="E1935" s="65">
        <f>Raw_endusebreakdownannual!E1934</f>
        <v>0</v>
      </c>
      <c r="F1935" s="65">
        <f>Raw_endusebreakdownannual!F1934</f>
        <v>0</v>
      </c>
      <c r="G1935" s="26"/>
    </row>
    <row r="1936" spans="1:7" x14ac:dyDescent="0.25">
      <c r="A1936" s="26" t="str">
        <f>Raw_endusebreakdownannual!B1935</f>
        <v>CZ01</v>
      </c>
      <c r="B1936" s="26" t="str">
        <f>Raw_endusebreakdownannual!C1935</f>
        <v>cPVVG</v>
      </c>
      <c r="C1936" s="26" t="str">
        <f>Raw_endusebreakdownannual!A1935</f>
        <v>Existing</v>
      </c>
      <c r="D1936" s="26" t="str">
        <f>Raw_endusebreakdownannual!D1935</f>
        <v>Generators</v>
      </c>
      <c r="E1936" s="65">
        <f>Raw_endusebreakdownannual!E1935</f>
        <v>0</v>
      </c>
      <c r="F1936" s="65">
        <f>Raw_endusebreakdownannual!F1935</f>
        <v>0</v>
      </c>
      <c r="G1936" s="26"/>
    </row>
    <row r="1937" spans="1:7" x14ac:dyDescent="0.25">
      <c r="A1937" s="26" t="str">
        <f>Raw_endusebreakdownannual!B1936</f>
        <v>CZ01</v>
      </c>
      <c r="B1937" s="26" t="str">
        <f>Raw_endusebreakdownannual!C1936</f>
        <v>cPVVG</v>
      </c>
      <c r="C1937" s="26" t="str">
        <f>Raw_endusebreakdownannual!A1936</f>
        <v>Existing</v>
      </c>
      <c r="D1937" s="26" t="str">
        <f>Raw_endusebreakdownannual!D1936</f>
        <v>Total End Uses</v>
      </c>
      <c r="E1937" s="65">
        <f>Raw_endusebreakdownannual!E1936</f>
        <v>5190428.03</v>
      </c>
      <c r="F1937" s="65">
        <f>Raw_endusebreakdownannual!F1936</f>
        <v>2895190.86</v>
      </c>
      <c r="G1937" s="26"/>
    </row>
    <row r="1938" spans="1:7" x14ac:dyDescent="0.25">
      <c r="A1938" s="26" t="str">
        <f>Raw_endusebreakdownannual!B1937</f>
        <v>CZ02</v>
      </c>
      <c r="B1938" s="26" t="str">
        <f>Raw_endusebreakdownannual!C1937</f>
        <v>cPVVG</v>
      </c>
      <c r="C1938" s="26" t="str">
        <f>Raw_endusebreakdownannual!A1937</f>
        <v>Existing</v>
      </c>
      <c r="D1938" s="26" t="str">
        <f>Raw_endusebreakdownannual!D1937</f>
        <v>Heating</v>
      </c>
      <c r="E1938" s="65">
        <f>Raw_endusebreakdownannual!E1937</f>
        <v>0</v>
      </c>
      <c r="F1938" s="65">
        <f>Raw_endusebreakdownannual!F1937</f>
        <v>549080.75</v>
      </c>
      <c r="G1938" s="26"/>
    </row>
    <row r="1939" spans="1:7" x14ac:dyDescent="0.25">
      <c r="A1939" s="26" t="str">
        <f>Raw_endusebreakdownannual!B1938</f>
        <v>CZ02</v>
      </c>
      <c r="B1939" s="26" t="str">
        <f>Raw_endusebreakdownannual!C1938</f>
        <v>cPVVG</v>
      </c>
      <c r="C1939" s="26" t="str">
        <f>Raw_endusebreakdownannual!A1938</f>
        <v>Existing</v>
      </c>
      <c r="D1939" s="26" t="str">
        <f>Raw_endusebreakdownannual!D1938</f>
        <v>Cooling</v>
      </c>
      <c r="E1939" s="65">
        <f>Raw_endusebreakdownannual!E1938</f>
        <v>648588.25</v>
      </c>
      <c r="F1939" s="65">
        <f>Raw_endusebreakdownannual!F1938</f>
        <v>0</v>
      </c>
      <c r="G1939" s="26"/>
    </row>
    <row r="1940" spans="1:7" x14ac:dyDescent="0.25">
      <c r="A1940" s="26" t="str">
        <f>Raw_endusebreakdownannual!B1939</f>
        <v>CZ02</v>
      </c>
      <c r="B1940" s="26" t="str">
        <f>Raw_endusebreakdownannual!C1939</f>
        <v>cPVVG</v>
      </c>
      <c r="C1940" s="26" t="str">
        <f>Raw_endusebreakdownannual!A1939</f>
        <v>Existing</v>
      </c>
      <c r="D1940" s="26" t="str">
        <f>Raw_endusebreakdownannual!D1939</f>
        <v>Interior Lighting</v>
      </c>
      <c r="E1940" s="65">
        <f>Raw_endusebreakdownannual!E1939</f>
        <v>1197553.4099999999</v>
      </c>
      <c r="F1940" s="65">
        <f>Raw_endusebreakdownannual!F1939</f>
        <v>0</v>
      </c>
      <c r="G1940" s="26"/>
    </row>
    <row r="1941" spans="1:7" x14ac:dyDescent="0.25">
      <c r="A1941" s="26" t="str">
        <f>Raw_endusebreakdownannual!B1940</f>
        <v>CZ02</v>
      </c>
      <c r="B1941" s="26" t="str">
        <f>Raw_endusebreakdownannual!C1940</f>
        <v>cPVVG</v>
      </c>
      <c r="C1941" s="26" t="str">
        <f>Raw_endusebreakdownannual!A1940</f>
        <v>Existing</v>
      </c>
      <c r="D1941" s="26" t="str">
        <f>Raw_endusebreakdownannual!D1940</f>
        <v>Exterior Lighting</v>
      </c>
      <c r="E1941" s="65">
        <f>Raw_endusebreakdownannual!E1940</f>
        <v>0</v>
      </c>
      <c r="F1941" s="65">
        <f>Raw_endusebreakdownannual!F1940</f>
        <v>0</v>
      </c>
      <c r="G1941" s="26"/>
    </row>
    <row r="1942" spans="1:7" x14ac:dyDescent="0.25">
      <c r="A1942" s="26" t="str">
        <f>Raw_endusebreakdownannual!B1941</f>
        <v>CZ02</v>
      </c>
      <c r="B1942" s="26" t="str">
        <f>Raw_endusebreakdownannual!C1941</f>
        <v>cPVVG</v>
      </c>
      <c r="C1942" s="26" t="str">
        <f>Raw_endusebreakdownannual!A1941</f>
        <v>Existing</v>
      </c>
      <c r="D1942" s="26" t="str">
        <f>Raw_endusebreakdownannual!D1941</f>
        <v>Interior Equipment</v>
      </c>
      <c r="E1942" s="65">
        <f>Raw_endusebreakdownannual!E1941</f>
        <v>3196971.72</v>
      </c>
      <c r="F1942" s="65">
        <f>Raw_endusebreakdownannual!F1941</f>
        <v>234323.45</v>
      </c>
      <c r="G1942" s="26"/>
    </row>
    <row r="1943" spans="1:7" x14ac:dyDescent="0.25">
      <c r="A1943" s="26" t="str">
        <f>Raw_endusebreakdownannual!B1942</f>
        <v>CZ02</v>
      </c>
      <c r="B1943" s="26" t="str">
        <f>Raw_endusebreakdownannual!C1942</f>
        <v>cPVVG</v>
      </c>
      <c r="C1943" s="26" t="str">
        <f>Raw_endusebreakdownannual!A1942</f>
        <v>Existing</v>
      </c>
      <c r="D1943" s="26" t="str">
        <f>Raw_endusebreakdownannual!D1942</f>
        <v>Exterior Equipment</v>
      </c>
      <c r="E1943" s="65">
        <f>Raw_endusebreakdownannual!E1942</f>
        <v>0</v>
      </c>
      <c r="F1943" s="65">
        <f>Raw_endusebreakdownannual!F1942</f>
        <v>0</v>
      </c>
      <c r="G1943" s="26"/>
    </row>
    <row r="1944" spans="1:7" x14ac:dyDescent="0.25">
      <c r="A1944" s="26" t="str">
        <f>Raw_endusebreakdownannual!B1943</f>
        <v>CZ02</v>
      </c>
      <c r="B1944" s="26" t="str">
        <f>Raw_endusebreakdownannual!C1943</f>
        <v>cPVVG</v>
      </c>
      <c r="C1944" s="26" t="str">
        <f>Raw_endusebreakdownannual!A1943</f>
        <v>Existing</v>
      </c>
      <c r="D1944" s="26" t="str">
        <f>Raw_endusebreakdownannual!D1943</f>
        <v>Fans</v>
      </c>
      <c r="E1944" s="65">
        <f>Raw_endusebreakdownannual!E1943</f>
        <v>865020.09</v>
      </c>
      <c r="F1944" s="65">
        <f>Raw_endusebreakdownannual!F1943</f>
        <v>0</v>
      </c>
      <c r="G1944" s="26"/>
    </row>
    <row r="1945" spans="1:7" x14ac:dyDescent="0.25">
      <c r="A1945" s="26" t="str">
        <f>Raw_endusebreakdownannual!B1944</f>
        <v>CZ02</v>
      </c>
      <c r="B1945" s="26" t="str">
        <f>Raw_endusebreakdownannual!C1944</f>
        <v>cPVVG</v>
      </c>
      <c r="C1945" s="26" t="str">
        <f>Raw_endusebreakdownannual!A1944</f>
        <v>Existing</v>
      </c>
      <c r="D1945" s="26" t="str">
        <f>Raw_endusebreakdownannual!D1944</f>
        <v>Pumps</v>
      </c>
      <c r="E1945" s="65">
        <f>Raw_endusebreakdownannual!E1944</f>
        <v>2803.54</v>
      </c>
      <c r="F1945" s="65">
        <f>Raw_endusebreakdownannual!F1944</f>
        <v>0</v>
      </c>
      <c r="G1945" s="26"/>
    </row>
    <row r="1946" spans="1:7" x14ac:dyDescent="0.25">
      <c r="A1946" s="26" t="str">
        <f>Raw_endusebreakdownannual!B1945</f>
        <v>CZ02</v>
      </c>
      <c r="B1946" s="26" t="str">
        <f>Raw_endusebreakdownannual!C1945</f>
        <v>cPVVG</v>
      </c>
      <c r="C1946" s="26" t="str">
        <f>Raw_endusebreakdownannual!A1945</f>
        <v>Existing</v>
      </c>
      <c r="D1946" s="26" t="str">
        <f>Raw_endusebreakdownannual!D1945</f>
        <v>Heat Rejection</v>
      </c>
      <c r="E1946" s="65">
        <f>Raw_endusebreakdownannual!E1945</f>
        <v>0</v>
      </c>
      <c r="F1946" s="65">
        <f>Raw_endusebreakdownannual!F1945</f>
        <v>0</v>
      </c>
      <c r="G1946" s="26"/>
    </row>
    <row r="1947" spans="1:7" x14ac:dyDescent="0.25">
      <c r="A1947" s="26" t="str">
        <f>Raw_endusebreakdownannual!B1946</f>
        <v>CZ02</v>
      </c>
      <c r="B1947" s="26" t="str">
        <f>Raw_endusebreakdownannual!C1946</f>
        <v>cPVVG</v>
      </c>
      <c r="C1947" s="26" t="str">
        <f>Raw_endusebreakdownannual!A1946</f>
        <v>Existing</v>
      </c>
      <c r="D1947" s="26" t="str">
        <f>Raw_endusebreakdownannual!D1946</f>
        <v>Humidification</v>
      </c>
      <c r="E1947" s="65">
        <f>Raw_endusebreakdownannual!E1946</f>
        <v>0</v>
      </c>
      <c r="F1947" s="65">
        <f>Raw_endusebreakdownannual!F1946</f>
        <v>0</v>
      </c>
      <c r="G1947" s="26"/>
    </row>
    <row r="1948" spans="1:7" x14ac:dyDescent="0.25">
      <c r="A1948" s="26" t="str">
        <f>Raw_endusebreakdownannual!B1947</f>
        <v>CZ02</v>
      </c>
      <c r="B1948" s="26" t="str">
        <f>Raw_endusebreakdownannual!C1947</f>
        <v>cPVVG</v>
      </c>
      <c r="C1948" s="26" t="str">
        <f>Raw_endusebreakdownannual!A1947</f>
        <v>Existing</v>
      </c>
      <c r="D1948" s="26" t="str">
        <f>Raw_endusebreakdownannual!D1947</f>
        <v>Heat Recovery</v>
      </c>
      <c r="E1948" s="65">
        <f>Raw_endusebreakdownannual!E1947</f>
        <v>0</v>
      </c>
      <c r="F1948" s="65">
        <f>Raw_endusebreakdownannual!F1947</f>
        <v>0</v>
      </c>
      <c r="G1948" s="26"/>
    </row>
    <row r="1949" spans="1:7" x14ac:dyDescent="0.25">
      <c r="A1949" s="26" t="str">
        <f>Raw_endusebreakdownannual!B1948</f>
        <v>CZ02</v>
      </c>
      <c r="B1949" s="26" t="str">
        <f>Raw_endusebreakdownannual!C1948</f>
        <v>cPVVG</v>
      </c>
      <c r="C1949" s="26" t="str">
        <f>Raw_endusebreakdownannual!A1948</f>
        <v>Existing</v>
      </c>
      <c r="D1949" s="26" t="str">
        <f>Raw_endusebreakdownannual!D1948</f>
        <v>Water Systems</v>
      </c>
      <c r="E1949" s="65">
        <f>Raw_endusebreakdownannual!E1948</f>
        <v>0</v>
      </c>
      <c r="F1949" s="65">
        <f>Raw_endusebreakdownannual!F1948</f>
        <v>1661094.62</v>
      </c>
      <c r="G1949" s="26"/>
    </row>
    <row r="1950" spans="1:7" x14ac:dyDescent="0.25">
      <c r="A1950" s="26" t="str">
        <f>Raw_endusebreakdownannual!B1949</f>
        <v>CZ02</v>
      </c>
      <c r="B1950" s="26" t="str">
        <f>Raw_endusebreakdownannual!C1949</f>
        <v>cPVVG</v>
      </c>
      <c r="C1950" s="26" t="str">
        <f>Raw_endusebreakdownannual!A1949</f>
        <v>Existing</v>
      </c>
      <c r="D1950" s="26" t="str">
        <f>Raw_endusebreakdownannual!D1949</f>
        <v>Refrigeration</v>
      </c>
      <c r="E1950" s="65">
        <f>Raw_endusebreakdownannual!E1949</f>
        <v>0</v>
      </c>
      <c r="F1950" s="65">
        <f>Raw_endusebreakdownannual!F1949</f>
        <v>0</v>
      </c>
      <c r="G1950" s="26"/>
    </row>
    <row r="1951" spans="1:7" x14ac:dyDescent="0.25">
      <c r="A1951" s="26" t="str">
        <f>Raw_endusebreakdownannual!B1950</f>
        <v>CZ02</v>
      </c>
      <c r="B1951" s="26" t="str">
        <f>Raw_endusebreakdownannual!C1950</f>
        <v>cPVVG</v>
      </c>
      <c r="C1951" s="26" t="str">
        <f>Raw_endusebreakdownannual!A1950</f>
        <v>Existing</v>
      </c>
      <c r="D1951" s="26" t="str">
        <f>Raw_endusebreakdownannual!D1950</f>
        <v>Generators</v>
      </c>
      <c r="E1951" s="65">
        <f>Raw_endusebreakdownannual!E1950</f>
        <v>0</v>
      </c>
      <c r="F1951" s="65">
        <f>Raw_endusebreakdownannual!F1950</f>
        <v>0</v>
      </c>
      <c r="G1951" s="26"/>
    </row>
    <row r="1952" spans="1:7" x14ac:dyDescent="0.25">
      <c r="A1952" s="26" t="str">
        <f>Raw_endusebreakdownannual!B1951</f>
        <v>CZ02</v>
      </c>
      <c r="B1952" s="26" t="str">
        <f>Raw_endusebreakdownannual!C1951</f>
        <v>cPVVG</v>
      </c>
      <c r="C1952" s="26" t="str">
        <f>Raw_endusebreakdownannual!A1951</f>
        <v>Existing</v>
      </c>
      <c r="D1952" s="26" t="str">
        <f>Raw_endusebreakdownannual!D1951</f>
        <v>Total End Uses</v>
      </c>
      <c r="E1952" s="65">
        <f>Raw_endusebreakdownannual!E1951</f>
        <v>5910937.0099999998</v>
      </c>
      <c r="F1952" s="65">
        <f>Raw_endusebreakdownannual!F1951</f>
        <v>2444498.8199999998</v>
      </c>
      <c r="G1952" s="26"/>
    </row>
    <row r="1953" spans="1:7" x14ac:dyDescent="0.25">
      <c r="A1953" s="26" t="str">
        <f>Raw_endusebreakdownannual!B1952</f>
        <v>CZ03</v>
      </c>
      <c r="B1953" s="26" t="str">
        <f>Raw_endusebreakdownannual!C1952</f>
        <v>cPVVG</v>
      </c>
      <c r="C1953" s="26" t="str">
        <f>Raw_endusebreakdownannual!A1952</f>
        <v>Existing</v>
      </c>
      <c r="D1953" s="26" t="str">
        <f>Raw_endusebreakdownannual!D1952</f>
        <v>Heating</v>
      </c>
      <c r="E1953" s="65">
        <f>Raw_endusebreakdownannual!E1952</f>
        <v>0</v>
      </c>
      <c r="F1953" s="65">
        <f>Raw_endusebreakdownannual!F1952</f>
        <v>318214.28999999998</v>
      </c>
      <c r="G1953" s="26"/>
    </row>
    <row r="1954" spans="1:7" x14ac:dyDescent="0.25">
      <c r="A1954" s="26" t="str">
        <f>Raw_endusebreakdownannual!B1953</f>
        <v>CZ03</v>
      </c>
      <c r="B1954" s="26" t="str">
        <f>Raw_endusebreakdownannual!C1953</f>
        <v>cPVVG</v>
      </c>
      <c r="C1954" s="26" t="str">
        <f>Raw_endusebreakdownannual!A1953</f>
        <v>Existing</v>
      </c>
      <c r="D1954" s="26" t="str">
        <f>Raw_endusebreakdownannual!D1953</f>
        <v>Cooling</v>
      </c>
      <c r="E1954" s="65">
        <f>Raw_endusebreakdownannual!E1953</f>
        <v>427954.78</v>
      </c>
      <c r="F1954" s="65">
        <f>Raw_endusebreakdownannual!F1953</f>
        <v>0</v>
      </c>
      <c r="G1954" s="26"/>
    </row>
    <row r="1955" spans="1:7" x14ac:dyDescent="0.25">
      <c r="A1955" s="26" t="str">
        <f>Raw_endusebreakdownannual!B1954</f>
        <v>CZ03</v>
      </c>
      <c r="B1955" s="26" t="str">
        <f>Raw_endusebreakdownannual!C1954</f>
        <v>cPVVG</v>
      </c>
      <c r="C1955" s="26" t="str">
        <f>Raw_endusebreakdownannual!A1954</f>
        <v>Existing</v>
      </c>
      <c r="D1955" s="26" t="str">
        <f>Raw_endusebreakdownannual!D1954</f>
        <v>Interior Lighting</v>
      </c>
      <c r="E1955" s="65">
        <f>Raw_endusebreakdownannual!E1954</f>
        <v>1197553.4099999999</v>
      </c>
      <c r="F1955" s="65">
        <f>Raw_endusebreakdownannual!F1954</f>
        <v>0</v>
      </c>
      <c r="G1955" s="26"/>
    </row>
    <row r="1956" spans="1:7" x14ac:dyDescent="0.25">
      <c r="A1956" s="26" t="str">
        <f>Raw_endusebreakdownannual!B1955</f>
        <v>CZ03</v>
      </c>
      <c r="B1956" s="26" t="str">
        <f>Raw_endusebreakdownannual!C1955</f>
        <v>cPVVG</v>
      </c>
      <c r="C1956" s="26" t="str">
        <f>Raw_endusebreakdownannual!A1955</f>
        <v>Existing</v>
      </c>
      <c r="D1956" s="26" t="str">
        <f>Raw_endusebreakdownannual!D1955</f>
        <v>Exterior Lighting</v>
      </c>
      <c r="E1956" s="65">
        <f>Raw_endusebreakdownannual!E1955</f>
        <v>0</v>
      </c>
      <c r="F1956" s="65">
        <f>Raw_endusebreakdownannual!F1955</f>
        <v>0</v>
      </c>
      <c r="G1956" s="26"/>
    </row>
    <row r="1957" spans="1:7" x14ac:dyDescent="0.25">
      <c r="A1957" s="26" t="str">
        <f>Raw_endusebreakdownannual!B1956</f>
        <v>CZ03</v>
      </c>
      <c r="B1957" s="26" t="str">
        <f>Raw_endusebreakdownannual!C1956</f>
        <v>cPVVG</v>
      </c>
      <c r="C1957" s="26" t="str">
        <f>Raw_endusebreakdownannual!A1956</f>
        <v>Existing</v>
      </c>
      <c r="D1957" s="26" t="str">
        <f>Raw_endusebreakdownannual!D1956</f>
        <v>Interior Equipment</v>
      </c>
      <c r="E1957" s="65">
        <f>Raw_endusebreakdownannual!E1956</f>
        <v>3196971.72</v>
      </c>
      <c r="F1957" s="65">
        <f>Raw_endusebreakdownannual!F1956</f>
        <v>234323.45</v>
      </c>
      <c r="G1957" s="26"/>
    </row>
    <row r="1958" spans="1:7" x14ac:dyDescent="0.25">
      <c r="A1958" s="26" t="str">
        <f>Raw_endusebreakdownannual!B1957</f>
        <v>CZ03</v>
      </c>
      <c r="B1958" s="26" t="str">
        <f>Raw_endusebreakdownannual!C1957</f>
        <v>cPVVG</v>
      </c>
      <c r="C1958" s="26" t="str">
        <f>Raw_endusebreakdownannual!A1957</f>
        <v>Existing</v>
      </c>
      <c r="D1958" s="26" t="str">
        <f>Raw_endusebreakdownannual!D1957</f>
        <v>Exterior Equipment</v>
      </c>
      <c r="E1958" s="65">
        <f>Raw_endusebreakdownannual!E1957</f>
        <v>0</v>
      </c>
      <c r="F1958" s="65">
        <f>Raw_endusebreakdownannual!F1957</f>
        <v>0</v>
      </c>
      <c r="G1958" s="26"/>
    </row>
    <row r="1959" spans="1:7" x14ac:dyDescent="0.25">
      <c r="A1959" s="26" t="str">
        <f>Raw_endusebreakdownannual!B1958</f>
        <v>CZ03</v>
      </c>
      <c r="B1959" s="26" t="str">
        <f>Raw_endusebreakdownannual!C1958</f>
        <v>cPVVG</v>
      </c>
      <c r="C1959" s="26" t="str">
        <f>Raw_endusebreakdownannual!A1958</f>
        <v>Existing</v>
      </c>
      <c r="D1959" s="26" t="str">
        <f>Raw_endusebreakdownannual!D1958</f>
        <v>Fans</v>
      </c>
      <c r="E1959" s="65">
        <f>Raw_endusebreakdownannual!E1958</f>
        <v>803805.22</v>
      </c>
      <c r="F1959" s="65">
        <f>Raw_endusebreakdownannual!F1958</f>
        <v>0</v>
      </c>
      <c r="G1959" s="26"/>
    </row>
    <row r="1960" spans="1:7" x14ac:dyDescent="0.25">
      <c r="A1960" s="26" t="str">
        <f>Raw_endusebreakdownannual!B1959</f>
        <v>CZ03</v>
      </c>
      <c r="B1960" s="26" t="str">
        <f>Raw_endusebreakdownannual!C1959</f>
        <v>cPVVG</v>
      </c>
      <c r="C1960" s="26" t="str">
        <f>Raw_endusebreakdownannual!A1959</f>
        <v>Existing</v>
      </c>
      <c r="D1960" s="26" t="str">
        <f>Raw_endusebreakdownannual!D1959</f>
        <v>Pumps</v>
      </c>
      <c r="E1960" s="65">
        <f>Raw_endusebreakdownannual!E1959</f>
        <v>2965.56</v>
      </c>
      <c r="F1960" s="65">
        <f>Raw_endusebreakdownannual!F1959</f>
        <v>0</v>
      </c>
      <c r="G1960" s="26"/>
    </row>
    <row r="1961" spans="1:7" x14ac:dyDescent="0.25">
      <c r="A1961" s="26" t="str">
        <f>Raw_endusebreakdownannual!B1960</f>
        <v>CZ03</v>
      </c>
      <c r="B1961" s="26" t="str">
        <f>Raw_endusebreakdownannual!C1960</f>
        <v>cPVVG</v>
      </c>
      <c r="C1961" s="26" t="str">
        <f>Raw_endusebreakdownannual!A1960</f>
        <v>Existing</v>
      </c>
      <c r="D1961" s="26" t="str">
        <f>Raw_endusebreakdownannual!D1960</f>
        <v>Heat Rejection</v>
      </c>
      <c r="E1961" s="65">
        <f>Raw_endusebreakdownannual!E1960</f>
        <v>0</v>
      </c>
      <c r="F1961" s="65">
        <f>Raw_endusebreakdownannual!F1960</f>
        <v>0</v>
      </c>
      <c r="G1961" s="26"/>
    </row>
    <row r="1962" spans="1:7" x14ac:dyDescent="0.25">
      <c r="A1962" s="26" t="str">
        <f>Raw_endusebreakdownannual!B1961</f>
        <v>CZ03</v>
      </c>
      <c r="B1962" s="26" t="str">
        <f>Raw_endusebreakdownannual!C1961</f>
        <v>cPVVG</v>
      </c>
      <c r="C1962" s="26" t="str">
        <f>Raw_endusebreakdownannual!A1961</f>
        <v>Existing</v>
      </c>
      <c r="D1962" s="26" t="str">
        <f>Raw_endusebreakdownannual!D1961</f>
        <v>Humidification</v>
      </c>
      <c r="E1962" s="65">
        <f>Raw_endusebreakdownannual!E1961</f>
        <v>0</v>
      </c>
      <c r="F1962" s="65">
        <f>Raw_endusebreakdownannual!F1961</f>
        <v>0</v>
      </c>
      <c r="G1962" s="26"/>
    </row>
    <row r="1963" spans="1:7" x14ac:dyDescent="0.25">
      <c r="A1963" s="26" t="str">
        <f>Raw_endusebreakdownannual!B1962</f>
        <v>CZ03</v>
      </c>
      <c r="B1963" s="26" t="str">
        <f>Raw_endusebreakdownannual!C1962</f>
        <v>cPVVG</v>
      </c>
      <c r="C1963" s="26" t="str">
        <f>Raw_endusebreakdownannual!A1962</f>
        <v>Existing</v>
      </c>
      <c r="D1963" s="26" t="str">
        <f>Raw_endusebreakdownannual!D1962</f>
        <v>Heat Recovery</v>
      </c>
      <c r="E1963" s="65">
        <f>Raw_endusebreakdownannual!E1962</f>
        <v>0</v>
      </c>
      <c r="F1963" s="65">
        <f>Raw_endusebreakdownannual!F1962</f>
        <v>0</v>
      </c>
      <c r="G1963" s="26"/>
    </row>
    <row r="1964" spans="1:7" x14ac:dyDescent="0.25">
      <c r="A1964" s="26" t="str">
        <f>Raw_endusebreakdownannual!B1963</f>
        <v>CZ03</v>
      </c>
      <c r="B1964" s="26" t="str">
        <f>Raw_endusebreakdownannual!C1963</f>
        <v>cPVVG</v>
      </c>
      <c r="C1964" s="26" t="str">
        <f>Raw_endusebreakdownannual!A1963</f>
        <v>Existing</v>
      </c>
      <c r="D1964" s="26" t="str">
        <f>Raw_endusebreakdownannual!D1963</f>
        <v>Water Systems</v>
      </c>
      <c r="E1964" s="65">
        <f>Raw_endusebreakdownannual!E1963</f>
        <v>0</v>
      </c>
      <c r="F1964" s="65">
        <f>Raw_endusebreakdownannual!F1963</f>
        <v>1656237.18</v>
      </c>
      <c r="G1964" s="26"/>
    </row>
    <row r="1965" spans="1:7" x14ac:dyDescent="0.25">
      <c r="A1965" s="26" t="str">
        <f>Raw_endusebreakdownannual!B1964</f>
        <v>CZ03</v>
      </c>
      <c r="B1965" s="26" t="str">
        <f>Raw_endusebreakdownannual!C1964</f>
        <v>cPVVG</v>
      </c>
      <c r="C1965" s="26" t="str">
        <f>Raw_endusebreakdownannual!A1964</f>
        <v>Existing</v>
      </c>
      <c r="D1965" s="26" t="str">
        <f>Raw_endusebreakdownannual!D1964</f>
        <v>Refrigeration</v>
      </c>
      <c r="E1965" s="65">
        <f>Raw_endusebreakdownannual!E1964</f>
        <v>0</v>
      </c>
      <c r="F1965" s="65">
        <f>Raw_endusebreakdownannual!F1964</f>
        <v>0</v>
      </c>
      <c r="G1965" s="26"/>
    </row>
    <row r="1966" spans="1:7" x14ac:dyDescent="0.25">
      <c r="A1966" s="26" t="str">
        <f>Raw_endusebreakdownannual!B1965</f>
        <v>CZ03</v>
      </c>
      <c r="B1966" s="26" t="str">
        <f>Raw_endusebreakdownannual!C1965</f>
        <v>cPVVG</v>
      </c>
      <c r="C1966" s="26" t="str">
        <f>Raw_endusebreakdownannual!A1965</f>
        <v>Existing</v>
      </c>
      <c r="D1966" s="26" t="str">
        <f>Raw_endusebreakdownannual!D1965</f>
        <v>Generators</v>
      </c>
      <c r="E1966" s="65">
        <f>Raw_endusebreakdownannual!E1965</f>
        <v>0</v>
      </c>
      <c r="F1966" s="65">
        <f>Raw_endusebreakdownannual!F1965</f>
        <v>0</v>
      </c>
      <c r="G1966" s="26"/>
    </row>
    <row r="1967" spans="1:7" x14ac:dyDescent="0.25">
      <c r="A1967" s="26" t="str">
        <f>Raw_endusebreakdownannual!B1966</f>
        <v>CZ03</v>
      </c>
      <c r="B1967" s="26" t="str">
        <f>Raw_endusebreakdownannual!C1966</f>
        <v>cPVVG</v>
      </c>
      <c r="C1967" s="26" t="str">
        <f>Raw_endusebreakdownannual!A1966</f>
        <v>Existing</v>
      </c>
      <c r="D1967" s="26" t="str">
        <f>Raw_endusebreakdownannual!D1966</f>
        <v>Total End Uses</v>
      </c>
      <c r="E1967" s="65">
        <f>Raw_endusebreakdownannual!E1966</f>
        <v>5629250.6900000004</v>
      </c>
      <c r="F1967" s="65">
        <f>Raw_endusebreakdownannual!F1966</f>
        <v>2208774.9300000002</v>
      </c>
      <c r="G1967" s="26"/>
    </row>
    <row r="1968" spans="1:7" x14ac:dyDescent="0.25">
      <c r="A1968" s="26" t="str">
        <f>Raw_endusebreakdownannual!B1967</f>
        <v>CZ04</v>
      </c>
      <c r="B1968" s="26" t="str">
        <f>Raw_endusebreakdownannual!C1967</f>
        <v>cPVVG</v>
      </c>
      <c r="C1968" s="26" t="str">
        <f>Raw_endusebreakdownannual!A1967</f>
        <v>Existing</v>
      </c>
      <c r="D1968" s="26" t="str">
        <f>Raw_endusebreakdownannual!D1967</f>
        <v>Heating</v>
      </c>
      <c r="E1968" s="65">
        <f>Raw_endusebreakdownannual!E1967</f>
        <v>0</v>
      </c>
      <c r="F1968" s="65">
        <f>Raw_endusebreakdownannual!F1967</f>
        <v>289567.21999999997</v>
      </c>
      <c r="G1968" s="26"/>
    </row>
    <row r="1969" spans="1:7" x14ac:dyDescent="0.25">
      <c r="A1969" s="26" t="str">
        <f>Raw_endusebreakdownannual!B1968</f>
        <v>CZ04</v>
      </c>
      <c r="B1969" s="26" t="str">
        <f>Raw_endusebreakdownannual!C1968</f>
        <v>cPVVG</v>
      </c>
      <c r="C1969" s="26" t="str">
        <f>Raw_endusebreakdownannual!A1968</f>
        <v>Existing</v>
      </c>
      <c r="D1969" s="26" t="str">
        <f>Raw_endusebreakdownannual!D1968</f>
        <v>Cooling</v>
      </c>
      <c r="E1969" s="65">
        <f>Raw_endusebreakdownannual!E1968</f>
        <v>780184.21</v>
      </c>
      <c r="F1969" s="65">
        <f>Raw_endusebreakdownannual!F1968</f>
        <v>0</v>
      </c>
      <c r="G1969" s="26"/>
    </row>
    <row r="1970" spans="1:7" x14ac:dyDescent="0.25">
      <c r="A1970" s="26" t="str">
        <f>Raw_endusebreakdownannual!B1969</f>
        <v>CZ04</v>
      </c>
      <c r="B1970" s="26" t="str">
        <f>Raw_endusebreakdownannual!C1969</f>
        <v>cPVVG</v>
      </c>
      <c r="C1970" s="26" t="str">
        <f>Raw_endusebreakdownannual!A1969</f>
        <v>Existing</v>
      </c>
      <c r="D1970" s="26" t="str">
        <f>Raw_endusebreakdownannual!D1969</f>
        <v>Interior Lighting</v>
      </c>
      <c r="E1970" s="65">
        <f>Raw_endusebreakdownannual!E1969</f>
        <v>1197553.4099999999</v>
      </c>
      <c r="F1970" s="65">
        <f>Raw_endusebreakdownannual!F1969</f>
        <v>0</v>
      </c>
      <c r="G1970" s="26"/>
    </row>
    <row r="1971" spans="1:7" x14ac:dyDescent="0.25">
      <c r="A1971" s="26" t="str">
        <f>Raw_endusebreakdownannual!B1970</f>
        <v>CZ04</v>
      </c>
      <c r="B1971" s="26" t="str">
        <f>Raw_endusebreakdownannual!C1970</f>
        <v>cPVVG</v>
      </c>
      <c r="C1971" s="26" t="str">
        <f>Raw_endusebreakdownannual!A1970</f>
        <v>Existing</v>
      </c>
      <c r="D1971" s="26" t="str">
        <f>Raw_endusebreakdownannual!D1970</f>
        <v>Exterior Lighting</v>
      </c>
      <c r="E1971" s="65">
        <f>Raw_endusebreakdownannual!E1970</f>
        <v>0</v>
      </c>
      <c r="F1971" s="65">
        <f>Raw_endusebreakdownannual!F1970</f>
        <v>0</v>
      </c>
      <c r="G1971" s="26"/>
    </row>
    <row r="1972" spans="1:7" x14ac:dyDescent="0.25">
      <c r="A1972" s="26" t="str">
        <f>Raw_endusebreakdownannual!B1971</f>
        <v>CZ04</v>
      </c>
      <c r="B1972" s="26" t="str">
        <f>Raw_endusebreakdownannual!C1971</f>
        <v>cPVVG</v>
      </c>
      <c r="C1972" s="26" t="str">
        <f>Raw_endusebreakdownannual!A1971</f>
        <v>Existing</v>
      </c>
      <c r="D1972" s="26" t="str">
        <f>Raw_endusebreakdownannual!D1971</f>
        <v>Interior Equipment</v>
      </c>
      <c r="E1972" s="65">
        <f>Raw_endusebreakdownannual!E1971</f>
        <v>3196971.72</v>
      </c>
      <c r="F1972" s="65">
        <f>Raw_endusebreakdownannual!F1971</f>
        <v>234323.45</v>
      </c>
      <c r="G1972" s="26"/>
    </row>
    <row r="1973" spans="1:7" x14ac:dyDescent="0.25">
      <c r="A1973" s="26" t="str">
        <f>Raw_endusebreakdownannual!B1972</f>
        <v>CZ04</v>
      </c>
      <c r="B1973" s="26" t="str">
        <f>Raw_endusebreakdownannual!C1972</f>
        <v>cPVVG</v>
      </c>
      <c r="C1973" s="26" t="str">
        <f>Raw_endusebreakdownannual!A1972</f>
        <v>Existing</v>
      </c>
      <c r="D1973" s="26" t="str">
        <f>Raw_endusebreakdownannual!D1972</f>
        <v>Exterior Equipment</v>
      </c>
      <c r="E1973" s="65">
        <f>Raw_endusebreakdownannual!E1972</f>
        <v>0</v>
      </c>
      <c r="F1973" s="65">
        <f>Raw_endusebreakdownannual!F1972</f>
        <v>0</v>
      </c>
      <c r="G1973" s="26"/>
    </row>
    <row r="1974" spans="1:7" x14ac:dyDescent="0.25">
      <c r="A1974" s="26" t="str">
        <f>Raw_endusebreakdownannual!B1973</f>
        <v>CZ04</v>
      </c>
      <c r="B1974" s="26" t="str">
        <f>Raw_endusebreakdownannual!C1973</f>
        <v>cPVVG</v>
      </c>
      <c r="C1974" s="26" t="str">
        <f>Raw_endusebreakdownannual!A1973</f>
        <v>Existing</v>
      </c>
      <c r="D1974" s="26" t="str">
        <f>Raw_endusebreakdownannual!D1973</f>
        <v>Fans</v>
      </c>
      <c r="E1974" s="65">
        <f>Raw_endusebreakdownannual!E1973</f>
        <v>899026.29</v>
      </c>
      <c r="F1974" s="65">
        <f>Raw_endusebreakdownannual!F1973</f>
        <v>0</v>
      </c>
      <c r="G1974" s="26"/>
    </row>
    <row r="1975" spans="1:7" x14ac:dyDescent="0.25">
      <c r="A1975" s="26" t="str">
        <f>Raw_endusebreakdownannual!B1974</f>
        <v>CZ04</v>
      </c>
      <c r="B1975" s="26" t="str">
        <f>Raw_endusebreakdownannual!C1974</f>
        <v>cPVVG</v>
      </c>
      <c r="C1975" s="26" t="str">
        <f>Raw_endusebreakdownannual!A1974</f>
        <v>Existing</v>
      </c>
      <c r="D1975" s="26" t="str">
        <f>Raw_endusebreakdownannual!D1974</f>
        <v>Pumps</v>
      </c>
      <c r="E1975" s="65">
        <f>Raw_endusebreakdownannual!E1974</f>
        <v>3159.75</v>
      </c>
      <c r="F1975" s="65">
        <f>Raw_endusebreakdownannual!F1974</f>
        <v>0</v>
      </c>
      <c r="G1975" s="26"/>
    </row>
    <row r="1976" spans="1:7" x14ac:dyDescent="0.25">
      <c r="A1976" s="26" t="str">
        <f>Raw_endusebreakdownannual!B1975</f>
        <v>CZ04</v>
      </c>
      <c r="B1976" s="26" t="str">
        <f>Raw_endusebreakdownannual!C1975</f>
        <v>cPVVG</v>
      </c>
      <c r="C1976" s="26" t="str">
        <f>Raw_endusebreakdownannual!A1975</f>
        <v>Existing</v>
      </c>
      <c r="D1976" s="26" t="str">
        <f>Raw_endusebreakdownannual!D1975</f>
        <v>Heat Rejection</v>
      </c>
      <c r="E1976" s="65">
        <f>Raw_endusebreakdownannual!E1975</f>
        <v>0</v>
      </c>
      <c r="F1976" s="65">
        <f>Raw_endusebreakdownannual!F1975</f>
        <v>0</v>
      </c>
      <c r="G1976" s="26"/>
    </row>
    <row r="1977" spans="1:7" x14ac:dyDescent="0.25">
      <c r="A1977" s="26" t="str">
        <f>Raw_endusebreakdownannual!B1976</f>
        <v>CZ04</v>
      </c>
      <c r="B1977" s="26" t="str">
        <f>Raw_endusebreakdownannual!C1976</f>
        <v>cPVVG</v>
      </c>
      <c r="C1977" s="26" t="str">
        <f>Raw_endusebreakdownannual!A1976</f>
        <v>Existing</v>
      </c>
      <c r="D1977" s="26" t="str">
        <f>Raw_endusebreakdownannual!D1976</f>
        <v>Humidification</v>
      </c>
      <c r="E1977" s="65">
        <f>Raw_endusebreakdownannual!E1976</f>
        <v>0</v>
      </c>
      <c r="F1977" s="65">
        <f>Raw_endusebreakdownannual!F1976</f>
        <v>0</v>
      </c>
      <c r="G1977" s="26"/>
    </row>
    <row r="1978" spans="1:7" x14ac:dyDescent="0.25">
      <c r="A1978" s="26" t="str">
        <f>Raw_endusebreakdownannual!B1977</f>
        <v>CZ04</v>
      </c>
      <c r="B1978" s="26" t="str">
        <f>Raw_endusebreakdownannual!C1977</f>
        <v>cPVVG</v>
      </c>
      <c r="C1978" s="26" t="str">
        <f>Raw_endusebreakdownannual!A1977</f>
        <v>Existing</v>
      </c>
      <c r="D1978" s="26" t="str">
        <f>Raw_endusebreakdownannual!D1977</f>
        <v>Heat Recovery</v>
      </c>
      <c r="E1978" s="65">
        <f>Raw_endusebreakdownannual!E1977</f>
        <v>0</v>
      </c>
      <c r="F1978" s="65">
        <f>Raw_endusebreakdownannual!F1977</f>
        <v>0</v>
      </c>
      <c r="G1978" s="26"/>
    </row>
    <row r="1979" spans="1:7" x14ac:dyDescent="0.25">
      <c r="A1979" s="26" t="str">
        <f>Raw_endusebreakdownannual!B1978</f>
        <v>CZ04</v>
      </c>
      <c r="B1979" s="26" t="str">
        <f>Raw_endusebreakdownannual!C1978</f>
        <v>cPVVG</v>
      </c>
      <c r="C1979" s="26" t="str">
        <f>Raw_endusebreakdownannual!A1978</f>
        <v>Existing</v>
      </c>
      <c r="D1979" s="26" t="str">
        <f>Raw_endusebreakdownannual!D1978</f>
        <v>Water Systems</v>
      </c>
      <c r="E1979" s="65">
        <f>Raw_endusebreakdownannual!E1978</f>
        <v>0</v>
      </c>
      <c r="F1979" s="65">
        <f>Raw_endusebreakdownannual!F1978</f>
        <v>1597065.67</v>
      </c>
      <c r="G1979" s="26"/>
    </row>
    <row r="1980" spans="1:7" x14ac:dyDescent="0.25">
      <c r="A1980" s="26" t="str">
        <f>Raw_endusebreakdownannual!B1979</f>
        <v>CZ04</v>
      </c>
      <c r="B1980" s="26" t="str">
        <f>Raw_endusebreakdownannual!C1979</f>
        <v>cPVVG</v>
      </c>
      <c r="C1980" s="26" t="str">
        <f>Raw_endusebreakdownannual!A1979</f>
        <v>Existing</v>
      </c>
      <c r="D1980" s="26" t="str">
        <f>Raw_endusebreakdownannual!D1979</f>
        <v>Refrigeration</v>
      </c>
      <c r="E1980" s="65">
        <f>Raw_endusebreakdownannual!E1979</f>
        <v>0</v>
      </c>
      <c r="F1980" s="65">
        <f>Raw_endusebreakdownannual!F1979</f>
        <v>0</v>
      </c>
      <c r="G1980" s="26"/>
    </row>
    <row r="1981" spans="1:7" x14ac:dyDescent="0.25">
      <c r="A1981" s="26" t="str">
        <f>Raw_endusebreakdownannual!B1980</f>
        <v>CZ04</v>
      </c>
      <c r="B1981" s="26" t="str">
        <f>Raw_endusebreakdownannual!C1980</f>
        <v>cPVVG</v>
      </c>
      <c r="C1981" s="26" t="str">
        <f>Raw_endusebreakdownannual!A1980</f>
        <v>Existing</v>
      </c>
      <c r="D1981" s="26" t="str">
        <f>Raw_endusebreakdownannual!D1980</f>
        <v>Generators</v>
      </c>
      <c r="E1981" s="65">
        <f>Raw_endusebreakdownannual!E1980</f>
        <v>0</v>
      </c>
      <c r="F1981" s="65">
        <f>Raw_endusebreakdownannual!F1980</f>
        <v>0</v>
      </c>
      <c r="G1981" s="26"/>
    </row>
    <row r="1982" spans="1:7" x14ac:dyDescent="0.25">
      <c r="A1982" s="26" t="str">
        <f>Raw_endusebreakdownannual!B1981</f>
        <v>CZ04</v>
      </c>
      <c r="B1982" s="26" t="str">
        <f>Raw_endusebreakdownannual!C1981</f>
        <v>cPVVG</v>
      </c>
      <c r="C1982" s="26" t="str">
        <f>Raw_endusebreakdownannual!A1981</f>
        <v>Existing</v>
      </c>
      <c r="D1982" s="26" t="str">
        <f>Raw_endusebreakdownannual!D1981</f>
        <v>Total End Uses</v>
      </c>
      <c r="E1982" s="65">
        <f>Raw_endusebreakdownannual!E1981</f>
        <v>6076895.3799999999</v>
      </c>
      <c r="F1982" s="65">
        <f>Raw_endusebreakdownannual!F1981</f>
        <v>2120956.34</v>
      </c>
      <c r="G1982" s="26"/>
    </row>
    <row r="1983" spans="1:7" x14ac:dyDescent="0.25">
      <c r="A1983" s="26" t="str">
        <f>Raw_endusebreakdownannual!B1982</f>
        <v>CZ05</v>
      </c>
      <c r="B1983" s="26" t="str">
        <f>Raw_endusebreakdownannual!C1982</f>
        <v>cPVVG</v>
      </c>
      <c r="C1983" s="26" t="str">
        <f>Raw_endusebreakdownannual!A1982</f>
        <v>Existing</v>
      </c>
      <c r="D1983" s="26" t="str">
        <f>Raw_endusebreakdownannual!D1982</f>
        <v>Heating</v>
      </c>
      <c r="E1983" s="65">
        <f>Raw_endusebreakdownannual!E1982</f>
        <v>0</v>
      </c>
      <c r="F1983" s="65">
        <f>Raw_endusebreakdownannual!F1982</f>
        <v>282420.87</v>
      </c>
      <c r="G1983" s="26"/>
    </row>
    <row r="1984" spans="1:7" x14ac:dyDescent="0.25">
      <c r="A1984" s="26" t="str">
        <f>Raw_endusebreakdownannual!B1983</f>
        <v>CZ05</v>
      </c>
      <c r="B1984" s="26" t="str">
        <f>Raw_endusebreakdownannual!C1983</f>
        <v>cPVVG</v>
      </c>
      <c r="C1984" s="26" t="str">
        <f>Raw_endusebreakdownannual!A1983</f>
        <v>Existing</v>
      </c>
      <c r="D1984" s="26" t="str">
        <f>Raw_endusebreakdownannual!D1983</f>
        <v>Cooling</v>
      </c>
      <c r="E1984" s="65">
        <f>Raw_endusebreakdownannual!E1983</f>
        <v>544392.72</v>
      </c>
      <c r="F1984" s="65">
        <f>Raw_endusebreakdownannual!F1983</f>
        <v>0</v>
      </c>
      <c r="G1984" s="26"/>
    </row>
    <row r="1985" spans="1:7" x14ac:dyDescent="0.25">
      <c r="A1985" s="26" t="str">
        <f>Raw_endusebreakdownannual!B1984</f>
        <v>CZ05</v>
      </c>
      <c r="B1985" s="26" t="str">
        <f>Raw_endusebreakdownannual!C1984</f>
        <v>cPVVG</v>
      </c>
      <c r="C1985" s="26" t="str">
        <f>Raw_endusebreakdownannual!A1984</f>
        <v>Existing</v>
      </c>
      <c r="D1985" s="26" t="str">
        <f>Raw_endusebreakdownannual!D1984</f>
        <v>Interior Lighting</v>
      </c>
      <c r="E1985" s="65">
        <f>Raw_endusebreakdownannual!E1984</f>
        <v>1197553.4099999999</v>
      </c>
      <c r="F1985" s="65">
        <f>Raw_endusebreakdownannual!F1984</f>
        <v>0</v>
      </c>
      <c r="G1985" s="26"/>
    </row>
    <row r="1986" spans="1:7" x14ac:dyDescent="0.25">
      <c r="A1986" s="26" t="str">
        <f>Raw_endusebreakdownannual!B1985</f>
        <v>CZ05</v>
      </c>
      <c r="B1986" s="26" t="str">
        <f>Raw_endusebreakdownannual!C1985</f>
        <v>cPVVG</v>
      </c>
      <c r="C1986" s="26" t="str">
        <f>Raw_endusebreakdownannual!A1985</f>
        <v>Existing</v>
      </c>
      <c r="D1986" s="26" t="str">
        <f>Raw_endusebreakdownannual!D1985</f>
        <v>Exterior Lighting</v>
      </c>
      <c r="E1986" s="65">
        <f>Raw_endusebreakdownannual!E1985</f>
        <v>0</v>
      </c>
      <c r="F1986" s="65">
        <f>Raw_endusebreakdownannual!F1985</f>
        <v>0</v>
      </c>
      <c r="G1986" s="26"/>
    </row>
    <row r="1987" spans="1:7" x14ac:dyDescent="0.25">
      <c r="A1987" s="26" t="str">
        <f>Raw_endusebreakdownannual!B1986</f>
        <v>CZ05</v>
      </c>
      <c r="B1987" s="26" t="str">
        <f>Raw_endusebreakdownannual!C1986</f>
        <v>cPVVG</v>
      </c>
      <c r="C1987" s="26" t="str">
        <f>Raw_endusebreakdownannual!A1986</f>
        <v>Existing</v>
      </c>
      <c r="D1987" s="26" t="str">
        <f>Raw_endusebreakdownannual!D1986</f>
        <v>Interior Equipment</v>
      </c>
      <c r="E1987" s="65">
        <f>Raw_endusebreakdownannual!E1986</f>
        <v>3196971.72</v>
      </c>
      <c r="F1987" s="65">
        <f>Raw_endusebreakdownannual!F1986</f>
        <v>234323.45</v>
      </c>
      <c r="G1987" s="26"/>
    </row>
    <row r="1988" spans="1:7" x14ac:dyDescent="0.25">
      <c r="A1988" s="26" t="str">
        <f>Raw_endusebreakdownannual!B1987</f>
        <v>CZ05</v>
      </c>
      <c r="B1988" s="26" t="str">
        <f>Raw_endusebreakdownannual!C1987</f>
        <v>cPVVG</v>
      </c>
      <c r="C1988" s="26" t="str">
        <f>Raw_endusebreakdownannual!A1987</f>
        <v>Existing</v>
      </c>
      <c r="D1988" s="26" t="str">
        <f>Raw_endusebreakdownannual!D1987</f>
        <v>Exterior Equipment</v>
      </c>
      <c r="E1988" s="65">
        <f>Raw_endusebreakdownannual!E1987</f>
        <v>0</v>
      </c>
      <c r="F1988" s="65">
        <f>Raw_endusebreakdownannual!F1987</f>
        <v>0</v>
      </c>
      <c r="G1988" s="26"/>
    </row>
    <row r="1989" spans="1:7" x14ac:dyDescent="0.25">
      <c r="A1989" s="26" t="str">
        <f>Raw_endusebreakdownannual!B1988</f>
        <v>CZ05</v>
      </c>
      <c r="B1989" s="26" t="str">
        <f>Raw_endusebreakdownannual!C1988</f>
        <v>cPVVG</v>
      </c>
      <c r="C1989" s="26" t="str">
        <f>Raw_endusebreakdownannual!A1988</f>
        <v>Existing</v>
      </c>
      <c r="D1989" s="26" t="str">
        <f>Raw_endusebreakdownannual!D1988</f>
        <v>Fans</v>
      </c>
      <c r="E1989" s="65">
        <f>Raw_endusebreakdownannual!E1988</f>
        <v>852929.62</v>
      </c>
      <c r="F1989" s="65">
        <f>Raw_endusebreakdownannual!F1988</f>
        <v>0</v>
      </c>
      <c r="G1989" s="26"/>
    </row>
    <row r="1990" spans="1:7" x14ac:dyDescent="0.25">
      <c r="A1990" s="26" t="str">
        <f>Raw_endusebreakdownannual!B1989</f>
        <v>CZ05</v>
      </c>
      <c r="B1990" s="26" t="str">
        <f>Raw_endusebreakdownannual!C1989</f>
        <v>cPVVG</v>
      </c>
      <c r="C1990" s="26" t="str">
        <f>Raw_endusebreakdownannual!A1989</f>
        <v>Existing</v>
      </c>
      <c r="D1990" s="26" t="str">
        <f>Raw_endusebreakdownannual!D1989</f>
        <v>Pumps</v>
      </c>
      <c r="E1990" s="65">
        <f>Raw_endusebreakdownannual!E1989</f>
        <v>2824.26</v>
      </c>
      <c r="F1990" s="65">
        <f>Raw_endusebreakdownannual!F1989</f>
        <v>0</v>
      </c>
      <c r="G1990" s="26"/>
    </row>
    <row r="1991" spans="1:7" x14ac:dyDescent="0.25">
      <c r="A1991" s="26" t="str">
        <f>Raw_endusebreakdownannual!B1990</f>
        <v>CZ05</v>
      </c>
      <c r="B1991" s="26" t="str">
        <f>Raw_endusebreakdownannual!C1990</f>
        <v>cPVVG</v>
      </c>
      <c r="C1991" s="26" t="str">
        <f>Raw_endusebreakdownannual!A1990</f>
        <v>Existing</v>
      </c>
      <c r="D1991" s="26" t="str">
        <f>Raw_endusebreakdownannual!D1990</f>
        <v>Heat Rejection</v>
      </c>
      <c r="E1991" s="65">
        <f>Raw_endusebreakdownannual!E1990</f>
        <v>0</v>
      </c>
      <c r="F1991" s="65">
        <f>Raw_endusebreakdownannual!F1990</f>
        <v>0</v>
      </c>
      <c r="G1991" s="26"/>
    </row>
    <row r="1992" spans="1:7" x14ac:dyDescent="0.25">
      <c r="A1992" s="26" t="str">
        <f>Raw_endusebreakdownannual!B1991</f>
        <v>CZ05</v>
      </c>
      <c r="B1992" s="26" t="str">
        <f>Raw_endusebreakdownannual!C1991</f>
        <v>cPVVG</v>
      </c>
      <c r="C1992" s="26" t="str">
        <f>Raw_endusebreakdownannual!A1991</f>
        <v>Existing</v>
      </c>
      <c r="D1992" s="26" t="str">
        <f>Raw_endusebreakdownannual!D1991</f>
        <v>Humidification</v>
      </c>
      <c r="E1992" s="65">
        <f>Raw_endusebreakdownannual!E1991</f>
        <v>0</v>
      </c>
      <c r="F1992" s="65">
        <f>Raw_endusebreakdownannual!F1991</f>
        <v>0</v>
      </c>
      <c r="G1992" s="26"/>
    </row>
    <row r="1993" spans="1:7" x14ac:dyDescent="0.25">
      <c r="A1993" s="26" t="str">
        <f>Raw_endusebreakdownannual!B1992</f>
        <v>CZ05</v>
      </c>
      <c r="B1993" s="26" t="str">
        <f>Raw_endusebreakdownannual!C1992</f>
        <v>cPVVG</v>
      </c>
      <c r="C1993" s="26" t="str">
        <f>Raw_endusebreakdownannual!A1992</f>
        <v>Existing</v>
      </c>
      <c r="D1993" s="26" t="str">
        <f>Raw_endusebreakdownannual!D1992</f>
        <v>Heat Recovery</v>
      </c>
      <c r="E1993" s="65">
        <f>Raw_endusebreakdownannual!E1992</f>
        <v>0</v>
      </c>
      <c r="F1993" s="65">
        <f>Raw_endusebreakdownannual!F1992</f>
        <v>0</v>
      </c>
      <c r="G1993" s="26"/>
    </row>
    <row r="1994" spans="1:7" x14ac:dyDescent="0.25">
      <c r="A1994" s="26" t="str">
        <f>Raw_endusebreakdownannual!B1993</f>
        <v>CZ05</v>
      </c>
      <c r="B1994" s="26" t="str">
        <f>Raw_endusebreakdownannual!C1993</f>
        <v>cPVVG</v>
      </c>
      <c r="C1994" s="26" t="str">
        <f>Raw_endusebreakdownannual!A1993</f>
        <v>Existing</v>
      </c>
      <c r="D1994" s="26" t="str">
        <f>Raw_endusebreakdownannual!D1993</f>
        <v>Water Systems</v>
      </c>
      <c r="E1994" s="65">
        <f>Raw_endusebreakdownannual!E1993</f>
        <v>0</v>
      </c>
      <c r="F1994" s="65">
        <f>Raw_endusebreakdownannual!F1993</f>
        <v>1656282.71</v>
      </c>
      <c r="G1994" s="26"/>
    </row>
    <row r="1995" spans="1:7" x14ac:dyDescent="0.25">
      <c r="A1995" s="26" t="str">
        <f>Raw_endusebreakdownannual!B1994</f>
        <v>CZ05</v>
      </c>
      <c r="B1995" s="26" t="str">
        <f>Raw_endusebreakdownannual!C1994</f>
        <v>cPVVG</v>
      </c>
      <c r="C1995" s="26" t="str">
        <f>Raw_endusebreakdownannual!A1994</f>
        <v>Existing</v>
      </c>
      <c r="D1995" s="26" t="str">
        <f>Raw_endusebreakdownannual!D1994</f>
        <v>Refrigeration</v>
      </c>
      <c r="E1995" s="65">
        <f>Raw_endusebreakdownannual!E1994</f>
        <v>0</v>
      </c>
      <c r="F1995" s="65">
        <f>Raw_endusebreakdownannual!F1994</f>
        <v>0</v>
      </c>
      <c r="G1995" s="26"/>
    </row>
    <row r="1996" spans="1:7" x14ac:dyDescent="0.25">
      <c r="A1996" s="26" t="str">
        <f>Raw_endusebreakdownannual!B1995</f>
        <v>CZ05</v>
      </c>
      <c r="B1996" s="26" t="str">
        <f>Raw_endusebreakdownannual!C1995</f>
        <v>cPVVG</v>
      </c>
      <c r="C1996" s="26" t="str">
        <f>Raw_endusebreakdownannual!A1995</f>
        <v>Existing</v>
      </c>
      <c r="D1996" s="26" t="str">
        <f>Raw_endusebreakdownannual!D1995</f>
        <v>Generators</v>
      </c>
      <c r="E1996" s="65">
        <f>Raw_endusebreakdownannual!E1995</f>
        <v>0</v>
      </c>
      <c r="F1996" s="65">
        <f>Raw_endusebreakdownannual!F1995</f>
        <v>0</v>
      </c>
      <c r="G1996" s="26"/>
    </row>
    <row r="1997" spans="1:7" x14ac:dyDescent="0.25">
      <c r="A1997" s="26" t="str">
        <f>Raw_endusebreakdownannual!B1996</f>
        <v>CZ05</v>
      </c>
      <c r="B1997" s="26" t="str">
        <f>Raw_endusebreakdownannual!C1996</f>
        <v>cPVVG</v>
      </c>
      <c r="C1997" s="26" t="str">
        <f>Raw_endusebreakdownannual!A1996</f>
        <v>Existing</v>
      </c>
      <c r="D1997" s="26" t="str">
        <f>Raw_endusebreakdownannual!D1996</f>
        <v>Total End Uses</v>
      </c>
      <c r="E1997" s="65">
        <f>Raw_endusebreakdownannual!E1996</f>
        <v>5794671.7300000004</v>
      </c>
      <c r="F1997" s="65">
        <f>Raw_endusebreakdownannual!F1996</f>
        <v>2173027.04</v>
      </c>
      <c r="G1997" s="26"/>
    </row>
    <row r="1998" spans="1:7" x14ac:dyDescent="0.25">
      <c r="A1998" s="26" t="str">
        <f>Raw_endusebreakdownannual!B1997</f>
        <v>CZ06</v>
      </c>
      <c r="B1998" s="26" t="str">
        <f>Raw_endusebreakdownannual!C1997</f>
        <v>cPVVG</v>
      </c>
      <c r="C1998" s="26" t="str">
        <f>Raw_endusebreakdownannual!A1997</f>
        <v>Existing</v>
      </c>
      <c r="D1998" s="26" t="str">
        <f>Raw_endusebreakdownannual!D1997</f>
        <v>Heating</v>
      </c>
      <c r="E1998" s="65">
        <f>Raw_endusebreakdownannual!E1997</f>
        <v>0</v>
      </c>
      <c r="F1998" s="65">
        <f>Raw_endusebreakdownannual!F1997</f>
        <v>67598.2</v>
      </c>
      <c r="G1998" s="26"/>
    </row>
    <row r="1999" spans="1:7" x14ac:dyDescent="0.25">
      <c r="A1999" s="26" t="str">
        <f>Raw_endusebreakdownannual!B1998</f>
        <v>CZ06</v>
      </c>
      <c r="B1999" s="26" t="str">
        <f>Raw_endusebreakdownannual!C1998</f>
        <v>cPVVG</v>
      </c>
      <c r="C1999" s="26" t="str">
        <f>Raw_endusebreakdownannual!A1998</f>
        <v>Existing</v>
      </c>
      <c r="D1999" s="26" t="str">
        <f>Raw_endusebreakdownannual!D1998</f>
        <v>Cooling</v>
      </c>
      <c r="E1999" s="65">
        <f>Raw_endusebreakdownannual!E1998</f>
        <v>896035.85</v>
      </c>
      <c r="F1999" s="65">
        <f>Raw_endusebreakdownannual!F1998</f>
        <v>0</v>
      </c>
      <c r="G1999" s="26"/>
    </row>
    <row r="2000" spans="1:7" x14ac:dyDescent="0.25">
      <c r="A2000" s="26" t="str">
        <f>Raw_endusebreakdownannual!B1999</f>
        <v>CZ06</v>
      </c>
      <c r="B2000" s="26" t="str">
        <f>Raw_endusebreakdownannual!C1999</f>
        <v>cPVVG</v>
      </c>
      <c r="C2000" s="26" t="str">
        <f>Raw_endusebreakdownannual!A1999</f>
        <v>Existing</v>
      </c>
      <c r="D2000" s="26" t="str">
        <f>Raw_endusebreakdownannual!D1999</f>
        <v>Interior Lighting</v>
      </c>
      <c r="E2000" s="65">
        <f>Raw_endusebreakdownannual!E1999</f>
        <v>1197553.4099999999</v>
      </c>
      <c r="F2000" s="65">
        <f>Raw_endusebreakdownannual!F1999</f>
        <v>0</v>
      </c>
      <c r="G2000" s="26"/>
    </row>
    <row r="2001" spans="1:7" x14ac:dyDescent="0.25">
      <c r="A2001" s="26" t="str">
        <f>Raw_endusebreakdownannual!B2000</f>
        <v>CZ06</v>
      </c>
      <c r="B2001" s="26" t="str">
        <f>Raw_endusebreakdownannual!C2000</f>
        <v>cPVVG</v>
      </c>
      <c r="C2001" s="26" t="str">
        <f>Raw_endusebreakdownannual!A2000</f>
        <v>Existing</v>
      </c>
      <c r="D2001" s="26" t="str">
        <f>Raw_endusebreakdownannual!D2000</f>
        <v>Exterior Lighting</v>
      </c>
      <c r="E2001" s="65">
        <f>Raw_endusebreakdownannual!E2000</f>
        <v>0</v>
      </c>
      <c r="F2001" s="65">
        <f>Raw_endusebreakdownannual!F2000</f>
        <v>0</v>
      </c>
      <c r="G2001" s="26"/>
    </row>
    <row r="2002" spans="1:7" x14ac:dyDescent="0.25">
      <c r="A2002" s="26" t="str">
        <f>Raw_endusebreakdownannual!B2001</f>
        <v>CZ06</v>
      </c>
      <c r="B2002" s="26" t="str">
        <f>Raw_endusebreakdownannual!C2001</f>
        <v>cPVVG</v>
      </c>
      <c r="C2002" s="26" t="str">
        <f>Raw_endusebreakdownannual!A2001</f>
        <v>Existing</v>
      </c>
      <c r="D2002" s="26" t="str">
        <f>Raw_endusebreakdownannual!D2001</f>
        <v>Interior Equipment</v>
      </c>
      <c r="E2002" s="65">
        <f>Raw_endusebreakdownannual!E2001</f>
        <v>3196971.72</v>
      </c>
      <c r="F2002" s="65">
        <f>Raw_endusebreakdownannual!F2001</f>
        <v>234323.45</v>
      </c>
      <c r="G2002" s="26"/>
    </row>
    <row r="2003" spans="1:7" x14ac:dyDescent="0.25">
      <c r="A2003" s="26" t="str">
        <f>Raw_endusebreakdownannual!B2002</f>
        <v>CZ06</v>
      </c>
      <c r="B2003" s="26" t="str">
        <f>Raw_endusebreakdownannual!C2002</f>
        <v>cPVVG</v>
      </c>
      <c r="C2003" s="26" t="str">
        <f>Raw_endusebreakdownannual!A2002</f>
        <v>Existing</v>
      </c>
      <c r="D2003" s="26" t="str">
        <f>Raw_endusebreakdownannual!D2002</f>
        <v>Exterior Equipment</v>
      </c>
      <c r="E2003" s="65">
        <f>Raw_endusebreakdownannual!E2002</f>
        <v>0</v>
      </c>
      <c r="F2003" s="65">
        <f>Raw_endusebreakdownannual!F2002</f>
        <v>0</v>
      </c>
      <c r="G2003" s="26"/>
    </row>
    <row r="2004" spans="1:7" x14ac:dyDescent="0.25">
      <c r="A2004" s="26" t="str">
        <f>Raw_endusebreakdownannual!B2003</f>
        <v>CZ06</v>
      </c>
      <c r="B2004" s="26" t="str">
        <f>Raw_endusebreakdownannual!C2003</f>
        <v>cPVVG</v>
      </c>
      <c r="C2004" s="26" t="str">
        <f>Raw_endusebreakdownannual!A2003</f>
        <v>Existing</v>
      </c>
      <c r="D2004" s="26" t="str">
        <f>Raw_endusebreakdownannual!D2003</f>
        <v>Fans</v>
      </c>
      <c r="E2004" s="65">
        <f>Raw_endusebreakdownannual!E2003</f>
        <v>947991.35</v>
      </c>
      <c r="F2004" s="65">
        <f>Raw_endusebreakdownannual!F2003</f>
        <v>0</v>
      </c>
      <c r="G2004" s="26"/>
    </row>
    <row r="2005" spans="1:7" x14ac:dyDescent="0.25">
      <c r="A2005" s="26" t="str">
        <f>Raw_endusebreakdownannual!B2004</f>
        <v>CZ06</v>
      </c>
      <c r="B2005" s="26" t="str">
        <f>Raw_endusebreakdownannual!C2004</f>
        <v>cPVVG</v>
      </c>
      <c r="C2005" s="26" t="str">
        <f>Raw_endusebreakdownannual!A2004</f>
        <v>Existing</v>
      </c>
      <c r="D2005" s="26" t="str">
        <f>Raw_endusebreakdownannual!D2004</f>
        <v>Pumps</v>
      </c>
      <c r="E2005" s="65">
        <f>Raw_endusebreakdownannual!E2004</f>
        <v>3285.06</v>
      </c>
      <c r="F2005" s="65">
        <f>Raw_endusebreakdownannual!F2004</f>
        <v>0</v>
      </c>
      <c r="G2005" s="26"/>
    </row>
    <row r="2006" spans="1:7" x14ac:dyDescent="0.25">
      <c r="A2006" s="26" t="str">
        <f>Raw_endusebreakdownannual!B2005</f>
        <v>CZ06</v>
      </c>
      <c r="B2006" s="26" t="str">
        <f>Raw_endusebreakdownannual!C2005</f>
        <v>cPVVG</v>
      </c>
      <c r="C2006" s="26" t="str">
        <f>Raw_endusebreakdownannual!A2005</f>
        <v>Existing</v>
      </c>
      <c r="D2006" s="26" t="str">
        <f>Raw_endusebreakdownannual!D2005</f>
        <v>Heat Rejection</v>
      </c>
      <c r="E2006" s="65">
        <f>Raw_endusebreakdownannual!E2005</f>
        <v>0</v>
      </c>
      <c r="F2006" s="65">
        <f>Raw_endusebreakdownannual!F2005</f>
        <v>0</v>
      </c>
      <c r="G2006" s="26"/>
    </row>
    <row r="2007" spans="1:7" x14ac:dyDescent="0.25">
      <c r="A2007" s="26" t="str">
        <f>Raw_endusebreakdownannual!B2006</f>
        <v>CZ06</v>
      </c>
      <c r="B2007" s="26" t="str">
        <f>Raw_endusebreakdownannual!C2006</f>
        <v>cPVVG</v>
      </c>
      <c r="C2007" s="26" t="str">
        <f>Raw_endusebreakdownannual!A2006</f>
        <v>Existing</v>
      </c>
      <c r="D2007" s="26" t="str">
        <f>Raw_endusebreakdownannual!D2006</f>
        <v>Humidification</v>
      </c>
      <c r="E2007" s="65">
        <f>Raw_endusebreakdownannual!E2006</f>
        <v>0</v>
      </c>
      <c r="F2007" s="65">
        <f>Raw_endusebreakdownannual!F2006</f>
        <v>0</v>
      </c>
      <c r="G2007" s="26"/>
    </row>
    <row r="2008" spans="1:7" x14ac:dyDescent="0.25">
      <c r="A2008" s="26" t="str">
        <f>Raw_endusebreakdownannual!B2007</f>
        <v>CZ06</v>
      </c>
      <c r="B2008" s="26" t="str">
        <f>Raw_endusebreakdownannual!C2007</f>
        <v>cPVVG</v>
      </c>
      <c r="C2008" s="26" t="str">
        <f>Raw_endusebreakdownannual!A2007</f>
        <v>Existing</v>
      </c>
      <c r="D2008" s="26" t="str">
        <f>Raw_endusebreakdownannual!D2007</f>
        <v>Heat Recovery</v>
      </c>
      <c r="E2008" s="65">
        <f>Raw_endusebreakdownannual!E2007</f>
        <v>0</v>
      </c>
      <c r="F2008" s="65">
        <f>Raw_endusebreakdownannual!F2007</f>
        <v>0</v>
      </c>
      <c r="G2008" s="26"/>
    </row>
    <row r="2009" spans="1:7" x14ac:dyDescent="0.25">
      <c r="A2009" s="26" t="str">
        <f>Raw_endusebreakdownannual!B2008</f>
        <v>CZ06</v>
      </c>
      <c r="B2009" s="26" t="str">
        <f>Raw_endusebreakdownannual!C2008</f>
        <v>cPVVG</v>
      </c>
      <c r="C2009" s="26" t="str">
        <f>Raw_endusebreakdownannual!A2008</f>
        <v>Existing</v>
      </c>
      <c r="D2009" s="26" t="str">
        <f>Raw_endusebreakdownannual!D2008</f>
        <v>Water Systems</v>
      </c>
      <c r="E2009" s="65">
        <f>Raw_endusebreakdownannual!E2008</f>
        <v>0</v>
      </c>
      <c r="F2009" s="65">
        <f>Raw_endusebreakdownannual!F2008</f>
        <v>1525067.34</v>
      </c>
      <c r="G2009" s="26"/>
    </row>
    <row r="2010" spans="1:7" x14ac:dyDescent="0.25">
      <c r="A2010" s="26" t="str">
        <f>Raw_endusebreakdownannual!B2009</f>
        <v>CZ06</v>
      </c>
      <c r="B2010" s="26" t="str">
        <f>Raw_endusebreakdownannual!C2009</f>
        <v>cPVVG</v>
      </c>
      <c r="C2010" s="26" t="str">
        <f>Raw_endusebreakdownannual!A2009</f>
        <v>Existing</v>
      </c>
      <c r="D2010" s="26" t="str">
        <f>Raw_endusebreakdownannual!D2009</f>
        <v>Refrigeration</v>
      </c>
      <c r="E2010" s="65">
        <f>Raw_endusebreakdownannual!E2009</f>
        <v>0</v>
      </c>
      <c r="F2010" s="65">
        <f>Raw_endusebreakdownannual!F2009</f>
        <v>0</v>
      </c>
      <c r="G2010" s="26"/>
    </row>
    <row r="2011" spans="1:7" x14ac:dyDescent="0.25">
      <c r="A2011" s="26" t="str">
        <f>Raw_endusebreakdownannual!B2010</f>
        <v>CZ06</v>
      </c>
      <c r="B2011" s="26" t="str">
        <f>Raw_endusebreakdownannual!C2010</f>
        <v>cPVVG</v>
      </c>
      <c r="C2011" s="26" t="str">
        <f>Raw_endusebreakdownannual!A2010</f>
        <v>Existing</v>
      </c>
      <c r="D2011" s="26" t="str">
        <f>Raw_endusebreakdownannual!D2010</f>
        <v>Generators</v>
      </c>
      <c r="E2011" s="65">
        <f>Raw_endusebreakdownannual!E2010</f>
        <v>0</v>
      </c>
      <c r="F2011" s="65">
        <f>Raw_endusebreakdownannual!F2010</f>
        <v>0</v>
      </c>
      <c r="G2011" s="26"/>
    </row>
    <row r="2012" spans="1:7" x14ac:dyDescent="0.25">
      <c r="A2012" s="26" t="str">
        <f>Raw_endusebreakdownannual!B2011</f>
        <v>CZ06</v>
      </c>
      <c r="B2012" s="26" t="str">
        <f>Raw_endusebreakdownannual!C2011</f>
        <v>cPVVG</v>
      </c>
      <c r="C2012" s="26" t="str">
        <f>Raw_endusebreakdownannual!A2011</f>
        <v>Existing</v>
      </c>
      <c r="D2012" s="26" t="str">
        <f>Raw_endusebreakdownannual!D2011</f>
        <v>Total End Uses</v>
      </c>
      <c r="E2012" s="65">
        <f>Raw_endusebreakdownannual!E2011</f>
        <v>6241837.3899999997</v>
      </c>
      <c r="F2012" s="65">
        <f>Raw_endusebreakdownannual!F2011</f>
        <v>1826988.98</v>
      </c>
      <c r="G2012" s="26"/>
    </row>
    <row r="2013" spans="1:7" x14ac:dyDescent="0.25">
      <c r="A2013" s="26" t="str">
        <f>Raw_endusebreakdownannual!B2012</f>
        <v>CZ07</v>
      </c>
      <c r="B2013" s="26" t="str">
        <f>Raw_endusebreakdownannual!C2012</f>
        <v>cPVVG</v>
      </c>
      <c r="C2013" s="26" t="str">
        <f>Raw_endusebreakdownannual!A2012</f>
        <v>Existing</v>
      </c>
      <c r="D2013" s="26" t="str">
        <f>Raw_endusebreakdownannual!D2012</f>
        <v>Heating</v>
      </c>
      <c r="E2013" s="65">
        <f>Raw_endusebreakdownannual!E2012</f>
        <v>0</v>
      </c>
      <c r="F2013" s="65">
        <f>Raw_endusebreakdownannual!F2012</f>
        <v>68281.45</v>
      </c>
      <c r="G2013" s="26"/>
    </row>
    <row r="2014" spans="1:7" x14ac:dyDescent="0.25">
      <c r="A2014" s="26" t="str">
        <f>Raw_endusebreakdownannual!B2013</f>
        <v>CZ07</v>
      </c>
      <c r="B2014" s="26" t="str">
        <f>Raw_endusebreakdownannual!C2013</f>
        <v>cPVVG</v>
      </c>
      <c r="C2014" s="26" t="str">
        <f>Raw_endusebreakdownannual!A2013</f>
        <v>Existing</v>
      </c>
      <c r="D2014" s="26" t="str">
        <f>Raw_endusebreakdownannual!D2013</f>
        <v>Cooling</v>
      </c>
      <c r="E2014" s="65">
        <f>Raw_endusebreakdownannual!E2013</f>
        <v>977698.34</v>
      </c>
      <c r="F2014" s="65">
        <f>Raw_endusebreakdownannual!F2013</f>
        <v>0</v>
      </c>
      <c r="G2014" s="26"/>
    </row>
    <row r="2015" spans="1:7" x14ac:dyDescent="0.25">
      <c r="A2015" s="26" t="str">
        <f>Raw_endusebreakdownannual!B2014</f>
        <v>CZ07</v>
      </c>
      <c r="B2015" s="26" t="str">
        <f>Raw_endusebreakdownannual!C2014</f>
        <v>cPVVG</v>
      </c>
      <c r="C2015" s="26" t="str">
        <f>Raw_endusebreakdownannual!A2014</f>
        <v>Existing</v>
      </c>
      <c r="D2015" s="26" t="str">
        <f>Raw_endusebreakdownannual!D2014</f>
        <v>Interior Lighting</v>
      </c>
      <c r="E2015" s="65">
        <f>Raw_endusebreakdownannual!E2014</f>
        <v>1197553.4099999999</v>
      </c>
      <c r="F2015" s="65">
        <f>Raw_endusebreakdownannual!F2014</f>
        <v>0</v>
      </c>
      <c r="G2015" s="26"/>
    </row>
    <row r="2016" spans="1:7" x14ac:dyDescent="0.25">
      <c r="A2016" s="26" t="str">
        <f>Raw_endusebreakdownannual!B2015</f>
        <v>CZ07</v>
      </c>
      <c r="B2016" s="26" t="str">
        <f>Raw_endusebreakdownannual!C2015</f>
        <v>cPVVG</v>
      </c>
      <c r="C2016" s="26" t="str">
        <f>Raw_endusebreakdownannual!A2015</f>
        <v>Existing</v>
      </c>
      <c r="D2016" s="26" t="str">
        <f>Raw_endusebreakdownannual!D2015</f>
        <v>Exterior Lighting</v>
      </c>
      <c r="E2016" s="65">
        <f>Raw_endusebreakdownannual!E2015</f>
        <v>0</v>
      </c>
      <c r="F2016" s="65">
        <f>Raw_endusebreakdownannual!F2015</f>
        <v>0</v>
      </c>
      <c r="G2016" s="26"/>
    </row>
    <row r="2017" spans="1:7" x14ac:dyDescent="0.25">
      <c r="A2017" s="26" t="str">
        <f>Raw_endusebreakdownannual!B2016</f>
        <v>CZ07</v>
      </c>
      <c r="B2017" s="26" t="str">
        <f>Raw_endusebreakdownannual!C2016</f>
        <v>cPVVG</v>
      </c>
      <c r="C2017" s="26" t="str">
        <f>Raw_endusebreakdownannual!A2016</f>
        <v>Existing</v>
      </c>
      <c r="D2017" s="26" t="str">
        <f>Raw_endusebreakdownannual!D2016</f>
        <v>Interior Equipment</v>
      </c>
      <c r="E2017" s="65">
        <f>Raw_endusebreakdownannual!E2016</f>
        <v>3196971.72</v>
      </c>
      <c r="F2017" s="65">
        <f>Raw_endusebreakdownannual!F2016</f>
        <v>234323.45</v>
      </c>
      <c r="G2017" s="26"/>
    </row>
    <row r="2018" spans="1:7" x14ac:dyDescent="0.25">
      <c r="A2018" s="26" t="str">
        <f>Raw_endusebreakdownannual!B2017</f>
        <v>CZ07</v>
      </c>
      <c r="B2018" s="26" t="str">
        <f>Raw_endusebreakdownannual!C2017</f>
        <v>cPVVG</v>
      </c>
      <c r="C2018" s="26" t="str">
        <f>Raw_endusebreakdownannual!A2017</f>
        <v>Existing</v>
      </c>
      <c r="D2018" s="26" t="str">
        <f>Raw_endusebreakdownannual!D2017</f>
        <v>Exterior Equipment</v>
      </c>
      <c r="E2018" s="65">
        <f>Raw_endusebreakdownannual!E2017</f>
        <v>0</v>
      </c>
      <c r="F2018" s="65">
        <f>Raw_endusebreakdownannual!F2017</f>
        <v>0</v>
      </c>
      <c r="G2018" s="26"/>
    </row>
    <row r="2019" spans="1:7" x14ac:dyDescent="0.25">
      <c r="A2019" s="26" t="str">
        <f>Raw_endusebreakdownannual!B2018</f>
        <v>CZ07</v>
      </c>
      <c r="B2019" s="26" t="str">
        <f>Raw_endusebreakdownannual!C2018</f>
        <v>cPVVG</v>
      </c>
      <c r="C2019" s="26" t="str">
        <f>Raw_endusebreakdownannual!A2018</f>
        <v>Existing</v>
      </c>
      <c r="D2019" s="26" t="str">
        <f>Raw_endusebreakdownannual!D2018</f>
        <v>Fans</v>
      </c>
      <c r="E2019" s="65">
        <f>Raw_endusebreakdownannual!E2018</f>
        <v>920284.61</v>
      </c>
      <c r="F2019" s="65">
        <f>Raw_endusebreakdownannual!F2018</f>
        <v>0</v>
      </c>
      <c r="G2019" s="26"/>
    </row>
    <row r="2020" spans="1:7" x14ac:dyDescent="0.25">
      <c r="A2020" s="26" t="str">
        <f>Raw_endusebreakdownannual!B2019</f>
        <v>CZ07</v>
      </c>
      <c r="B2020" s="26" t="str">
        <f>Raw_endusebreakdownannual!C2019</f>
        <v>cPVVG</v>
      </c>
      <c r="C2020" s="26" t="str">
        <f>Raw_endusebreakdownannual!A2019</f>
        <v>Existing</v>
      </c>
      <c r="D2020" s="26" t="str">
        <f>Raw_endusebreakdownannual!D2019</f>
        <v>Pumps</v>
      </c>
      <c r="E2020" s="65">
        <f>Raw_endusebreakdownannual!E2019</f>
        <v>3434.62</v>
      </c>
      <c r="F2020" s="65">
        <f>Raw_endusebreakdownannual!F2019</f>
        <v>0</v>
      </c>
      <c r="G2020" s="26"/>
    </row>
    <row r="2021" spans="1:7" x14ac:dyDescent="0.25">
      <c r="A2021" s="26" t="str">
        <f>Raw_endusebreakdownannual!B2020</f>
        <v>CZ07</v>
      </c>
      <c r="B2021" s="26" t="str">
        <f>Raw_endusebreakdownannual!C2020</f>
        <v>cPVVG</v>
      </c>
      <c r="C2021" s="26" t="str">
        <f>Raw_endusebreakdownannual!A2020</f>
        <v>Existing</v>
      </c>
      <c r="D2021" s="26" t="str">
        <f>Raw_endusebreakdownannual!D2020</f>
        <v>Heat Rejection</v>
      </c>
      <c r="E2021" s="65">
        <f>Raw_endusebreakdownannual!E2020</f>
        <v>0</v>
      </c>
      <c r="F2021" s="65">
        <f>Raw_endusebreakdownannual!F2020</f>
        <v>0</v>
      </c>
      <c r="G2021" s="26"/>
    </row>
    <row r="2022" spans="1:7" x14ac:dyDescent="0.25">
      <c r="A2022" s="26" t="str">
        <f>Raw_endusebreakdownannual!B2021</f>
        <v>CZ07</v>
      </c>
      <c r="B2022" s="26" t="str">
        <f>Raw_endusebreakdownannual!C2021</f>
        <v>cPVVG</v>
      </c>
      <c r="C2022" s="26" t="str">
        <f>Raw_endusebreakdownannual!A2021</f>
        <v>Existing</v>
      </c>
      <c r="D2022" s="26" t="str">
        <f>Raw_endusebreakdownannual!D2021</f>
        <v>Humidification</v>
      </c>
      <c r="E2022" s="65">
        <f>Raw_endusebreakdownannual!E2021</f>
        <v>0</v>
      </c>
      <c r="F2022" s="65">
        <f>Raw_endusebreakdownannual!F2021</f>
        <v>0</v>
      </c>
      <c r="G2022" s="26"/>
    </row>
    <row r="2023" spans="1:7" x14ac:dyDescent="0.25">
      <c r="A2023" s="26" t="str">
        <f>Raw_endusebreakdownannual!B2022</f>
        <v>CZ07</v>
      </c>
      <c r="B2023" s="26" t="str">
        <f>Raw_endusebreakdownannual!C2022</f>
        <v>cPVVG</v>
      </c>
      <c r="C2023" s="26" t="str">
        <f>Raw_endusebreakdownannual!A2022</f>
        <v>Existing</v>
      </c>
      <c r="D2023" s="26" t="str">
        <f>Raw_endusebreakdownannual!D2022</f>
        <v>Heat Recovery</v>
      </c>
      <c r="E2023" s="65">
        <f>Raw_endusebreakdownannual!E2022</f>
        <v>0</v>
      </c>
      <c r="F2023" s="65">
        <f>Raw_endusebreakdownannual!F2022</f>
        <v>0</v>
      </c>
      <c r="G2023" s="26"/>
    </row>
    <row r="2024" spans="1:7" x14ac:dyDescent="0.25">
      <c r="A2024" s="26" t="str">
        <f>Raw_endusebreakdownannual!B2023</f>
        <v>CZ07</v>
      </c>
      <c r="B2024" s="26" t="str">
        <f>Raw_endusebreakdownannual!C2023</f>
        <v>cPVVG</v>
      </c>
      <c r="C2024" s="26" t="str">
        <f>Raw_endusebreakdownannual!A2023</f>
        <v>Existing</v>
      </c>
      <c r="D2024" s="26" t="str">
        <f>Raw_endusebreakdownannual!D2023</f>
        <v>Water Systems</v>
      </c>
      <c r="E2024" s="65">
        <f>Raw_endusebreakdownannual!E2023</f>
        <v>0</v>
      </c>
      <c r="F2024" s="65">
        <f>Raw_endusebreakdownannual!F2023</f>
        <v>1504267.17</v>
      </c>
      <c r="G2024" s="26"/>
    </row>
    <row r="2025" spans="1:7" x14ac:dyDescent="0.25">
      <c r="A2025" s="26" t="str">
        <f>Raw_endusebreakdownannual!B2024</f>
        <v>CZ07</v>
      </c>
      <c r="B2025" s="26" t="str">
        <f>Raw_endusebreakdownannual!C2024</f>
        <v>cPVVG</v>
      </c>
      <c r="C2025" s="26" t="str">
        <f>Raw_endusebreakdownannual!A2024</f>
        <v>Existing</v>
      </c>
      <c r="D2025" s="26" t="str">
        <f>Raw_endusebreakdownannual!D2024</f>
        <v>Refrigeration</v>
      </c>
      <c r="E2025" s="65">
        <f>Raw_endusebreakdownannual!E2024</f>
        <v>0</v>
      </c>
      <c r="F2025" s="65">
        <f>Raw_endusebreakdownannual!F2024</f>
        <v>0</v>
      </c>
      <c r="G2025" s="26"/>
    </row>
    <row r="2026" spans="1:7" x14ac:dyDescent="0.25">
      <c r="A2026" s="26" t="str">
        <f>Raw_endusebreakdownannual!B2025</f>
        <v>CZ07</v>
      </c>
      <c r="B2026" s="26" t="str">
        <f>Raw_endusebreakdownannual!C2025</f>
        <v>cPVVG</v>
      </c>
      <c r="C2026" s="26" t="str">
        <f>Raw_endusebreakdownannual!A2025</f>
        <v>Existing</v>
      </c>
      <c r="D2026" s="26" t="str">
        <f>Raw_endusebreakdownannual!D2025</f>
        <v>Generators</v>
      </c>
      <c r="E2026" s="65">
        <f>Raw_endusebreakdownannual!E2025</f>
        <v>0</v>
      </c>
      <c r="F2026" s="65">
        <f>Raw_endusebreakdownannual!F2025</f>
        <v>0</v>
      </c>
      <c r="G2026" s="26"/>
    </row>
    <row r="2027" spans="1:7" x14ac:dyDescent="0.25">
      <c r="A2027" s="26" t="str">
        <f>Raw_endusebreakdownannual!B2026</f>
        <v>CZ07</v>
      </c>
      <c r="B2027" s="26" t="str">
        <f>Raw_endusebreakdownannual!C2026</f>
        <v>cPVVG</v>
      </c>
      <c r="C2027" s="26" t="str">
        <f>Raw_endusebreakdownannual!A2026</f>
        <v>Existing</v>
      </c>
      <c r="D2027" s="26" t="str">
        <f>Raw_endusebreakdownannual!D2026</f>
        <v>Total End Uses</v>
      </c>
      <c r="E2027" s="65">
        <f>Raw_endusebreakdownannual!E2026</f>
        <v>6295942.7000000002</v>
      </c>
      <c r="F2027" s="65">
        <f>Raw_endusebreakdownannual!F2026</f>
        <v>1806872.08</v>
      </c>
      <c r="G2027" s="26"/>
    </row>
    <row r="2028" spans="1:7" x14ac:dyDescent="0.25">
      <c r="A2028" s="26" t="str">
        <f>Raw_endusebreakdownannual!B2027</f>
        <v>CZ08</v>
      </c>
      <c r="B2028" s="26" t="str">
        <f>Raw_endusebreakdownannual!C2027</f>
        <v>cPVVG</v>
      </c>
      <c r="C2028" s="26" t="str">
        <f>Raw_endusebreakdownannual!A2027</f>
        <v>Existing</v>
      </c>
      <c r="D2028" s="26" t="str">
        <f>Raw_endusebreakdownannual!D2027</f>
        <v>Heating</v>
      </c>
      <c r="E2028" s="65">
        <f>Raw_endusebreakdownannual!E2027</f>
        <v>0</v>
      </c>
      <c r="F2028" s="65">
        <f>Raw_endusebreakdownannual!F2027</f>
        <v>90891.41</v>
      </c>
      <c r="G2028" s="26"/>
    </row>
    <row r="2029" spans="1:7" x14ac:dyDescent="0.25">
      <c r="A2029" s="26" t="str">
        <f>Raw_endusebreakdownannual!B2028</f>
        <v>CZ08</v>
      </c>
      <c r="B2029" s="26" t="str">
        <f>Raw_endusebreakdownannual!C2028</f>
        <v>cPVVG</v>
      </c>
      <c r="C2029" s="26" t="str">
        <f>Raw_endusebreakdownannual!A2028</f>
        <v>Existing</v>
      </c>
      <c r="D2029" s="26" t="str">
        <f>Raw_endusebreakdownannual!D2028</f>
        <v>Cooling</v>
      </c>
      <c r="E2029" s="65">
        <f>Raw_endusebreakdownannual!E2028</f>
        <v>1103782.18</v>
      </c>
      <c r="F2029" s="65">
        <f>Raw_endusebreakdownannual!F2028</f>
        <v>0</v>
      </c>
      <c r="G2029" s="26"/>
    </row>
    <row r="2030" spans="1:7" x14ac:dyDescent="0.25">
      <c r="A2030" s="26" t="str">
        <f>Raw_endusebreakdownannual!B2029</f>
        <v>CZ08</v>
      </c>
      <c r="B2030" s="26" t="str">
        <f>Raw_endusebreakdownannual!C2029</f>
        <v>cPVVG</v>
      </c>
      <c r="C2030" s="26" t="str">
        <f>Raw_endusebreakdownannual!A2029</f>
        <v>Existing</v>
      </c>
      <c r="D2030" s="26" t="str">
        <f>Raw_endusebreakdownannual!D2029</f>
        <v>Interior Lighting</v>
      </c>
      <c r="E2030" s="65">
        <f>Raw_endusebreakdownannual!E2029</f>
        <v>1197553.4099999999</v>
      </c>
      <c r="F2030" s="65">
        <f>Raw_endusebreakdownannual!F2029</f>
        <v>0</v>
      </c>
      <c r="G2030" s="26"/>
    </row>
    <row r="2031" spans="1:7" x14ac:dyDescent="0.25">
      <c r="A2031" s="26" t="str">
        <f>Raw_endusebreakdownannual!B2030</f>
        <v>CZ08</v>
      </c>
      <c r="B2031" s="26" t="str">
        <f>Raw_endusebreakdownannual!C2030</f>
        <v>cPVVG</v>
      </c>
      <c r="C2031" s="26" t="str">
        <f>Raw_endusebreakdownannual!A2030</f>
        <v>Existing</v>
      </c>
      <c r="D2031" s="26" t="str">
        <f>Raw_endusebreakdownannual!D2030</f>
        <v>Exterior Lighting</v>
      </c>
      <c r="E2031" s="65">
        <f>Raw_endusebreakdownannual!E2030</f>
        <v>0</v>
      </c>
      <c r="F2031" s="65">
        <f>Raw_endusebreakdownannual!F2030</f>
        <v>0</v>
      </c>
      <c r="G2031" s="26"/>
    </row>
    <row r="2032" spans="1:7" x14ac:dyDescent="0.25">
      <c r="A2032" s="26" t="str">
        <f>Raw_endusebreakdownannual!B2031</f>
        <v>CZ08</v>
      </c>
      <c r="B2032" s="26" t="str">
        <f>Raw_endusebreakdownannual!C2031</f>
        <v>cPVVG</v>
      </c>
      <c r="C2032" s="26" t="str">
        <f>Raw_endusebreakdownannual!A2031</f>
        <v>Existing</v>
      </c>
      <c r="D2032" s="26" t="str">
        <f>Raw_endusebreakdownannual!D2031</f>
        <v>Interior Equipment</v>
      </c>
      <c r="E2032" s="65">
        <f>Raw_endusebreakdownannual!E2031</f>
        <v>3196971.72</v>
      </c>
      <c r="F2032" s="65">
        <f>Raw_endusebreakdownannual!F2031</f>
        <v>234323.45</v>
      </c>
      <c r="G2032" s="26"/>
    </row>
    <row r="2033" spans="1:7" x14ac:dyDescent="0.25">
      <c r="A2033" s="26" t="str">
        <f>Raw_endusebreakdownannual!B2032</f>
        <v>CZ08</v>
      </c>
      <c r="B2033" s="26" t="str">
        <f>Raw_endusebreakdownannual!C2032</f>
        <v>cPVVG</v>
      </c>
      <c r="C2033" s="26" t="str">
        <f>Raw_endusebreakdownannual!A2032</f>
        <v>Existing</v>
      </c>
      <c r="D2033" s="26" t="str">
        <f>Raw_endusebreakdownannual!D2032</f>
        <v>Exterior Equipment</v>
      </c>
      <c r="E2033" s="65">
        <f>Raw_endusebreakdownannual!E2032</f>
        <v>0</v>
      </c>
      <c r="F2033" s="65">
        <f>Raw_endusebreakdownannual!F2032</f>
        <v>0</v>
      </c>
      <c r="G2033" s="26"/>
    </row>
    <row r="2034" spans="1:7" x14ac:dyDescent="0.25">
      <c r="A2034" s="26" t="str">
        <f>Raw_endusebreakdownannual!B2033</f>
        <v>CZ08</v>
      </c>
      <c r="B2034" s="26" t="str">
        <f>Raw_endusebreakdownannual!C2033</f>
        <v>cPVVG</v>
      </c>
      <c r="C2034" s="26" t="str">
        <f>Raw_endusebreakdownannual!A2033</f>
        <v>Existing</v>
      </c>
      <c r="D2034" s="26" t="str">
        <f>Raw_endusebreakdownannual!D2033</f>
        <v>Fans</v>
      </c>
      <c r="E2034" s="65">
        <f>Raw_endusebreakdownannual!E2033</f>
        <v>959594.39</v>
      </c>
      <c r="F2034" s="65">
        <f>Raw_endusebreakdownannual!F2033</f>
        <v>0</v>
      </c>
      <c r="G2034" s="26"/>
    </row>
    <row r="2035" spans="1:7" x14ac:dyDescent="0.25">
      <c r="A2035" s="26" t="str">
        <f>Raw_endusebreakdownannual!B2034</f>
        <v>CZ08</v>
      </c>
      <c r="B2035" s="26" t="str">
        <f>Raw_endusebreakdownannual!C2034</f>
        <v>cPVVG</v>
      </c>
      <c r="C2035" s="26" t="str">
        <f>Raw_endusebreakdownannual!A2034</f>
        <v>Existing</v>
      </c>
      <c r="D2035" s="26" t="str">
        <f>Raw_endusebreakdownannual!D2034</f>
        <v>Pumps</v>
      </c>
      <c r="E2035" s="65">
        <f>Raw_endusebreakdownannual!E2034</f>
        <v>3509.32</v>
      </c>
      <c r="F2035" s="65">
        <f>Raw_endusebreakdownannual!F2034</f>
        <v>0</v>
      </c>
      <c r="G2035" s="26"/>
    </row>
    <row r="2036" spans="1:7" x14ac:dyDescent="0.25">
      <c r="A2036" s="26" t="str">
        <f>Raw_endusebreakdownannual!B2035</f>
        <v>CZ08</v>
      </c>
      <c r="B2036" s="26" t="str">
        <f>Raw_endusebreakdownannual!C2035</f>
        <v>cPVVG</v>
      </c>
      <c r="C2036" s="26" t="str">
        <f>Raw_endusebreakdownannual!A2035</f>
        <v>Existing</v>
      </c>
      <c r="D2036" s="26" t="str">
        <f>Raw_endusebreakdownannual!D2035</f>
        <v>Heat Rejection</v>
      </c>
      <c r="E2036" s="65">
        <f>Raw_endusebreakdownannual!E2035</f>
        <v>0</v>
      </c>
      <c r="F2036" s="65">
        <f>Raw_endusebreakdownannual!F2035</f>
        <v>0</v>
      </c>
      <c r="G2036" s="26"/>
    </row>
    <row r="2037" spans="1:7" x14ac:dyDescent="0.25">
      <c r="A2037" s="26" t="str">
        <f>Raw_endusebreakdownannual!B2036</f>
        <v>CZ08</v>
      </c>
      <c r="B2037" s="26" t="str">
        <f>Raw_endusebreakdownannual!C2036</f>
        <v>cPVVG</v>
      </c>
      <c r="C2037" s="26" t="str">
        <f>Raw_endusebreakdownannual!A2036</f>
        <v>Existing</v>
      </c>
      <c r="D2037" s="26" t="str">
        <f>Raw_endusebreakdownannual!D2036</f>
        <v>Humidification</v>
      </c>
      <c r="E2037" s="65">
        <f>Raw_endusebreakdownannual!E2036</f>
        <v>0</v>
      </c>
      <c r="F2037" s="65">
        <f>Raw_endusebreakdownannual!F2036</f>
        <v>0</v>
      </c>
      <c r="G2037" s="26"/>
    </row>
    <row r="2038" spans="1:7" x14ac:dyDescent="0.25">
      <c r="A2038" s="26" t="str">
        <f>Raw_endusebreakdownannual!B2037</f>
        <v>CZ08</v>
      </c>
      <c r="B2038" s="26" t="str">
        <f>Raw_endusebreakdownannual!C2037</f>
        <v>cPVVG</v>
      </c>
      <c r="C2038" s="26" t="str">
        <f>Raw_endusebreakdownannual!A2037</f>
        <v>Existing</v>
      </c>
      <c r="D2038" s="26" t="str">
        <f>Raw_endusebreakdownannual!D2037</f>
        <v>Heat Recovery</v>
      </c>
      <c r="E2038" s="65">
        <f>Raw_endusebreakdownannual!E2037</f>
        <v>0</v>
      </c>
      <c r="F2038" s="65">
        <f>Raw_endusebreakdownannual!F2037</f>
        <v>0</v>
      </c>
      <c r="G2038" s="26"/>
    </row>
    <row r="2039" spans="1:7" x14ac:dyDescent="0.25">
      <c r="A2039" s="26" t="str">
        <f>Raw_endusebreakdownannual!B2038</f>
        <v>CZ08</v>
      </c>
      <c r="B2039" s="26" t="str">
        <f>Raw_endusebreakdownannual!C2038</f>
        <v>cPVVG</v>
      </c>
      <c r="C2039" s="26" t="str">
        <f>Raw_endusebreakdownannual!A2038</f>
        <v>Existing</v>
      </c>
      <c r="D2039" s="26" t="str">
        <f>Raw_endusebreakdownannual!D2038</f>
        <v>Water Systems</v>
      </c>
      <c r="E2039" s="65">
        <f>Raw_endusebreakdownannual!E2038</f>
        <v>0</v>
      </c>
      <c r="F2039" s="65">
        <f>Raw_endusebreakdownannual!F2038</f>
        <v>1501704.93</v>
      </c>
      <c r="G2039" s="26"/>
    </row>
    <row r="2040" spans="1:7" x14ac:dyDescent="0.25">
      <c r="A2040" s="26" t="str">
        <f>Raw_endusebreakdownannual!B2039</f>
        <v>CZ08</v>
      </c>
      <c r="B2040" s="26" t="str">
        <f>Raw_endusebreakdownannual!C2039</f>
        <v>cPVVG</v>
      </c>
      <c r="C2040" s="26" t="str">
        <f>Raw_endusebreakdownannual!A2039</f>
        <v>Existing</v>
      </c>
      <c r="D2040" s="26" t="str">
        <f>Raw_endusebreakdownannual!D2039</f>
        <v>Refrigeration</v>
      </c>
      <c r="E2040" s="65">
        <f>Raw_endusebreakdownannual!E2039</f>
        <v>0</v>
      </c>
      <c r="F2040" s="65">
        <f>Raw_endusebreakdownannual!F2039</f>
        <v>0</v>
      </c>
      <c r="G2040" s="26"/>
    </row>
    <row r="2041" spans="1:7" x14ac:dyDescent="0.25">
      <c r="A2041" s="26" t="str">
        <f>Raw_endusebreakdownannual!B2040</f>
        <v>CZ08</v>
      </c>
      <c r="B2041" s="26" t="str">
        <f>Raw_endusebreakdownannual!C2040</f>
        <v>cPVVG</v>
      </c>
      <c r="C2041" s="26" t="str">
        <f>Raw_endusebreakdownannual!A2040</f>
        <v>Existing</v>
      </c>
      <c r="D2041" s="26" t="str">
        <f>Raw_endusebreakdownannual!D2040</f>
        <v>Generators</v>
      </c>
      <c r="E2041" s="65">
        <f>Raw_endusebreakdownannual!E2040</f>
        <v>0</v>
      </c>
      <c r="F2041" s="65">
        <f>Raw_endusebreakdownannual!F2040</f>
        <v>0</v>
      </c>
      <c r="G2041" s="26"/>
    </row>
    <row r="2042" spans="1:7" x14ac:dyDescent="0.25">
      <c r="A2042" s="26" t="str">
        <f>Raw_endusebreakdownannual!B2041</f>
        <v>CZ08</v>
      </c>
      <c r="B2042" s="26" t="str">
        <f>Raw_endusebreakdownannual!C2041</f>
        <v>cPVVG</v>
      </c>
      <c r="C2042" s="26" t="str">
        <f>Raw_endusebreakdownannual!A2041</f>
        <v>Existing</v>
      </c>
      <c r="D2042" s="26" t="str">
        <f>Raw_endusebreakdownannual!D2041</f>
        <v>Total End Uses</v>
      </c>
      <c r="E2042" s="65">
        <f>Raw_endusebreakdownannual!E2041</f>
        <v>6461411.0199999996</v>
      </c>
      <c r="F2042" s="65">
        <f>Raw_endusebreakdownannual!F2041</f>
        <v>1826919.79</v>
      </c>
      <c r="G2042" s="26"/>
    </row>
    <row r="2043" spans="1:7" x14ac:dyDescent="0.25">
      <c r="A2043" s="26" t="str">
        <f>Raw_endusebreakdownannual!B2042</f>
        <v>CZ09</v>
      </c>
      <c r="B2043" s="26" t="str">
        <f>Raw_endusebreakdownannual!C2042</f>
        <v>cPVVG</v>
      </c>
      <c r="C2043" s="26" t="str">
        <f>Raw_endusebreakdownannual!A2042</f>
        <v>Existing</v>
      </c>
      <c r="D2043" s="26" t="str">
        <f>Raw_endusebreakdownannual!D2042</f>
        <v>Heating</v>
      </c>
      <c r="E2043" s="65">
        <f>Raw_endusebreakdownannual!E2042</f>
        <v>0</v>
      </c>
      <c r="F2043" s="65">
        <f>Raw_endusebreakdownannual!F2042</f>
        <v>69195.53</v>
      </c>
      <c r="G2043" s="26"/>
    </row>
    <row r="2044" spans="1:7" x14ac:dyDescent="0.25">
      <c r="A2044" s="26" t="str">
        <f>Raw_endusebreakdownannual!B2043</f>
        <v>CZ09</v>
      </c>
      <c r="B2044" s="26" t="str">
        <f>Raw_endusebreakdownannual!C2043</f>
        <v>cPVVG</v>
      </c>
      <c r="C2044" s="26" t="str">
        <f>Raw_endusebreakdownannual!A2043</f>
        <v>Existing</v>
      </c>
      <c r="D2044" s="26" t="str">
        <f>Raw_endusebreakdownannual!D2043</f>
        <v>Cooling</v>
      </c>
      <c r="E2044" s="65">
        <f>Raw_endusebreakdownannual!E2043</f>
        <v>1254610.94</v>
      </c>
      <c r="F2044" s="65">
        <f>Raw_endusebreakdownannual!F2043</f>
        <v>0</v>
      </c>
      <c r="G2044" s="26"/>
    </row>
    <row r="2045" spans="1:7" x14ac:dyDescent="0.25">
      <c r="A2045" s="26" t="str">
        <f>Raw_endusebreakdownannual!B2044</f>
        <v>CZ09</v>
      </c>
      <c r="B2045" s="26" t="str">
        <f>Raw_endusebreakdownannual!C2044</f>
        <v>cPVVG</v>
      </c>
      <c r="C2045" s="26" t="str">
        <f>Raw_endusebreakdownannual!A2044</f>
        <v>Existing</v>
      </c>
      <c r="D2045" s="26" t="str">
        <f>Raw_endusebreakdownannual!D2044</f>
        <v>Interior Lighting</v>
      </c>
      <c r="E2045" s="65">
        <f>Raw_endusebreakdownannual!E2044</f>
        <v>1197553.4099999999</v>
      </c>
      <c r="F2045" s="65">
        <f>Raw_endusebreakdownannual!F2044</f>
        <v>0</v>
      </c>
      <c r="G2045" s="26"/>
    </row>
    <row r="2046" spans="1:7" x14ac:dyDescent="0.25">
      <c r="A2046" s="26" t="str">
        <f>Raw_endusebreakdownannual!B2045</f>
        <v>CZ09</v>
      </c>
      <c r="B2046" s="26" t="str">
        <f>Raw_endusebreakdownannual!C2045</f>
        <v>cPVVG</v>
      </c>
      <c r="C2046" s="26" t="str">
        <f>Raw_endusebreakdownannual!A2045</f>
        <v>Existing</v>
      </c>
      <c r="D2046" s="26" t="str">
        <f>Raw_endusebreakdownannual!D2045</f>
        <v>Exterior Lighting</v>
      </c>
      <c r="E2046" s="65">
        <f>Raw_endusebreakdownannual!E2045</f>
        <v>0</v>
      </c>
      <c r="F2046" s="65">
        <f>Raw_endusebreakdownannual!F2045</f>
        <v>0</v>
      </c>
      <c r="G2046" s="26"/>
    </row>
    <row r="2047" spans="1:7" x14ac:dyDescent="0.25">
      <c r="A2047" s="26" t="str">
        <f>Raw_endusebreakdownannual!B2046</f>
        <v>CZ09</v>
      </c>
      <c r="B2047" s="26" t="str">
        <f>Raw_endusebreakdownannual!C2046</f>
        <v>cPVVG</v>
      </c>
      <c r="C2047" s="26" t="str">
        <f>Raw_endusebreakdownannual!A2046</f>
        <v>Existing</v>
      </c>
      <c r="D2047" s="26" t="str">
        <f>Raw_endusebreakdownannual!D2046</f>
        <v>Interior Equipment</v>
      </c>
      <c r="E2047" s="65">
        <f>Raw_endusebreakdownannual!E2046</f>
        <v>3196971.72</v>
      </c>
      <c r="F2047" s="65">
        <f>Raw_endusebreakdownannual!F2046</f>
        <v>234323.45</v>
      </c>
      <c r="G2047" s="26"/>
    </row>
    <row r="2048" spans="1:7" x14ac:dyDescent="0.25">
      <c r="A2048" s="26" t="str">
        <f>Raw_endusebreakdownannual!B2047</f>
        <v>CZ09</v>
      </c>
      <c r="B2048" s="26" t="str">
        <f>Raw_endusebreakdownannual!C2047</f>
        <v>cPVVG</v>
      </c>
      <c r="C2048" s="26" t="str">
        <f>Raw_endusebreakdownannual!A2047</f>
        <v>Existing</v>
      </c>
      <c r="D2048" s="26" t="str">
        <f>Raw_endusebreakdownannual!D2047</f>
        <v>Exterior Equipment</v>
      </c>
      <c r="E2048" s="65">
        <f>Raw_endusebreakdownannual!E2047</f>
        <v>0</v>
      </c>
      <c r="F2048" s="65">
        <f>Raw_endusebreakdownannual!F2047</f>
        <v>0</v>
      </c>
      <c r="G2048" s="26"/>
    </row>
    <row r="2049" spans="1:7" x14ac:dyDescent="0.25">
      <c r="A2049" s="26" t="str">
        <f>Raw_endusebreakdownannual!B2048</f>
        <v>CZ09</v>
      </c>
      <c r="B2049" s="26" t="str">
        <f>Raw_endusebreakdownannual!C2048</f>
        <v>cPVVG</v>
      </c>
      <c r="C2049" s="26" t="str">
        <f>Raw_endusebreakdownannual!A2048</f>
        <v>Existing</v>
      </c>
      <c r="D2049" s="26" t="str">
        <f>Raw_endusebreakdownannual!D2048</f>
        <v>Fans</v>
      </c>
      <c r="E2049" s="65">
        <f>Raw_endusebreakdownannual!E2048</f>
        <v>1031425.71</v>
      </c>
      <c r="F2049" s="65">
        <f>Raw_endusebreakdownannual!F2048</f>
        <v>0</v>
      </c>
      <c r="G2049" s="26"/>
    </row>
    <row r="2050" spans="1:7" x14ac:dyDescent="0.25">
      <c r="A2050" s="26" t="str">
        <f>Raw_endusebreakdownannual!B2049</f>
        <v>CZ09</v>
      </c>
      <c r="B2050" s="26" t="str">
        <f>Raw_endusebreakdownannual!C2049</f>
        <v>cPVVG</v>
      </c>
      <c r="C2050" s="26" t="str">
        <f>Raw_endusebreakdownannual!A2049</f>
        <v>Existing</v>
      </c>
      <c r="D2050" s="26" t="str">
        <f>Raw_endusebreakdownannual!D2049</f>
        <v>Pumps</v>
      </c>
      <c r="E2050" s="65">
        <f>Raw_endusebreakdownannual!E2049</f>
        <v>3656.9</v>
      </c>
      <c r="F2050" s="65">
        <f>Raw_endusebreakdownannual!F2049</f>
        <v>0</v>
      </c>
      <c r="G2050" s="26"/>
    </row>
    <row r="2051" spans="1:7" x14ac:dyDescent="0.25">
      <c r="A2051" s="26" t="str">
        <f>Raw_endusebreakdownannual!B2050</f>
        <v>CZ09</v>
      </c>
      <c r="B2051" s="26" t="str">
        <f>Raw_endusebreakdownannual!C2050</f>
        <v>cPVVG</v>
      </c>
      <c r="C2051" s="26" t="str">
        <f>Raw_endusebreakdownannual!A2050</f>
        <v>Existing</v>
      </c>
      <c r="D2051" s="26" t="str">
        <f>Raw_endusebreakdownannual!D2050</f>
        <v>Heat Rejection</v>
      </c>
      <c r="E2051" s="65">
        <f>Raw_endusebreakdownannual!E2050</f>
        <v>0</v>
      </c>
      <c r="F2051" s="65">
        <f>Raw_endusebreakdownannual!F2050</f>
        <v>0</v>
      </c>
      <c r="G2051" s="26"/>
    </row>
    <row r="2052" spans="1:7" x14ac:dyDescent="0.25">
      <c r="A2052" s="26" t="str">
        <f>Raw_endusebreakdownannual!B2051</f>
        <v>CZ09</v>
      </c>
      <c r="B2052" s="26" t="str">
        <f>Raw_endusebreakdownannual!C2051</f>
        <v>cPVVG</v>
      </c>
      <c r="C2052" s="26" t="str">
        <f>Raw_endusebreakdownannual!A2051</f>
        <v>Existing</v>
      </c>
      <c r="D2052" s="26" t="str">
        <f>Raw_endusebreakdownannual!D2051</f>
        <v>Humidification</v>
      </c>
      <c r="E2052" s="65">
        <f>Raw_endusebreakdownannual!E2051</f>
        <v>0</v>
      </c>
      <c r="F2052" s="65">
        <f>Raw_endusebreakdownannual!F2051</f>
        <v>0</v>
      </c>
      <c r="G2052" s="26"/>
    </row>
    <row r="2053" spans="1:7" x14ac:dyDescent="0.25">
      <c r="A2053" s="26" t="str">
        <f>Raw_endusebreakdownannual!B2052</f>
        <v>CZ09</v>
      </c>
      <c r="B2053" s="26" t="str">
        <f>Raw_endusebreakdownannual!C2052</f>
        <v>cPVVG</v>
      </c>
      <c r="C2053" s="26" t="str">
        <f>Raw_endusebreakdownannual!A2052</f>
        <v>Existing</v>
      </c>
      <c r="D2053" s="26" t="str">
        <f>Raw_endusebreakdownannual!D2052</f>
        <v>Heat Recovery</v>
      </c>
      <c r="E2053" s="65">
        <f>Raw_endusebreakdownannual!E2052</f>
        <v>0</v>
      </c>
      <c r="F2053" s="65">
        <f>Raw_endusebreakdownannual!F2052</f>
        <v>0</v>
      </c>
      <c r="G2053" s="26"/>
    </row>
    <row r="2054" spans="1:7" x14ac:dyDescent="0.25">
      <c r="A2054" s="26" t="str">
        <f>Raw_endusebreakdownannual!B2053</f>
        <v>CZ09</v>
      </c>
      <c r="B2054" s="26" t="str">
        <f>Raw_endusebreakdownannual!C2053</f>
        <v>cPVVG</v>
      </c>
      <c r="C2054" s="26" t="str">
        <f>Raw_endusebreakdownannual!A2053</f>
        <v>Existing</v>
      </c>
      <c r="D2054" s="26" t="str">
        <f>Raw_endusebreakdownannual!D2053</f>
        <v>Water Systems</v>
      </c>
      <c r="E2054" s="65">
        <f>Raw_endusebreakdownannual!E2053</f>
        <v>0</v>
      </c>
      <c r="F2054" s="65">
        <f>Raw_endusebreakdownannual!F2053</f>
        <v>1480816.28</v>
      </c>
      <c r="G2054" s="26"/>
    </row>
    <row r="2055" spans="1:7" x14ac:dyDescent="0.25">
      <c r="A2055" s="26" t="str">
        <f>Raw_endusebreakdownannual!B2054</f>
        <v>CZ09</v>
      </c>
      <c r="B2055" s="26" t="str">
        <f>Raw_endusebreakdownannual!C2054</f>
        <v>cPVVG</v>
      </c>
      <c r="C2055" s="26" t="str">
        <f>Raw_endusebreakdownannual!A2054</f>
        <v>Existing</v>
      </c>
      <c r="D2055" s="26" t="str">
        <f>Raw_endusebreakdownannual!D2054</f>
        <v>Refrigeration</v>
      </c>
      <c r="E2055" s="65">
        <f>Raw_endusebreakdownannual!E2054</f>
        <v>0</v>
      </c>
      <c r="F2055" s="65">
        <f>Raw_endusebreakdownannual!F2054</f>
        <v>0</v>
      </c>
      <c r="G2055" s="26"/>
    </row>
    <row r="2056" spans="1:7" x14ac:dyDescent="0.25">
      <c r="A2056" s="26" t="str">
        <f>Raw_endusebreakdownannual!B2055</f>
        <v>CZ09</v>
      </c>
      <c r="B2056" s="26" t="str">
        <f>Raw_endusebreakdownannual!C2055</f>
        <v>cPVVG</v>
      </c>
      <c r="C2056" s="26" t="str">
        <f>Raw_endusebreakdownannual!A2055</f>
        <v>Existing</v>
      </c>
      <c r="D2056" s="26" t="str">
        <f>Raw_endusebreakdownannual!D2055</f>
        <v>Generators</v>
      </c>
      <c r="E2056" s="65">
        <f>Raw_endusebreakdownannual!E2055</f>
        <v>0</v>
      </c>
      <c r="F2056" s="65">
        <f>Raw_endusebreakdownannual!F2055</f>
        <v>0</v>
      </c>
      <c r="G2056" s="26"/>
    </row>
    <row r="2057" spans="1:7" x14ac:dyDescent="0.25">
      <c r="A2057" s="26" t="str">
        <f>Raw_endusebreakdownannual!B2056</f>
        <v>CZ09</v>
      </c>
      <c r="B2057" s="26" t="str">
        <f>Raw_endusebreakdownannual!C2056</f>
        <v>cPVVG</v>
      </c>
      <c r="C2057" s="26" t="str">
        <f>Raw_endusebreakdownannual!A2056</f>
        <v>Existing</v>
      </c>
      <c r="D2057" s="26" t="str">
        <f>Raw_endusebreakdownannual!D2056</f>
        <v>Total End Uses</v>
      </c>
      <c r="E2057" s="65">
        <f>Raw_endusebreakdownannual!E2056</f>
        <v>6684218.6799999997</v>
      </c>
      <c r="F2057" s="65">
        <f>Raw_endusebreakdownannual!F2056</f>
        <v>1784335.26</v>
      </c>
      <c r="G2057" s="26"/>
    </row>
    <row r="2058" spans="1:7" x14ac:dyDescent="0.25">
      <c r="A2058" s="26" t="str">
        <f>Raw_endusebreakdownannual!B2057</f>
        <v>CZ10</v>
      </c>
      <c r="B2058" s="26" t="str">
        <f>Raw_endusebreakdownannual!C2057</f>
        <v>cPVVG</v>
      </c>
      <c r="C2058" s="26" t="str">
        <f>Raw_endusebreakdownannual!A2057</f>
        <v>Existing</v>
      </c>
      <c r="D2058" s="26" t="str">
        <f>Raw_endusebreakdownannual!D2057</f>
        <v>Heating</v>
      </c>
      <c r="E2058" s="65">
        <f>Raw_endusebreakdownannual!E2057</f>
        <v>0</v>
      </c>
      <c r="F2058" s="65">
        <f>Raw_endusebreakdownannual!F2057</f>
        <v>234990.58</v>
      </c>
      <c r="G2058" s="26"/>
    </row>
    <row r="2059" spans="1:7" x14ac:dyDescent="0.25">
      <c r="A2059" s="26" t="str">
        <f>Raw_endusebreakdownannual!B2058</f>
        <v>CZ10</v>
      </c>
      <c r="B2059" s="26" t="str">
        <f>Raw_endusebreakdownannual!C2058</f>
        <v>cPVVG</v>
      </c>
      <c r="C2059" s="26" t="str">
        <f>Raw_endusebreakdownannual!A2058</f>
        <v>Existing</v>
      </c>
      <c r="D2059" s="26" t="str">
        <f>Raw_endusebreakdownannual!D2058</f>
        <v>Cooling</v>
      </c>
      <c r="E2059" s="65">
        <f>Raw_endusebreakdownannual!E2058</f>
        <v>1469415.49</v>
      </c>
      <c r="F2059" s="65">
        <f>Raw_endusebreakdownannual!F2058</f>
        <v>0</v>
      </c>
      <c r="G2059" s="26"/>
    </row>
    <row r="2060" spans="1:7" x14ac:dyDescent="0.25">
      <c r="A2060" s="26" t="str">
        <f>Raw_endusebreakdownannual!B2059</f>
        <v>CZ10</v>
      </c>
      <c r="B2060" s="26" t="str">
        <f>Raw_endusebreakdownannual!C2059</f>
        <v>cPVVG</v>
      </c>
      <c r="C2060" s="26" t="str">
        <f>Raw_endusebreakdownannual!A2059</f>
        <v>Existing</v>
      </c>
      <c r="D2060" s="26" t="str">
        <f>Raw_endusebreakdownannual!D2059</f>
        <v>Interior Lighting</v>
      </c>
      <c r="E2060" s="65">
        <f>Raw_endusebreakdownannual!E2059</f>
        <v>1197553.4099999999</v>
      </c>
      <c r="F2060" s="65">
        <f>Raw_endusebreakdownannual!F2059</f>
        <v>0</v>
      </c>
      <c r="G2060" s="26"/>
    </row>
    <row r="2061" spans="1:7" x14ac:dyDescent="0.25">
      <c r="A2061" s="26" t="str">
        <f>Raw_endusebreakdownannual!B2060</f>
        <v>CZ10</v>
      </c>
      <c r="B2061" s="26" t="str">
        <f>Raw_endusebreakdownannual!C2060</f>
        <v>cPVVG</v>
      </c>
      <c r="C2061" s="26" t="str">
        <f>Raw_endusebreakdownannual!A2060</f>
        <v>Existing</v>
      </c>
      <c r="D2061" s="26" t="str">
        <f>Raw_endusebreakdownannual!D2060</f>
        <v>Exterior Lighting</v>
      </c>
      <c r="E2061" s="65">
        <f>Raw_endusebreakdownannual!E2060</f>
        <v>0</v>
      </c>
      <c r="F2061" s="65">
        <f>Raw_endusebreakdownannual!F2060</f>
        <v>0</v>
      </c>
      <c r="G2061" s="26"/>
    </row>
    <row r="2062" spans="1:7" x14ac:dyDescent="0.25">
      <c r="A2062" s="26" t="str">
        <f>Raw_endusebreakdownannual!B2061</f>
        <v>CZ10</v>
      </c>
      <c r="B2062" s="26" t="str">
        <f>Raw_endusebreakdownannual!C2061</f>
        <v>cPVVG</v>
      </c>
      <c r="C2062" s="26" t="str">
        <f>Raw_endusebreakdownannual!A2061</f>
        <v>Existing</v>
      </c>
      <c r="D2062" s="26" t="str">
        <f>Raw_endusebreakdownannual!D2061</f>
        <v>Interior Equipment</v>
      </c>
      <c r="E2062" s="65">
        <f>Raw_endusebreakdownannual!E2061</f>
        <v>3196971.72</v>
      </c>
      <c r="F2062" s="65">
        <f>Raw_endusebreakdownannual!F2061</f>
        <v>234323.45</v>
      </c>
      <c r="G2062" s="26"/>
    </row>
    <row r="2063" spans="1:7" x14ac:dyDescent="0.25">
      <c r="A2063" s="26" t="str">
        <f>Raw_endusebreakdownannual!B2062</f>
        <v>CZ10</v>
      </c>
      <c r="B2063" s="26" t="str">
        <f>Raw_endusebreakdownannual!C2062</f>
        <v>cPVVG</v>
      </c>
      <c r="C2063" s="26" t="str">
        <f>Raw_endusebreakdownannual!A2062</f>
        <v>Existing</v>
      </c>
      <c r="D2063" s="26" t="str">
        <f>Raw_endusebreakdownannual!D2062</f>
        <v>Exterior Equipment</v>
      </c>
      <c r="E2063" s="65">
        <f>Raw_endusebreakdownannual!E2062</f>
        <v>0</v>
      </c>
      <c r="F2063" s="65">
        <f>Raw_endusebreakdownannual!F2062</f>
        <v>0</v>
      </c>
      <c r="G2063" s="26"/>
    </row>
    <row r="2064" spans="1:7" x14ac:dyDescent="0.25">
      <c r="A2064" s="26" t="str">
        <f>Raw_endusebreakdownannual!B2063</f>
        <v>CZ10</v>
      </c>
      <c r="B2064" s="26" t="str">
        <f>Raw_endusebreakdownannual!C2063</f>
        <v>cPVVG</v>
      </c>
      <c r="C2064" s="26" t="str">
        <f>Raw_endusebreakdownannual!A2063</f>
        <v>Existing</v>
      </c>
      <c r="D2064" s="26" t="str">
        <f>Raw_endusebreakdownannual!D2063</f>
        <v>Fans</v>
      </c>
      <c r="E2064" s="65">
        <f>Raw_endusebreakdownannual!E2063</f>
        <v>1071369.28</v>
      </c>
      <c r="F2064" s="65">
        <f>Raw_endusebreakdownannual!F2063</f>
        <v>0</v>
      </c>
      <c r="G2064" s="26"/>
    </row>
    <row r="2065" spans="1:7" x14ac:dyDescent="0.25">
      <c r="A2065" s="26" t="str">
        <f>Raw_endusebreakdownannual!B2064</f>
        <v>CZ10</v>
      </c>
      <c r="B2065" s="26" t="str">
        <f>Raw_endusebreakdownannual!C2064</f>
        <v>cPVVG</v>
      </c>
      <c r="C2065" s="26" t="str">
        <f>Raw_endusebreakdownannual!A2064</f>
        <v>Existing</v>
      </c>
      <c r="D2065" s="26" t="str">
        <f>Raw_endusebreakdownannual!D2064</f>
        <v>Pumps</v>
      </c>
      <c r="E2065" s="65">
        <f>Raw_endusebreakdownannual!E2064</f>
        <v>3526.87</v>
      </c>
      <c r="F2065" s="65">
        <f>Raw_endusebreakdownannual!F2064</f>
        <v>0</v>
      </c>
      <c r="G2065" s="26"/>
    </row>
    <row r="2066" spans="1:7" x14ac:dyDescent="0.25">
      <c r="A2066" s="26" t="str">
        <f>Raw_endusebreakdownannual!B2065</f>
        <v>CZ10</v>
      </c>
      <c r="B2066" s="26" t="str">
        <f>Raw_endusebreakdownannual!C2065</f>
        <v>cPVVG</v>
      </c>
      <c r="C2066" s="26" t="str">
        <f>Raw_endusebreakdownannual!A2065</f>
        <v>Existing</v>
      </c>
      <c r="D2066" s="26" t="str">
        <f>Raw_endusebreakdownannual!D2065</f>
        <v>Heat Rejection</v>
      </c>
      <c r="E2066" s="65">
        <f>Raw_endusebreakdownannual!E2065</f>
        <v>0</v>
      </c>
      <c r="F2066" s="65">
        <f>Raw_endusebreakdownannual!F2065</f>
        <v>0</v>
      </c>
      <c r="G2066" s="26"/>
    </row>
    <row r="2067" spans="1:7" x14ac:dyDescent="0.25">
      <c r="A2067" s="26" t="str">
        <f>Raw_endusebreakdownannual!B2066</f>
        <v>CZ10</v>
      </c>
      <c r="B2067" s="26" t="str">
        <f>Raw_endusebreakdownannual!C2066</f>
        <v>cPVVG</v>
      </c>
      <c r="C2067" s="26" t="str">
        <f>Raw_endusebreakdownannual!A2066</f>
        <v>Existing</v>
      </c>
      <c r="D2067" s="26" t="str">
        <f>Raw_endusebreakdownannual!D2066</f>
        <v>Humidification</v>
      </c>
      <c r="E2067" s="65">
        <f>Raw_endusebreakdownannual!E2066</f>
        <v>0</v>
      </c>
      <c r="F2067" s="65">
        <f>Raw_endusebreakdownannual!F2066</f>
        <v>0</v>
      </c>
      <c r="G2067" s="26"/>
    </row>
    <row r="2068" spans="1:7" x14ac:dyDescent="0.25">
      <c r="A2068" s="26" t="str">
        <f>Raw_endusebreakdownannual!B2067</f>
        <v>CZ10</v>
      </c>
      <c r="B2068" s="26" t="str">
        <f>Raw_endusebreakdownannual!C2067</f>
        <v>cPVVG</v>
      </c>
      <c r="C2068" s="26" t="str">
        <f>Raw_endusebreakdownannual!A2067</f>
        <v>Existing</v>
      </c>
      <c r="D2068" s="26" t="str">
        <f>Raw_endusebreakdownannual!D2067</f>
        <v>Heat Recovery</v>
      </c>
      <c r="E2068" s="65">
        <f>Raw_endusebreakdownannual!E2067</f>
        <v>0</v>
      </c>
      <c r="F2068" s="65">
        <f>Raw_endusebreakdownannual!F2067</f>
        <v>0</v>
      </c>
      <c r="G2068" s="26"/>
    </row>
    <row r="2069" spans="1:7" x14ac:dyDescent="0.25">
      <c r="A2069" s="26" t="str">
        <f>Raw_endusebreakdownannual!B2068</f>
        <v>CZ10</v>
      </c>
      <c r="B2069" s="26" t="str">
        <f>Raw_endusebreakdownannual!C2068</f>
        <v>cPVVG</v>
      </c>
      <c r="C2069" s="26" t="str">
        <f>Raw_endusebreakdownannual!A2068</f>
        <v>Existing</v>
      </c>
      <c r="D2069" s="26" t="str">
        <f>Raw_endusebreakdownannual!D2068</f>
        <v>Water Systems</v>
      </c>
      <c r="E2069" s="65">
        <f>Raw_endusebreakdownannual!E2068</f>
        <v>0</v>
      </c>
      <c r="F2069" s="65">
        <f>Raw_endusebreakdownannual!F2068</f>
        <v>1463886.17</v>
      </c>
      <c r="G2069" s="26"/>
    </row>
    <row r="2070" spans="1:7" x14ac:dyDescent="0.25">
      <c r="A2070" s="26" t="str">
        <f>Raw_endusebreakdownannual!B2069</f>
        <v>CZ10</v>
      </c>
      <c r="B2070" s="26" t="str">
        <f>Raw_endusebreakdownannual!C2069</f>
        <v>cPVVG</v>
      </c>
      <c r="C2070" s="26" t="str">
        <f>Raw_endusebreakdownannual!A2069</f>
        <v>Existing</v>
      </c>
      <c r="D2070" s="26" t="str">
        <f>Raw_endusebreakdownannual!D2069</f>
        <v>Refrigeration</v>
      </c>
      <c r="E2070" s="65">
        <f>Raw_endusebreakdownannual!E2069</f>
        <v>0</v>
      </c>
      <c r="F2070" s="65">
        <f>Raw_endusebreakdownannual!F2069</f>
        <v>0</v>
      </c>
      <c r="G2070" s="26"/>
    </row>
    <row r="2071" spans="1:7" x14ac:dyDescent="0.25">
      <c r="A2071" s="26" t="str">
        <f>Raw_endusebreakdownannual!B2070</f>
        <v>CZ10</v>
      </c>
      <c r="B2071" s="26" t="str">
        <f>Raw_endusebreakdownannual!C2070</f>
        <v>cPVVG</v>
      </c>
      <c r="C2071" s="26" t="str">
        <f>Raw_endusebreakdownannual!A2070</f>
        <v>Existing</v>
      </c>
      <c r="D2071" s="26" t="str">
        <f>Raw_endusebreakdownannual!D2070</f>
        <v>Generators</v>
      </c>
      <c r="E2071" s="65">
        <f>Raw_endusebreakdownannual!E2070</f>
        <v>0</v>
      </c>
      <c r="F2071" s="65">
        <f>Raw_endusebreakdownannual!F2070</f>
        <v>0</v>
      </c>
      <c r="G2071" s="26"/>
    </row>
    <row r="2072" spans="1:7" x14ac:dyDescent="0.25">
      <c r="A2072" s="26" t="str">
        <f>Raw_endusebreakdownannual!B2071</f>
        <v>CZ10</v>
      </c>
      <c r="B2072" s="26" t="str">
        <f>Raw_endusebreakdownannual!C2071</f>
        <v>cPVVG</v>
      </c>
      <c r="C2072" s="26" t="str">
        <f>Raw_endusebreakdownannual!A2071</f>
        <v>Existing</v>
      </c>
      <c r="D2072" s="26" t="str">
        <f>Raw_endusebreakdownannual!D2071</f>
        <v>Total End Uses</v>
      </c>
      <c r="E2072" s="65">
        <f>Raw_endusebreakdownannual!E2071</f>
        <v>6938836.7699999996</v>
      </c>
      <c r="F2072" s="65">
        <f>Raw_endusebreakdownannual!F2071</f>
        <v>1933200.2</v>
      </c>
      <c r="G2072" s="26"/>
    </row>
    <row r="2073" spans="1:7" x14ac:dyDescent="0.25">
      <c r="A2073" s="26" t="str">
        <f>Raw_endusebreakdownannual!B2072</f>
        <v>CZ11</v>
      </c>
      <c r="B2073" s="26" t="str">
        <f>Raw_endusebreakdownannual!C2072</f>
        <v>cPVVG</v>
      </c>
      <c r="C2073" s="26" t="str">
        <f>Raw_endusebreakdownannual!A2072</f>
        <v>Existing</v>
      </c>
      <c r="D2073" s="26" t="str">
        <f>Raw_endusebreakdownannual!D2072</f>
        <v>Heating</v>
      </c>
      <c r="E2073" s="65">
        <f>Raw_endusebreakdownannual!E2072</f>
        <v>0</v>
      </c>
      <c r="F2073" s="65">
        <f>Raw_endusebreakdownannual!F2072</f>
        <v>544172.62</v>
      </c>
      <c r="G2073" s="26"/>
    </row>
    <row r="2074" spans="1:7" x14ac:dyDescent="0.25">
      <c r="A2074" s="26" t="str">
        <f>Raw_endusebreakdownannual!B2073</f>
        <v>CZ11</v>
      </c>
      <c r="B2074" s="26" t="str">
        <f>Raw_endusebreakdownannual!C2073</f>
        <v>cPVVG</v>
      </c>
      <c r="C2074" s="26" t="str">
        <f>Raw_endusebreakdownannual!A2073</f>
        <v>Existing</v>
      </c>
      <c r="D2074" s="26" t="str">
        <f>Raw_endusebreakdownannual!D2073</f>
        <v>Cooling</v>
      </c>
      <c r="E2074" s="65">
        <f>Raw_endusebreakdownannual!E2073</f>
        <v>1517679.88</v>
      </c>
      <c r="F2074" s="65">
        <f>Raw_endusebreakdownannual!F2073</f>
        <v>0</v>
      </c>
      <c r="G2074" s="26"/>
    </row>
    <row r="2075" spans="1:7" x14ac:dyDescent="0.25">
      <c r="A2075" s="26" t="str">
        <f>Raw_endusebreakdownannual!B2074</f>
        <v>CZ11</v>
      </c>
      <c r="B2075" s="26" t="str">
        <f>Raw_endusebreakdownannual!C2074</f>
        <v>cPVVG</v>
      </c>
      <c r="C2075" s="26" t="str">
        <f>Raw_endusebreakdownannual!A2074</f>
        <v>Existing</v>
      </c>
      <c r="D2075" s="26" t="str">
        <f>Raw_endusebreakdownannual!D2074</f>
        <v>Interior Lighting</v>
      </c>
      <c r="E2075" s="65">
        <f>Raw_endusebreakdownannual!E2074</f>
        <v>1197553.4099999999</v>
      </c>
      <c r="F2075" s="65">
        <f>Raw_endusebreakdownannual!F2074</f>
        <v>0</v>
      </c>
      <c r="G2075" s="26"/>
    </row>
    <row r="2076" spans="1:7" x14ac:dyDescent="0.25">
      <c r="A2076" s="26" t="str">
        <f>Raw_endusebreakdownannual!B2075</f>
        <v>CZ11</v>
      </c>
      <c r="B2076" s="26" t="str">
        <f>Raw_endusebreakdownannual!C2075</f>
        <v>cPVVG</v>
      </c>
      <c r="C2076" s="26" t="str">
        <f>Raw_endusebreakdownannual!A2075</f>
        <v>Existing</v>
      </c>
      <c r="D2076" s="26" t="str">
        <f>Raw_endusebreakdownannual!D2075</f>
        <v>Exterior Lighting</v>
      </c>
      <c r="E2076" s="65">
        <f>Raw_endusebreakdownannual!E2075</f>
        <v>0</v>
      </c>
      <c r="F2076" s="65">
        <f>Raw_endusebreakdownannual!F2075</f>
        <v>0</v>
      </c>
      <c r="G2076" s="26"/>
    </row>
    <row r="2077" spans="1:7" x14ac:dyDescent="0.25">
      <c r="A2077" s="26" t="str">
        <f>Raw_endusebreakdownannual!B2076</f>
        <v>CZ11</v>
      </c>
      <c r="B2077" s="26" t="str">
        <f>Raw_endusebreakdownannual!C2076</f>
        <v>cPVVG</v>
      </c>
      <c r="C2077" s="26" t="str">
        <f>Raw_endusebreakdownannual!A2076</f>
        <v>Existing</v>
      </c>
      <c r="D2077" s="26" t="str">
        <f>Raw_endusebreakdownannual!D2076</f>
        <v>Interior Equipment</v>
      </c>
      <c r="E2077" s="65">
        <f>Raw_endusebreakdownannual!E2076</f>
        <v>3196971.72</v>
      </c>
      <c r="F2077" s="65">
        <f>Raw_endusebreakdownannual!F2076</f>
        <v>234323.45</v>
      </c>
      <c r="G2077" s="26"/>
    </row>
    <row r="2078" spans="1:7" x14ac:dyDescent="0.25">
      <c r="A2078" s="26" t="str">
        <f>Raw_endusebreakdownannual!B2077</f>
        <v>CZ11</v>
      </c>
      <c r="B2078" s="26" t="str">
        <f>Raw_endusebreakdownannual!C2077</f>
        <v>cPVVG</v>
      </c>
      <c r="C2078" s="26" t="str">
        <f>Raw_endusebreakdownannual!A2077</f>
        <v>Existing</v>
      </c>
      <c r="D2078" s="26" t="str">
        <f>Raw_endusebreakdownannual!D2077</f>
        <v>Exterior Equipment</v>
      </c>
      <c r="E2078" s="65">
        <f>Raw_endusebreakdownannual!E2077</f>
        <v>0</v>
      </c>
      <c r="F2078" s="65">
        <f>Raw_endusebreakdownannual!F2077</f>
        <v>0</v>
      </c>
      <c r="G2078" s="26"/>
    </row>
    <row r="2079" spans="1:7" x14ac:dyDescent="0.25">
      <c r="A2079" s="26" t="str">
        <f>Raw_endusebreakdownannual!B2078</f>
        <v>CZ11</v>
      </c>
      <c r="B2079" s="26" t="str">
        <f>Raw_endusebreakdownannual!C2078</f>
        <v>cPVVG</v>
      </c>
      <c r="C2079" s="26" t="str">
        <f>Raw_endusebreakdownannual!A2078</f>
        <v>Existing</v>
      </c>
      <c r="D2079" s="26" t="str">
        <f>Raw_endusebreakdownannual!D2078</f>
        <v>Fans</v>
      </c>
      <c r="E2079" s="65">
        <f>Raw_endusebreakdownannual!E2078</f>
        <v>1095295.45</v>
      </c>
      <c r="F2079" s="65">
        <f>Raw_endusebreakdownannual!F2078</f>
        <v>0</v>
      </c>
      <c r="G2079" s="26"/>
    </row>
    <row r="2080" spans="1:7" x14ac:dyDescent="0.25">
      <c r="A2080" s="26" t="str">
        <f>Raw_endusebreakdownannual!B2079</f>
        <v>CZ11</v>
      </c>
      <c r="B2080" s="26" t="str">
        <f>Raw_endusebreakdownannual!C2079</f>
        <v>cPVVG</v>
      </c>
      <c r="C2080" s="26" t="str">
        <f>Raw_endusebreakdownannual!A2079</f>
        <v>Existing</v>
      </c>
      <c r="D2080" s="26" t="str">
        <f>Raw_endusebreakdownannual!D2079</f>
        <v>Pumps</v>
      </c>
      <c r="E2080" s="65">
        <f>Raw_endusebreakdownannual!E2079</f>
        <v>3388.61</v>
      </c>
      <c r="F2080" s="65">
        <f>Raw_endusebreakdownannual!F2079</f>
        <v>0</v>
      </c>
      <c r="G2080" s="26"/>
    </row>
    <row r="2081" spans="1:7" x14ac:dyDescent="0.25">
      <c r="A2081" s="26" t="str">
        <f>Raw_endusebreakdownannual!B2080</f>
        <v>CZ11</v>
      </c>
      <c r="B2081" s="26" t="str">
        <f>Raw_endusebreakdownannual!C2080</f>
        <v>cPVVG</v>
      </c>
      <c r="C2081" s="26" t="str">
        <f>Raw_endusebreakdownannual!A2080</f>
        <v>Existing</v>
      </c>
      <c r="D2081" s="26" t="str">
        <f>Raw_endusebreakdownannual!D2080</f>
        <v>Heat Rejection</v>
      </c>
      <c r="E2081" s="65">
        <f>Raw_endusebreakdownannual!E2080</f>
        <v>0</v>
      </c>
      <c r="F2081" s="65">
        <f>Raw_endusebreakdownannual!F2080</f>
        <v>0</v>
      </c>
      <c r="G2081" s="26"/>
    </row>
    <row r="2082" spans="1:7" x14ac:dyDescent="0.25">
      <c r="A2082" s="26" t="str">
        <f>Raw_endusebreakdownannual!B2081</f>
        <v>CZ11</v>
      </c>
      <c r="B2082" s="26" t="str">
        <f>Raw_endusebreakdownannual!C2081</f>
        <v>cPVVG</v>
      </c>
      <c r="C2082" s="26" t="str">
        <f>Raw_endusebreakdownannual!A2081</f>
        <v>Existing</v>
      </c>
      <c r="D2082" s="26" t="str">
        <f>Raw_endusebreakdownannual!D2081</f>
        <v>Humidification</v>
      </c>
      <c r="E2082" s="65">
        <f>Raw_endusebreakdownannual!E2081</f>
        <v>0</v>
      </c>
      <c r="F2082" s="65">
        <f>Raw_endusebreakdownannual!F2081</f>
        <v>0</v>
      </c>
      <c r="G2082" s="26"/>
    </row>
    <row r="2083" spans="1:7" x14ac:dyDescent="0.25">
      <c r="A2083" s="26" t="str">
        <f>Raw_endusebreakdownannual!B2082</f>
        <v>CZ11</v>
      </c>
      <c r="B2083" s="26" t="str">
        <f>Raw_endusebreakdownannual!C2082</f>
        <v>cPVVG</v>
      </c>
      <c r="C2083" s="26" t="str">
        <f>Raw_endusebreakdownannual!A2082</f>
        <v>Existing</v>
      </c>
      <c r="D2083" s="26" t="str">
        <f>Raw_endusebreakdownannual!D2082</f>
        <v>Heat Recovery</v>
      </c>
      <c r="E2083" s="65">
        <f>Raw_endusebreakdownannual!E2082</f>
        <v>0</v>
      </c>
      <c r="F2083" s="65">
        <f>Raw_endusebreakdownannual!F2082</f>
        <v>0</v>
      </c>
      <c r="G2083" s="26"/>
    </row>
    <row r="2084" spans="1:7" x14ac:dyDescent="0.25">
      <c r="A2084" s="26" t="str">
        <f>Raw_endusebreakdownannual!B2083</f>
        <v>CZ11</v>
      </c>
      <c r="B2084" s="26" t="str">
        <f>Raw_endusebreakdownannual!C2083</f>
        <v>cPVVG</v>
      </c>
      <c r="C2084" s="26" t="str">
        <f>Raw_endusebreakdownannual!A2083</f>
        <v>Existing</v>
      </c>
      <c r="D2084" s="26" t="str">
        <f>Raw_endusebreakdownannual!D2083</f>
        <v>Water Systems</v>
      </c>
      <c r="E2084" s="65">
        <f>Raw_endusebreakdownannual!E2083</f>
        <v>0</v>
      </c>
      <c r="F2084" s="65">
        <f>Raw_endusebreakdownannual!F2083</f>
        <v>1493488.84</v>
      </c>
      <c r="G2084" s="26"/>
    </row>
    <row r="2085" spans="1:7" x14ac:dyDescent="0.25">
      <c r="A2085" s="26" t="str">
        <f>Raw_endusebreakdownannual!B2084</f>
        <v>CZ11</v>
      </c>
      <c r="B2085" s="26" t="str">
        <f>Raw_endusebreakdownannual!C2084</f>
        <v>cPVVG</v>
      </c>
      <c r="C2085" s="26" t="str">
        <f>Raw_endusebreakdownannual!A2084</f>
        <v>Existing</v>
      </c>
      <c r="D2085" s="26" t="str">
        <f>Raw_endusebreakdownannual!D2084</f>
        <v>Refrigeration</v>
      </c>
      <c r="E2085" s="65">
        <f>Raw_endusebreakdownannual!E2084</f>
        <v>0</v>
      </c>
      <c r="F2085" s="65">
        <f>Raw_endusebreakdownannual!F2084</f>
        <v>0</v>
      </c>
      <c r="G2085" s="26"/>
    </row>
    <row r="2086" spans="1:7" x14ac:dyDescent="0.25">
      <c r="A2086" s="26" t="str">
        <f>Raw_endusebreakdownannual!B2085</f>
        <v>CZ11</v>
      </c>
      <c r="B2086" s="26" t="str">
        <f>Raw_endusebreakdownannual!C2085</f>
        <v>cPVVG</v>
      </c>
      <c r="C2086" s="26" t="str">
        <f>Raw_endusebreakdownannual!A2085</f>
        <v>Existing</v>
      </c>
      <c r="D2086" s="26" t="str">
        <f>Raw_endusebreakdownannual!D2085</f>
        <v>Generators</v>
      </c>
      <c r="E2086" s="65">
        <f>Raw_endusebreakdownannual!E2085</f>
        <v>0</v>
      </c>
      <c r="F2086" s="65">
        <f>Raw_endusebreakdownannual!F2085</f>
        <v>0</v>
      </c>
      <c r="G2086" s="26"/>
    </row>
    <row r="2087" spans="1:7" x14ac:dyDescent="0.25">
      <c r="A2087" s="26" t="str">
        <f>Raw_endusebreakdownannual!B2086</f>
        <v>CZ11</v>
      </c>
      <c r="B2087" s="26" t="str">
        <f>Raw_endusebreakdownannual!C2086</f>
        <v>cPVVG</v>
      </c>
      <c r="C2087" s="26" t="str">
        <f>Raw_endusebreakdownannual!A2086</f>
        <v>Existing</v>
      </c>
      <c r="D2087" s="26" t="str">
        <f>Raw_endusebreakdownannual!D2086</f>
        <v>Total End Uses</v>
      </c>
      <c r="E2087" s="65">
        <f>Raw_endusebreakdownannual!E2086</f>
        <v>7010889.0700000003</v>
      </c>
      <c r="F2087" s="65">
        <f>Raw_endusebreakdownannual!F2086</f>
        <v>2271984.92</v>
      </c>
      <c r="G2087" s="26"/>
    </row>
    <row r="2088" spans="1:7" x14ac:dyDescent="0.25">
      <c r="A2088" s="26" t="str">
        <f>Raw_endusebreakdownannual!B2087</f>
        <v>CZ12</v>
      </c>
      <c r="B2088" s="26" t="str">
        <f>Raw_endusebreakdownannual!C2087</f>
        <v>cPVVG</v>
      </c>
      <c r="C2088" s="26" t="str">
        <f>Raw_endusebreakdownannual!A2087</f>
        <v>Existing</v>
      </c>
      <c r="D2088" s="26" t="str">
        <f>Raw_endusebreakdownannual!D2087</f>
        <v>Heating</v>
      </c>
      <c r="E2088" s="65">
        <f>Raw_endusebreakdownannual!E2087</f>
        <v>0</v>
      </c>
      <c r="F2088" s="65">
        <f>Raw_endusebreakdownannual!F2087</f>
        <v>478146.59</v>
      </c>
      <c r="G2088" s="26"/>
    </row>
    <row r="2089" spans="1:7" x14ac:dyDescent="0.25">
      <c r="A2089" s="26" t="str">
        <f>Raw_endusebreakdownannual!B2088</f>
        <v>CZ12</v>
      </c>
      <c r="B2089" s="26" t="str">
        <f>Raw_endusebreakdownannual!C2088</f>
        <v>cPVVG</v>
      </c>
      <c r="C2089" s="26" t="str">
        <f>Raw_endusebreakdownannual!A2088</f>
        <v>Existing</v>
      </c>
      <c r="D2089" s="26" t="str">
        <f>Raw_endusebreakdownannual!D2088</f>
        <v>Cooling</v>
      </c>
      <c r="E2089" s="65">
        <f>Raw_endusebreakdownannual!E2088</f>
        <v>1273767.78</v>
      </c>
      <c r="F2089" s="65">
        <f>Raw_endusebreakdownannual!F2088</f>
        <v>0</v>
      </c>
      <c r="G2089" s="26"/>
    </row>
    <row r="2090" spans="1:7" x14ac:dyDescent="0.25">
      <c r="A2090" s="26" t="str">
        <f>Raw_endusebreakdownannual!B2089</f>
        <v>CZ12</v>
      </c>
      <c r="B2090" s="26" t="str">
        <f>Raw_endusebreakdownannual!C2089</f>
        <v>cPVVG</v>
      </c>
      <c r="C2090" s="26" t="str">
        <f>Raw_endusebreakdownannual!A2089</f>
        <v>Existing</v>
      </c>
      <c r="D2090" s="26" t="str">
        <f>Raw_endusebreakdownannual!D2089</f>
        <v>Interior Lighting</v>
      </c>
      <c r="E2090" s="65">
        <f>Raw_endusebreakdownannual!E2089</f>
        <v>1197553.4099999999</v>
      </c>
      <c r="F2090" s="65">
        <f>Raw_endusebreakdownannual!F2089</f>
        <v>0</v>
      </c>
      <c r="G2090" s="26"/>
    </row>
    <row r="2091" spans="1:7" x14ac:dyDescent="0.25">
      <c r="A2091" s="26" t="str">
        <f>Raw_endusebreakdownannual!B2090</f>
        <v>CZ12</v>
      </c>
      <c r="B2091" s="26" t="str">
        <f>Raw_endusebreakdownannual!C2090</f>
        <v>cPVVG</v>
      </c>
      <c r="C2091" s="26" t="str">
        <f>Raw_endusebreakdownannual!A2090</f>
        <v>Existing</v>
      </c>
      <c r="D2091" s="26" t="str">
        <f>Raw_endusebreakdownannual!D2090</f>
        <v>Exterior Lighting</v>
      </c>
      <c r="E2091" s="65">
        <f>Raw_endusebreakdownannual!E2090</f>
        <v>0</v>
      </c>
      <c r="F2091" s="65">
        <f>Raw_endusebreakdownannual!F2090</f>
        <v>0</v>
      </c>
      <c r="G2091" s="26"/>
    </row>
    <row r="2092" spans="1:7" x14ac:dyDescent="0.25">
      <c r="A2092" s="26" t="str">
        <f>Raw_endusebreakdownannual!B2091</f>
        <v>CZ12</v>
      </c>
      <c r="B2092" s="26" t="str">
        <f>Raw_endusebreakdownannual!C2091</f>
        <v>cPVVG</v>
      </c>
      <c r="C2092" s="26" t="str">
        <f>Raw_endusebreakdownannual!A2091</f>
        <v>Existing</v>
      </c>
      <c r="D2092" s="26" t="str">
        <f>Raw_endusebreakdownannual!D2091</f>
        <v>Interior Equipment</v>
      </c>
      <c r="E2092" s="65">
        <f>Raw_endusebreakdownannual!E2091</f>
        <v>3196971.72</v>
      </c>
      <c r="F2092" s="65">
        <f>Raw_endusebreakdownannual!F2091</f>
        <v>234323.45</v>
      </c>
      <c r="G2092" s="26"/>
    </row>
    <row r="2093" spans="1:7" x14ac:dyDescent="0.25">
      <c r="A2093" s="26" t="str">
        <f>Raw_endusebreakdownannual!B2092</f>
        <v>CZ12</v>
      </c>
      <c r="B2093" s="26" t="str">
        <f>Raw_endusebreakdownannual!C2092</f>
        <v>cPVVG</v>
      </c>
      <c r="C2093" s="26" t="str">
        <f>Raw_endusebreakdownannual!A2092</f>
        <v>Existing</v>
      </c>
      <c r="D2093" s="26" t="str">
        <f>Raw_endusebreakdownannual!D2092</f>
        <v>Exterior Equipment</v>
      </c>
      <c r="E2093" s="65">
        <f>Raw_endusebreakdownannual!E2092</f>
        <v>0</v>
      </c>
      <c r="F2093" s="65">
        <f>Raw_endusebreakdownannual!F2092</f>
        <v>0</v>
      </c>
      <c r="G2093" s="26"/>
    </row>
    <row r="2094" spans="1:7" x14ac:dyDescent="0.25">
      <c r="A2094" s="26" t="str">
        <f>Raw_endusebreakdownannual!B2093</f>
        <v>CZ12</v>
      </c>
      <c r="B2094" s="26" t="str">
        <f>Raw_endusebreakdownannual!C2093</f>
        <v>cPVVG</v>
      </c>
      <c r="C2094" s="26" t="str">
        <f>Raw_endusebreakdownannual!A2093</f>
        <v>Existing</v>
      </c>
      <c r="D2094" s="26" t="str">
        <f>Raw_endusebreakdownannual!D2093</f>
        <v>Fans</v>
      </c>
      <c r="E2094" s="65">
        <f>Raw_endusebreakdownannual!E2093</f>
        <v>992911.3</v>
      </c>
      <c r="F2094" s="65">
        <f>Raw_endusebreakdownannual!F2093</f>
        <v>0</v>
      </c>
      <c r="G2094" s="26"/>
    </row>
    <row r="2095" spans="1:7" x14ac:dyDescent="0.25">
      <c r="A2095" s="26" t="str">
        <f>Raw_endusebreakdownannual!B2094</f>
        <v>CZ12</v>
      </c>
      <c r="B2095" s="26" t="str">
        <f>Raw_endusebreakdownannual!C2094</f>
        <v>cPVVG</v>
      </c>
      <c r="C2095" s="26" t="str">
        <f>Raw_endusebreakdownannual!A2094</f>
        <v>Existing</v>
      </c>
      <c r="D2095" s="26" t="str">
        <f>Raw_endusebreakdownannual!D2094</f>
        <v>Pumps</v>
      </c>
      <c r="E2095" s="65">
        <f>Raw_endusebreakdownannual!E2094</f>
        <v>3215.51</v>
      </c>
      <c r="F2095" s="65">
        <f>Raw_endusebreakdownannual!F2094</f>
        <v>0</v>
      </c>
      <c r="G2095" s="26"/>
    </row>
    <row r="2096" spans="1:7" x14ac:dyDescent="0.25">
      <c r="A2096" s="26" t="str">
        <f>Raw_endusebreakdownannual!B2095</f>
        <v>CZ12</v>
      </c>
      <c r="B2096" s="26" t="str">
        <f>Raw_endusebreakdownannual!C2095</f>
        <v>cPVVG</v>
      </c>
      <c r="C2096" s="26" t="str">
        <f>Raw_endusebreakdownannual!A2095</f>
        <v>Existing</v>
      </c>
      <c r="D2096" s="26" t="str">
        <f>Raw_endusebreakdownannual!D2095</f>
        <v>Heat Rejection</v>
      </c>
      <c r="E2096" s="65">
        <f>Raw_endusebreakdownannual!E2095</f>
        <v>0</v>
      </c>
      <c r="F2096" s="65">
        <f>Raw_endusebreakdownannual!F2095</f>
        <v>0</v>
      </c>
      <c r="G2096" s="26"/>
    </row>
    <row r="2097" spans="1:7" x14ac:dyDescent="0.25">
      <c r="A2097" s="26" t="str">
        <f>Raw_endusebreakdownannual!B2096</f>
        <v>CZ12</v>
      </c>
      <c r="B2097" s="26" t="str">
        <f>Raw_endusebreakdownannual!C2096</f>
        <v>cPVVG</v>
      </c>
      <c r="C2097" s="26" t="str">
        <f>Raw_endusebreakdownannual!A2096</f>
        <v>Existing</v>
      </c>
      <c r="D2097" s="26" t="str">
        <f>Raw_endusebreakdownannual!D2096</f>
        <v>Humidification</v>
      </c>
      <c r="E2097" s="65">
        <f>Raw_endusebreakdownannual!E2096</f>
        <v>0</v>
      </c>
      <c r="F2097" s="65">
        <f>Raw_endusebreakdownannual!F2096</f>
        <v>0</v>
      </c>
      <c r="G2097" s="26"/>
    </row>
    <row r="2098" spans="1:7" x14ac:dyDescent="0.25">
      <c r="A2098" s="26" t="str">
        <f>Raw_endusebreakdownannual!B2097</f>
        <v>CZ12</v>
      </c>
      <c r="B2098" s="26" t="str">
        <f>Raw_endusebreakdownannual!C2097</f>
        <v>cPVVG</v>
      </c>
      <c r="C2098" s="26" t="str">
        <f>Raw_endusebreakdownannual!A2097</f>
        <v>Existing</v>
      </c>
      <c r="D2098" s="26" t="str">
        <f>Raw_endusebreakdownannual!D2097</f>
        <v>Heat Recovery</v>
      </c>
      <c r="E2098" s="65">
        <f>Raw_endusebreakdownannual!E2097</f>
        <v>0</v>
      </c>
      <c r="F2098" s="65">
        <f>Raw_endusebreakdownannual!F2097</f>
        <v>0</v>
      </c>
      <c r="G2098" s="26"/>
    </row>
    <row r="2099" spans="1:7" x14ac:dyDescent="0.25">
      <c r="A2099" s="26" t="str">
        <f>Raw_endusebreakdownannual!B2098</f>
        <v>CZ12</v>
      </c>
      <c r="B2099" s="26" t="str">
        <f>Raw_endusebreakdownannual!C2098</f>
        <v>cPVVG</v>
      </c>
      <c r="C2099" s="26" t="str">
        <f>Raw_endusebreakdownannual!A2098</f>
        <v>Existing</v>
      </c>
      <c r="D2099" s="26" t="str">
        <f>Raw_endusebreakdownannual!D2098</f>
        <v>Water Systems</v>
      </c>
      <c r="E2099" s="65">
        <f>Raw_endusebreakdownannual!E2098</f>
        <v>0</v>
      </c>
      <c r="F2099" s="65">
        <f>Raw_endusebreakdownannual!F2098</f>
        <v>1539200.98</v>
      </c>
      <c r="G2099" s="26"/>
    </row>
    <row r="2100" spans="1:7" x14ac:dyDescent="0.25">
      <c r="A2100" s="26" t="str">
        <f>Raw_endusebreakdownannual!B2099</f>
        <v>CZ12</v>
      </c>
      <c r="B2100" s="26" t="str">
        <f>Raw_endusebreakdownannual!C2099</f>
        <v>cPVVG</v>
      </c>
      <c r="C2100" s="26" t="str">
        <f>Raw_endusebreakdownannual!A2099</f>
        <v>Existing</v>
      </c>
      <c r="D2100" s="26" t="str">
        <f>Raw_endusebreakdownannual!D2099</f>
        <v>Refrigeration</v>
      </c>
      <c r="E2100" s="65">
        <f>Raw_endusebreakdownannual!E2099</f>
        <v>0</v>
      </c>
      <c r="F2100" s="65">
        <f>Raw_endusebreakdownannual!F2099</f>
        <v>0</v>
      </c>
      <c r="G2100" s="26"/>
    </row>
    <row r="2101" spans="1:7" x14ac:dyDescent="0.25">
      <c r="A2101" s="26" t="str">
        <f>Raw_endusebreakdownannual!B2100</f>
        <v>CZ12</v>
      </c>
      <c r="B2101" s="26" t="str">
        <f>Raw_endusebreakdownannual!C2100</f>
        <v>cPVVG</v>
      </c>
      <c r="C2101" s="26" t="str">
        <f>Raw_endusebreakdownannual!A2100</f>
        <v>Existing</v>
      </c>
      <c r="D2101" s="26" t="str">
        <f>Raw_endusebreakdownannual!D2100</f>
        <v>Generators</v>
      </c>
      <c r="E2101" s="65">
        <f>Raw_endusebreakdownannual!E2100</f>
        <v>0</v>
      </c>
      <c r="F2101" s="65">
        <f>Raw_endusebreakdownannual!F2100</f>
        <v>0</v>
      </c>
      <c r="G2101" s="26"/>
    </row>
    <row r="2102" spans="1:7" x14ac:dyDescent="0.25">
      <c r="A2102" s="26" t="str">
        <f>Raw_endusebreakdownannual!B2101</f>
        <v>CZ12</v>
      </c>
      <c r="B2102" s="26" t="str">
        <f>Raw_endusebreakdownannual!C2101</f>
        <v>cPVVG</v>
      </c>
      <c r="C2102" s="26" t="str">
        <f>Raw_endusebreakdownannual!A2101</f>
        <v>Existing</v>
      </c>
      <c r="D2102" s="26" t="str">
        <f>Raw_endusebreakdownannual!D2101</f>
        <v>Total End Uses</v>
      </c>
      <c r="E2102" s="65">
        <f>Raw_endusebreakdownannual!E2101</f>
        <v>6664419.7199999997</v>
      </c>
      <c r="F2102" s="65">
        <f>Raw_endusebreakdownannual!F2101</f>
        <v>2251671.02</v>
      </c>
      <c r="G2102" s="26"/>
    </row>
    <row r="2103" spans="1:7" x14ac:dyDescent="0.25">
      <c r="A2103" s="26" t="str">
        <f>Raw_endusebreakdownannual!B2102</f>
        <v>CZ13</v>
      </c>
      <c r="B2103" s="26" t="str">
        <f>Raw_endusebreakdownannual!C2102</f>
        <v>cPVVG</v>
      </c>
      <c r="C2103" s="26" t="str">
        <f>Raw_endusebreakdownannual!A2102</f>
        <v>Existing</v>
      </c>
      <c r="D2103" s="26" t="str">
        <f>Raw_endusebreakdownannual!D2102</f>
        <v>Heating</v>
      </c>
      <c r="E2103" s="65">
        <f>Raw_endusebreakdownannual!E2102</f>
        <v>0</v>
      </c>
      <c r="F2103" s="65">
        <f>Raw_endusebreakdownannual!F2102</f>
        <v>356334.99</v>
      </c>
      <c r="G2103" s="26"/>
    </row>
    <row r="2104" spans="1:7" x14ac:dyDescent="0.25">
      <c r="A2104" s="26" t="str">
        <f>Raw_endusebreakdownannual!B2103</f>
        <v>CZ13</v>
      </c>
      <c r="B2104" s="26" t="str">
        <f>Raw_endusebreakdownannual!C2103</f>
        <v>cPVVG</v>
      </c>
      <c r="C2104" s="26" t="str">
        <f>Raw_endusebreakdownannual!A2103</f>
        <v>Existing</v>
      </c>
      <c r="D2104" s="26" t="str">
        <f>Raw_endusebreakdownannual!D2103</f>
        <v>Cooling</v>
      </c>
      <c r="E2104" s="65">
        <f>Raw_endusebreakdownannual!E2103</f>
        <v>1702562.63</v>
      </c>
      <c r="F2104" s="65">
        <f>Raw_endusebreakdownannual!F2103</f>
        <v>0</v>
      </c>
      <c r="G2104" s="26"/>
    </row>
    <row r="2105" spans="1:7" x14ac:dyDescent="0.25">
      <c r="A2105" s="26" t="str">
        <f>Raw_endusebreakdownannual!B2104</f>
        <v>CZ13</v>
      </c>
      <c r="B2105" s="26" t="str">
        <f>Raw_endusebreakdownannual!C2104</f>
        <v>cPVVG</v>
      </c>
      <c r="C2105" s="26" t="str">
        <f>Raw_endusebreakdownannual!A2104</f>
        <v>Existing</v>
      </c>
      <c r="D2105" s="26" t="str">
        <f>Raw_endusebreakdownannual!D2104</f>
        <v>Interior Lighting</v>
      </c>
      <c r="E2105" s="65">
        <f>Raw_endusebreakdownannual!E2104</f>
        <v>1197553.4099999999</v>
      </c>
      <c r="F2105" s="65">
        <f>Raw_endusebreakdownannual!F2104</f>
        <v>0</v>
      </c>
      <c r="G2105" s="26"/>
    </row>
    <row r="2106" spans="1:7" x14ac:dyDescent="0.25">
      <c r="A2106" s="26" t="str">
        <f>Raw_endusebreakdownannual!B2105</f>
        <v>CZ13</v>
      </c>
      <c r="B2106" s="26" t="str">
        <f>Raw_endusebreakdownannual!C2105</f>
        <v>cPVVG</v>
      </c>
      <c r="C2106" s="26" t="str">
        <f>Raw_endusebreakdownannual!A2105</f>
        <v>Existing</v>
      </c>
      <c r="D2106" s="26" t="str">
        <f>Raw_endusebreakdownannual!D2105</f>
        <v>Exterior Lighting</v>
      </c>
      <c r="E2106" s="65">
        <f>Raw_endusebreakdownannual!E2105</f>
        <v>0</v>
      </c>
      <c r="F2106" s="65">
        <f>Raw_endusebreakdownannual!F2105</f>
        <v>0</v>
      </c>
      <c r="G2106" s="26"/>
    </row>
    <row r="2107" spans="1:7" x14ac:dyDescent="0.25">
      <c r="A2107" s="26" t="str">
        <f>Raw_endusebreakdownannual!B2106</f>
        <v>CZ13</v>
      </c>
      <c r="B2107" s="26" t="str">
        <f>Raw_endusebreakdownannual!C2106</f>
        <v>cPVVG</v>
      </c>
      <c r="C2107" s="26" t="str">
        <f>Raw_endusebreakdownannual!A2106</f>
        <v>Existing</v>
      </c>
      <c r="D2107" s="26" t="str">
        <f>Raw_endusebreakdownannual!D2106</f>
        <v>Interior Equipment</v>
      </c>
      <c r="E2107" s="65">
        <f>Raw_endusebreakdownannual!E2106</f>
        <v>3196971.72</v>
      </c>
      <c r="F2107" s="65">
        <f>Raw_endusebreakdownannual!F2106</f>
        <v>234323.45</v>
      </c>
      <c r="G2107" s="26"/>
    </row>
    <row r="2108" spans="1:7" x14ac:dyDescent="0.25">
      <c r="A2108" s="26" t="str">
        <f>Raw_endusebreakdownannual!B2107</f>
        <v>CZ13</v>
      </c>
      <c r="B2108" s="26" t="str">
        <f>Raw_endusebreakdownannual!C2107</f>
        <v>cPVVG</v>
      </c>
      <c r="C2108" s="26" t="str">
        <f>Raw_endusebreakdownannual!A2107</f>
        <v>Existing</v>
      </c>
      <c r="D2108" s="26" t="str">
        <f>Raw_endusebreakdownannual!D2107</f>
        <v>Exterior Equipment</v>
      </c>
      <c r="E2108" s="65">
        <f>Raw_endusebreakdownannual!E2107</f>
        <v>0</v>
      </c>
      <c r="F2108" s="65">
        <f>Raw_endusebreakdownannual!F2107</f>
        <v>0</v>
      </c>
      <c r="G2108" s="26"/>
    </row>
    <row r="2109" spans="1:7" x14ac:dyDescent="0.25">
      <c r="A2109" s="26" t="str">
        <f>Raw_endusebreakdownannual!B2108</f>
        <v>CZ13</v>
      </c>
      <c r="B2109" s="26" t="str">
        <f>Raw_endusebreakdownannual!C2108</f>
        <v>cPVVG</v>
      </c>
      <c r="C2109" s="26" t="str">
        <f>Raw_endusebreakdownannual!A2108</f>
        <v>Existing</v>
      </c>
      <c r="D2109" s="26" t="str">
        <f>Raw_endusebreakdownannual!D2108</f>
        <v>Fans</v>
      </c>
      <c r="E2109" s="65">
        <f>Raw_endusebreakdownannual!E2108</f>
        <v>1113916.49</v>
      </c>
      <c r="F2109" s="65">
        <f>Raw_endusebreakdownannual!F2108</f>
        <v>0</v>
      </c>
      <c r="G2109" s="26"/>
    </row>
    <row r="2110" spans="1:7" x14ac:dyDescent="0.25">
      <c r="A2110" s="26" t="str">
        <f>Raw_endusebreakdownannual!B2109</f>
        <v>CZ13</v>
      </c>
      <c r="B2110" s="26" t="str">
        <f>Raw_endusebreakdownannual!C2109</f>
        <v>cPVVG</v>
      </c>
      <c r="C2110" s="26" t="str">
        <f>Raw_endusebreakdownannual!A2109</f>
        <v>Existing</v>
      </c>
      <c r="D2110" s="26" t="str">
        <f>Raw_endusebreakdownannual!D2109</f>
        <v>Pumps</v>
      </c>
      <c r="E2110" s="65">
        <f>Raw_endusebreakdownannual!E2109</f>
        <v>3559.89</v>
      </c>
      <c r="F2110" s="65">
        <f>Raw_endusebreakdownannual!F2109</f>
        <v>0</v>
      </c>
      <c r="G2110" s="26"/>
    </row>
    <row r="2111" spans="1:7" x14ac:dyDescent="0.25">
      <c r="A2111" s="26" t="str">
        <f>Raw_endusebreakdownannual!B2110</f>
        <v>CZ13</v>
      </c>
      <c r="B2111" s="26" t="str">
        <f>Raw_endusebreakdownannual!C2110</f>
        <v>cPVVG</v>
      </c>
      <c r="C2111" s="26" t="str">
        <f>Raw_endusebreakdownannual!A2110</f>
        <v>Existing</v>
      </c>
      <c r="D2111" s="26" t="str">
        <f>Raw_endusebreakdownannual!D2110</f>
        <v>Heat Rejection</v>
      </c>
      <c r="E2111" s="65">
        <f>Raw_endusebreakdownannual!E2110</f>
        <v>0</v>
      </c>
      <c r="F2111" s="65">
        <f>Raw_endusebreakdownannual!F2110</f>
        <v>0</v>
      </c>
      <c r="G2111" s="26"/>
    </row>
    <row r="2112" spans="1:7" x14ac:dyDescent="0.25">
      <c r="A2112" s="26" t="str">
        <f>Raw_endusebreakdownannual!B2111</f>
        <v>CZ13</v>
      </c>
      <c r="B2112" s="26" t="str">
        <f>Raw_endusebreakdownannual!C2111</f>
        <v>cPVVG</v>
      </c>
      <c r="C2112" s="26" t="str">
        <f>Raw_endusebreakdownannual!A2111</f>
        <v>Existing</v>
      </c>
      <c r="D2112" s="26" t="str">
        <f>Raw_endusebreakdownannual!D2111</f>
        <v>Humidification</v>
      </c>
      <c r="E2112" s="65">
        <f>Raw_endusebreakdownannual!E2111</f>
        <v>0</v>
      </c>
      <c r="F2112" s="65">
        <f>Raw_endusebreakdownannual!F2111</f>
        <v>0</v>
      </c>
      <c r="G2112" s="26"/>
    </row>
    <row r="2113" spans="1:7" x14ac:dyDescent="0.25">
      <c r="A2113" s="26" t="str">
        <f>Raw_endusebreakdownannual!B2112</f>
        <v>CZ13</v>
      </c>
      <c r="B2113" s="26" t="str">
        <f>Raw_endusebreakdownannual!C2112</f>
        <v>cPVVG</v>
      </c>
      <c r="C2113" s="26" t="str">
        <f>Raw_endusebreakdownannual!A2112</f>
        <v>Existing</v>
      </c>
      <c r="D2113" s="26" t="str">
        <f>Raw_endusebreakdownannual!D2112</f>
        <v>Heat Recovery</v>
      </c>
      <c r="E2113" s="65">
        <f>Raw_endusebreakdownannual!E2112</f>
        <v>0</v>
      </c>
      <c r="F2113" s="65">
        <f>Raw_endusebreakdownannual!F2112</f>
        <v>0</v>
      </c>
      <c r="G2113" s="26"/>
    </row>
    <row r="2114" spans="1:7" x14ac:dyDescent="0.25">
      <c r="A2114" s="26" t="str">
        <f>Raw_endusebreakdownannual!B2113</f>
        <v>CZ13</v>
      </c>
      <c r="B2114" s="26" t="str">
        <f>Raw_endusebreakdownannual!C2113</f>
        <v>cPVVG</v>
      </c>
      <c r="C2114" s="26" t="str">
        <f>Raw_endusebreakdownannual!A2113</f>
        <v>Existing</v>
      </c>
      <c r="D2114" s="26" t="str">
        <f>Raw_endusebreakdownannual!D2113</f>
        <v>Water Systems</v>
      </c>
      <c r="E2114" s="65">
        <f>Raw_endusebreakdownannual!E2113</f>
        <v>0</v>
      </c>
      <c r="F2114" s="65">
        <f>Raw_endusebreakdownannual!F2113</f>
        <v>1449130.66</v>
      </c>
      <c r="G2114" s="26"/>
    </row>
    <row r="2115" spans="1:7" x14ac:dyDescent="0.25">
      <c r="A2115" s="26" t="str">
        <f>Raw_endusebreakdownannual!B2114</f>
        <v>CZ13</v>
      </c>
      <c r="B2115" s="26" t="str">
        <f>Raw_endusebreakdownannual!C2114</f>
        <v>cPVVG</v>
      </c>
      <c r="C2115" s="26" t="str">
        <f>Raw_endusebreakdownannual!A2114</f>
        <v>Existing</v>
      </c>
      <c r="D2115" s="26" t="str">
        <f>Raw_endusebreakdownannual!D2114</f>
        <v>Refrigeration</v>
      </c>
      <c r="E2115" s="65">
        <f>Raw_endusebreakdownannual!E2114</f>
        <v>0</v>
      </c>
      <c r="F2115" s="65">
        <f>Raw_endusebreakdownannual!F2114</f>
        <v>0</v>
      </c>
      <c r="G2115" s="26"/>
    </row>
    <row r="2116" spans="1:7" x14ac:dyDescent="0.25">
      <c r="A2116" s="26" t="str">
        <f>Raw_endusebreakdownannual!B2115</f>
        <v>CZ13</v>
      </c>
      <c r="B2116" s="26" t="str">
        <f>Raw_endusebreakdownannual!C2115</f>
        <v>cPVVG</v>
      </c>
      <c r="C2116" s="26" t="str">
        <f>Raw_endusebreakdownannual!A2115</f>
        <v>Existing</v>
      </c>
      <c r="D2116" s="26" t="str">
        <f>Raw_endusebreakdownannual!D2115</f>
        <v>Generators</v>
      </c>
      <c r="E2116" s="65">
        <f>Raw_endusebreakdownannual!E2115</f>
        <v>0</v>
      </c>
      <c r="F2116" s="65">
        <f>Raw_endusebreakdownannual!F2115</f>
        <v>0</v>
      </c>
      <c r="G2116" s="26"/>
    </row>
    <row r="2117" spans="1:7" x14ac:dyDescent="0.25">
      <c r="A2117" s="26" t="str">
        <f>Raw_endusebreakdownannual!B2116</f>
        <v>CZ13</v>
      </c>
      <c r="B2117" s="26" t="str">
        <f>Raw_endusebreakdownannual!C2116</f>
        <v>cPVVG</v>
      </c>
      <c r="C2117" s="26" t="str">
        <f>Raw_endusebreakdownannual!A2116</f>
        <v>Existing</v>
      </c>
      <c r="D2117" s="26" t="str">
        <f>Raw_endusebreakdownannual!D2116</f>
        <v>Total End Uses</v>
      </c>
      <c r="E2117" s="65">
        <f>Raw_endusebreakdownannual!E2116</f>
        <v>7214564.1299999999</v>
      </c>
      <c r="F2117" s="65">
        <f>Raw_endusebreakdownannual!F2116</f>
        <v>2039789.1</v>
      </c>
      <c r="G2117" s="26"/>
    </row>
    <row r="2118" spans="1:7" x14ac:dyDescent="0.25">
      <c r="A2118" s="26" t="str">
        <f>Raw_endusebreakdownannual!B2117</f>
        <v>CZ14</v>
      </c>
      <c r="B2118" s="26" t="str">
        <f>Raw_endusebreakdownannual!C2117</f>
        <v>cPVVG</v>
      </c>
      <c r="C2118" s="26" t="str">
        <f>Raw_endusebreakdownannual!A2117</f>
        <v>Existing</v>
      </c>
      <c r="D2118" s="26" t="str">
        <f>Raw_endusebreakdownannual!D2117</f>
        <v>Heating</v>
      </c>
      <c r="E2118" s="65">
        <f>Raw_endusebreakdownannual!E2117</f>
        <v>0</v>
      </c>
      <c r="F2118" s="65">
        <f>Raw_endusebreakdownannual!F2117</f>
        <v>201955.69</v>
      </c>
      <c r="G2118" s="26"/>
    </row>
    <row r="2119" spans="1:7" x14ac:dyDescent="0.25">
      <c r="A2119" s="26" t="str">
        <f>Raw_endusebreakdownannual!B2118</f>
        <v>CZ14</v>
      </c>
      <c r="B2119" s="26" t="str">
        <f>Raw_endusebreakdownannual!C2118</f>
        <v>cPVVG</v>
      </c>
      <c r="C2119" s="26" t="str">
        <f>Raw_endusebreakdownannual!A2118</f>
        <v>Existing</v>
      </c>
      <c r="D2119" s="26" t="str">
        <f>Raw_endusebreakdownannual!D2118</f>
        <v>Cooling</v>
      </c>
      <c r="E2119" s="65">
        <f>Raw_endusebreakdownannual!E2118</f>
        <v>2090797.44</v>
      </c>
      <c r="F2119" s="65">
        <f>Raw_endusebreakdownannual!F2118</f>
        <v>0</v>
      </c>
      <c r="G2119" s="26"/>
    </row>
    <row r="2120" spans="1:7" x14ac:dyDescent="0.25">
      <c r="A2120" s="26" t="str">
        <f>Raw_endusebreakdownannual!B2119</f>
        <v>CZ14</v>
      </c>
      <c r="B2120" s="26" t="str">
        <f>Raw_endusebreakdownannual!C2119</f>
        <v>cPVVG</v>
      </c>
      <c r="C2120" s="26" t="str">
        <f>Raw_endusebreakdownannual!A2119</f>
        <v>Existing</v>
      </c>
      <c r="D2120" s="26" t="str">
        <f>Raw_endusebreakdownannual!D2119</f>
        <v>Interior Lighting</v>
      </c>
      <c r="E2120" s="65">
        <f>Raw_endusebreakdownannual!E2119</f>
        <v>1197553.4099999999</v>
      </c>
      <c r="F2120" s="65">
        <f>Raw_endusebreakdownannual!F2119</f>
        <v>0</v>
      </c>
      <c r="G2120" s="26"/>
    </row>
    <row r="2121" spans="1:7" x14ac:dyDescent="0.25">
      <c r="A2121" s="26" t="str">
        <f>Raw_endusebreakdownannual!B2120</f>
        <v>CZ14</v>
      </c>
      <c r="B2121" s="26" t="str">
        <f>Raw_endusebreakdownannual!C2120</f>
        <v>cPVVG</v>
      </c>
      <c r="C2121" s="26" t="str">
        <f>Raw_endusebreakdownannual!A2120</f>
        <v>Existing</v>
      </c>
      <c r="D2121" s="26" t="str">
        <f>Raw_endusebreakdownannual!D2120</f>
        <v>Exterior Lighting</v>
      </c>
      <c r="E2121" s="65">
        <f>Raw_endusebreakdownannual!E2120</f>
        <v>0</v>
      </c>
      <c r="F2121" s="65">
        <f>Raw_endusebreakdownannual!F2120</f>
        <v>0</v>
      </c>
      <c r="G2121" s="26"/>
    </row>
    <row r="2122" spans="1:7" x14ac:dyDescent="0.25">
      <c r="A2122" s="26" t="str">
        <f>Raw_endusebreakdownannual!B2121</f>
        <v>CZ14</v>
      </c>
      <c r="B2122" s="26" t="str">
        <f>Raw_endusebreakdownannual!C2121</f>
        <v>cPVVG</v>
      </c>
      <c r="C2122" s="26" t="str">
        <f>Raw_endusebreakdownannual!A2121</f>
        <v>Existing</v>
      </c>
      <c r="D2122" s="26" t="str">
        <f>Raw_endusebreakdownannual!D2121</f>
        <v>Interior Equipment</v>
      </c>
      <c r="E2122" s="65">
        <f>Raw_endusebreakdownannual!E2121</f>
        <v>3196971.72</v>
      </c>
      <c r="F2122" s="65">
        <f>Raw_endusebreakdownannual!F2121</f>
        <v>234323.45</v>
      </c>
      <c r="G2122" s="26"/>
    </row>
    <row r="2123" spans="1:7" x14ac:dyDescent="0.25">
      <c r="A2123" s="26" t="str">
        <f>Raw_endusebreakdownannual!B2122</f>
        <v>CZ14</v>
      </c>
      <c r="B2123" s="26" t="str">
        <f>Raw_endusebreakdownannual!C2122</f>
        <v>cPVVG</v>
      </c>
      <c r="C2123" s="26" t="str">
        <f>Raw_endusebreakdownannual!A2122</f>
        <v>Existing</v>
      </c>
      <c r="D2123" s="26" t="str">
        <f>Raw_endusebreakdownannual!D2122</f>
        <v>Exterior Equipment</v>
      </c>
      <c r="E2123" s="65">
        <f>Raw_endusebreakdownannual!E2122</f>
        <v>0</v>
      </c>
      <c r="F2123" s="65">
        <f>Raw_endusebreakdownannual!F2122</f>
        <v>0</v>
      </c>
      <c r="G2123" s="26"/>
    </row>
    <row r="2124" spans="1:7" x14ac:dyDescent="0.25">
      <c r="A2124" s="26" t="str">
        <f>Raw_endusebreakdownannual!B2123</f>
        <v>CZ14</v>
      </c>
      <c r="B2124" s="26" t="str">
        <f>Raw_endusebreakdownannual!C2123</f>
        <v>cPVVG</v>
      </c>
      <c r="C2124" s="26" t="str">
        <f>Raw_endusebreakdownannual!A2123</f>
        <v>Existing</v>
      </c>
      <c r="D2124" s="26" t="str">
        <f>Raw_endusebreakdownannual!D2123</f>
        <v>Fans</v>
      </c>
      <c r="E2124" s="65">
        <f>Raw_endusebreakdownannual!E2123</f>
        <v>1273782.44</v>
      </c>
      <c r="F2124" s="65">
        <f>Raw_endusebreakdownannual!F2123</f>
        <v>0</v>
      </c>
      <c r="G2124" s="26"/>
    </row>
    <row r="2125" spans="1:7" x14ac:dyDescent="0.25">
      <c r="A2125" s="26" t="str">
        <f>Raw_endusebreakdownannual!B2124</f>
        <v>CZ14</v>
      </c>
      <c r="B2125" s="26" t="str">
        <f>Raw_endusebreakdownannual!C2124</f>
        <v>cPVVG</v>
      </c>
      <c r="C2125" s="26" t="str">
        <f>Raw_endusebreakdownannual!A2124</f>
        <v>Existing</v>
      </c>
      <c r="D2125" s="26" t="str">
        <f>Raw_endusebreakdownannual!D2124</f>
        <v>Pumps</v>
      </c>
      <c r="E2125" s="65">
        <f>Raw_endusebreakdownannual!E2124</f>
        <v>3764.68</v>
      </c>
      <c r="F2125" s="65">
        <f>Raw_endusebreakdownannual!F2124</f>
        <v>0</v>
      </c>
      <c r="G2125" s="26"/>
    </row>
    <row r="2126" spans="1:7" x14ac:dyDescent="0.25">
      <c r="A2126" s="26" t="str">
        <f>Raw_endusebreakdownannual!B2125</f>
        <v>CZ14</v>
      </c>
      <c r="B2126" s="26" t="str">
        <f>Raw_endusebreakdownannual!C2125</f>
        <v>cPVVG</v>
      </c>
      <c r="C2126" s="26" t="str">
        <f>Raw_endusebreakdownannual!A2125</f>
        <v>Existing</v>
      </c>
      <c r="D2126" s="26" t="str">
        <f>Raw_endusebreakdownannual!D2125</f>
        <v>Heat Rejection</v>
      </c>
      <c r="E2126" s="65">
        <f>Raw_endusebreakdownannual!E2125</f>
        <v>0</v>
      </c>
      <c r="F2126" s="65">
        <f>Raw_endusebreakdownannual!F2125</f>
        <v>0</v>
      </c>
      <c r="G2126" s="26"/>
    </row>
    <row r="2127" spans="1:7" x14ac:dyDescent="0.25">
      <c r="A2127" s="26" t="str">
        <f>Raw_endusebreakdownannual!B2126</f>
        <v>CZ14</v>
      </c>
      <c r="B2127" s="26" t="str">
        <f>Raw_endusebreakdownannual!C2126</f>
        <v>cPVVG</v>
      </c>
      <c r="C2127" s="26" t="str">
        <f>Raw_endusebreakdownannual!A2126</f>
        <v>Existing</v>
      </c>
      <c r="D2127" s="26" t="str">
        <f>Raw_endusebreakdownannual!D2126</f>
        <v>Humidification</v>
      </c>
      <c r="E2127" s="65">
        <f>Raw_endusebreakdownannual!E2126</f>
        <v>0</v>
      </c>
      <c r="F2127" s="65">
        <f>Raw_endusebreakdownannual!F2126</f>
        <v>0</v>
      </c>
      <c r="G2127" s="26"/>
    </row>
    <row r="2128" spans="1:7" x14ac:dyDescent="0.25">
      <c r="A2128" s="26" t="str">
        <f>Raw_endusebreakdownannual!B2127</f>
        <v>CZ14</v>
      </c>
      <c r="B2128" s="26" t="str">
        <f>Raw_endusebreakdownannual!C2127</f>
        <v>cPVVG</v>
      </c>
      <c r="C2128" s="26" t="str">
        <f>Raw_endusebreakdownannual!A2127</f>
        <v>Existing</v>
      </c>
      <c r="D2128" s="26" t="str">
        <f>Raw_endusebreakdownannual!D2127</f>
        <v>Heat Recovery</v>
      </c>
      <c r="E2128" s="65">
        <f>Raw_endusebreakdownannual!E2127</f>
        <v>0</v>
      </c>
      <c r="F2128" s="65">
        <f>Raw_endusebreakdownannual!F2127</f>
        <v>0</v>
      </c>
      <c r="G2128" s="26"/>
    </row>
    <row r="2129" spans="1:7" x14ac:dyDescent="0.25">
      <c r="A2129" s="26" t="str">
        <f>Raw_endusebreakdownannual!B2128</f>
        <v>CZ14</v>
      </c>
      <c r="B2129" s="26" t="str">
        <f>Raw_endusebreakdownannual!C2128</f>
        <v>cPVVG</v>
      </c>
      <c r="C2129" s="26" t="str">
        <f>Raw_endusebreakdownannual!A2128</f>
        <v>Existing</v>
      </c>
      <c r="D2129" s="26" t="str">
        <f>Raw_endusebreakdownannual!D2128</f>
        <v>Water Systems</v>
      </c>
      <c r="E2129" s="65">
        <f>Raw_endusebreakdownannual!E2128</f>
        <v>0</v>
      </c>
      <c r="F2129" s="65">
        <f>Raw_endusebreakdownannual!F2128</f>
        <v>1372206.77</v>
      </c>
      <c r="G2129" s="26"/>
    </row>
    <row r="2130" spans="1:7" x14ac:dyDescent="0.25">
      <c r="A2130" s="26" t="str">
        <f>Raw_endusebreakdownannual!B2129</f>
        <v>CZ14</v>
      </c>
      <c r="B2130" s="26" t="str">
        <f>Raw_endusebreakdownannual!C2129</f>
        <v>cPVVG</v>
      </c>
      <c r="C2130" s="26" t="str">
        <f>Raw_endusebreakdownannual!A2129</f>
        <v>Existing</v>
      </c>
      <c r="D2130" s="26" t="str">
        <f>Raw_endusebreakdownannual!D2129</f>
        <v>Refrigeration</v>
      </c>
      <c r="E2130" s="65">
        <f>Raw_endusebreakdownannual!E2129</f>
        <v>0</v>
      </c>
      <c r="F2130" s="65">
        <f>Raw_endusebreakdownannual!F2129</f>
        <v>0</v>
      </c>
      <c r="G2130" s="26"/>
    </row>
    <row r="2131" spans="1:7" x14ac:dyDescent="0.25">
      <c r="A2131" s="26" t="str">
        <f>Raw_endusebreakdownannual!B2130</f>
        <v>CZ14</v>
      </c>
      <c r="B2131" s="26" t="str">
        <f>Raw_endusebreakdownannual!C2130</f>
        <v>cPVVG</v>
      </c>
      <c r="C2131" s="26" t="str">
        <f>Raw_endusebreakdownannual!A2130</f>
        <v>Existing</v>
      </c>
      <c r="D2131" s="26" t="str">
        <f>Raw_endusebreakdownannual!D2130</f>
        <v>Generators</v>
      </c>
      <c r="E2131" s="65">
        <f>Raw_endusebreakdownannual!E2130</f>
        <v>0</v>
      </c>
      <c r="F2131" s="65">
        <f>Raw_endusebreakdownannual!F2130</f>
        <v>0</v>
      </c>
      <c r="G2131" s="26"/>
    </row>
    <row r="2132" spans="1:7" x14ac:dyDescent="0.25">
      <c r="A2132" s="26" t="str">
        <f>Raw_endusebreakdownannual!B2131</f>
        <v>CZ14</v>
      </c>
      <c r="B2132" s="26" t="str">
        <f>Raw_endusebreakdownannual!C2131</f>
        <v>cPVVG</v>
      </c>
      <c r="C2132" s="26" t="str">
        <f>Raw_endusebreakdownannual!A2131</f>
        <v>Existing</v>
      </c>
      <c r="D2132" s="26" t="str">
        <f>Raw_endusebreakdownannual!D2131</f>
        <v>Total End Uses</v>
      </c>
      <c r="E2132" s="65">
        <f>Raw_endusebreakdownannual!E2131</f>
        <v>7762869.6900000004</v>
      </c>
      <c r="F2132" s="65">
        <f>Raw_endusebreakdownannual!F2131</f>
        <v>1808485.92</v>
      </c>
      <c r="G2132" s="26"/>
    </row>
    <row r="2133" spans="1:7" x14ac:dyDescent="0.25">
      <c r="A2133" s="26" t="str">
        <f>Raw_endusebreakdownannual!B2132</f>
        <v>CZ15</v>
      </c>
      <c r="B2133" s="26" t="str">
        <f>Raw_endusebreakdownannual!C2132</f>
        <v>cPVVG</v>
      </c>
      <c r="C2133" s="26" t="str">
        <f>Raw_endusebreakdownannual!A2132</f>
        <v>Existing</v>
      </c>
      <c r="D2133" s="26" t="str">
        <f>Raw_endusebreakdownannual!D2132</f>
        <v>Heating</v>
      </c>
      <c r="E2133" s="65">
        <f>Raw_endusebreakdownannual!E2132</f>
        <v>0</v>
      </c>
      <c r="F2133" s="65">
        <f>Raw_endusebreakdownannual!F2132</f>
        <v>66306.37</v>
      </c>
      <c r="G2133" s="26"/>
    </row>
    <row r="2134" spans="1:7" x14ac:dyDescent="0.25">
      <c r="A2134" s="26" t="str">
        <f>Raw_endusebreakdownannual!B2133</f>
        <v>CZ15</v>
      </c>
      <c r="B2134" s="26" t="str">
        <f>Raw_endusebreakdownannual!C2133</f>
        <v>cPVVG</v>
      </c>
      <c r="C2134" s="26" t="str">
        <f>Raw_endusebreakdownannual!A2133</f>
        <v>Existing</v>
      </c>
      <c r="D2134" s="26" t="str">
        <f>Raw_endusebreakdownannual!D2133</f>
        <v>Cooling</v>
      </c>
      <c r="E2134" s="65">
        <f>Raw_endusebreakdownannual!E2133</f>
        <v>2830295.83</v>
      </c>
      <c r="F2134" s="65">
        <f>Raw_endusebreakdownannual!F2133</f>
        <v>0</v>
      </c>
      <c r="G2134" s="26"/>
    </row>
    <row r="2135" spans="1:7" x14ac:dyDescent="0.25">
      <c r="A2135" s="26" t="str">
        <f>Raw_endusebreakdownannual!B2134</f>
        <v>CZ15</v>
      </c>
      <c r="B2135" s="26" t="str">
        <f>Raw_endusebreakdownannual!C2134</f>
        <v>cPVVG</v>
      </c>
      <c r="C2135" s="26" t="str">
        <f>Raw_endusebreakdownannual!A2134</f>
        <v>Existing</v>
      </c>
      <c r="D2135" s="26" t="str">
        <f>Raw_endusebreakdownannual!D2134</f>
        <v>Interior Lighting</v>
      </c>
      <c r="E2135" s="65">
        <f>Raw_endusebreakdownannual!E2134</f>
        <v>1197553.4099999999</v>
      </c>
      <c r="F2135" s="65">
        <f>Raw_endusebreakdownannual!F2134</f>
        <v>0</v>
      </c>
      <c r="G2135" s="26"/>
    </row>
    <row r="2136" spans="1:7" x14ac:dyDescent="0.25">
      <c r="A2136" s="26" t="str">
        <f>Raw_endusebreakdownannual!B2135</f>
        <v>CZ15</v>
      </c>
      <c r="B2136" s="26" t="str">
        <f>Raw_endusebreakdownannual!C2135</f>
        <v>cPVVG</v>
      </c>
      <c r="C2136" s="26" t="str">
        <f>Raw_endusebreakdownannual!A2135</f>
        <v>Existing</v>
      </c>
      <c r="D2136" s="26" t="str">
        <f>Raw_endusebreakdownannual!D2135</f>
        <v>Exterior Lighting</v>
      </c>
      <c r="E2136" s="65">
        <f>Raw_endusebreakdownannual!E2135</f>
        <v>0</v>
      </c>
      <c r="F2136" s="65">
        <f>Raw_endusebreakdownannual!F2135</f>
        <v>0</v>
      </c>
      <c r="G2136" s="26"/>
    </row>
    <row r="2137" spans="1:7" x14ac:dyDescent="0.25">
      <c r="A2137" s="26" t="str">
        <f>Raw_endusebreakdownannual!B2136</f>
        <v>CZ15</v>
      </c>
      <c r="B2137" s="26" t="str">
        <f>Raw_endusebreakdownannual!C2136</f>
        <v>cPVVG</v>
      </c>
      <c r="C2137" s="26" t="str">
        <f>Raw_endusebreakdownannual!A2136</f>
        <v>Existing</v>
      </c>
      <c r="D2137" s="26" t="str">
        <f>Raw_endusebreakdownannual!D2136</f>
        <v>Interior Equipment</v>
      </c>
      <c r="E2137" s="65">
        <f>Raw_endusebreakdownannual!E2136</f>
        <v>3196971.72</v>
      </c>
      <c r="F2137" s="65">
        <f>Raw_endusebreakdownannual!F2136</f>
        <v>234323.45</v>
      </c>
      <c r="G2137" s="26"/>
    </row>
    <row r="2138" spans="1:7" x14ac:dyDescent="0.25">
      <c r="A2138" s="26" t="str">
        <f>Raw_endusebreakdownannual!B2137</f>
        <v>CZ15</v>
      </c>
      <c r="B2138" s="26" t="str">
        <f>Raw_endusebreakdownannual!C2137</f>
        <v>cPVVG</v>
      </c>
      <c r="C2138" s="26" t="str">
        <f>Raw_endusebreakdownannual!A2137</f>
        <v>Existing</v>
      </c>
      <c r="D2138" s="26" t="str">
        <f>Raw_endusebreakdownannual!D2137</f>
        <v>Exterior Equipment</v>
      </c>
      <c r="E2138" s="65">
        <f>Raw_endusebreakdownannual!E2137</f>
        <v>0</v>
      </c>
      <c r="F2138" s="65">
        <f>Raw_endusebreakdownannual!F2137</f>
        <v>0</v>
      </c>
      <c r="G2138" s="26"/>
    </row>
    <row r="2139" spans="1:7" x14ac:dyDescent="0.25">
      <c r="A2139" s="26" t="str">
        <f>Raw_endusebreakdownannual!B2138</f>
        <v>CZ15</v>
      </c>
      <c r="B2139" s="26" t="str">
        <f>Raw_endusebreakdownannual!C2138</f>
        <v>cPVVG</v>
      </c>
      <c r="C2139" s="26" t="str">
        <f>Raw_endusebreakdownannual!A2138</f>
        <v>Existing</v>
      </c>
      <c r="D2139" s="26" t="str">
        <f>Raw_endusebreakdownannual!D2138</f>
        <v>Fans</v>
      </c>
      <c r="E2139" s="65">
        <f>Raw_endusebreakdownannual!E2138</f>
        <v>1310257.58</v>
      </c>
      <c r="F2139" s="65">
        <f>Raw_endusebreakdownannual!F2138</f>
        <v>0</v>
      </c>
      <c r="G2139" s="26"/>
    </row>
    <row r="2140" spans="1:7" x14ac:dyDescent="0.25">
      <c r="A2140" s="26" t="str">
        <f>Raw_endusebreakdownannual!B2139</f>
        <v>CZ15</v>
      </c>
      <c r="B2140" s="26" t="str">
        <f>Raw_endusebreakdownannual!C2139</f>
        <v>cPVVG</v>
      </c>
      <c r="C2140" s="26" t="str">
        <f>Raw_endusebreakdownannual!A2139</f>
        <v>Existing</v>
      </c>
      <c r="D2140" s="26" t="str">
        <f>Raw_endusebreakdownannual!D2139</f>
        <v>Pumps</v>
      </c>
      <c r="E2140" s="65">
        <f>Raw_endusebreakdownannual!E2139</f>
        <v>4210.62</v>
      </c>
      <c r="F2140" s="65">
        <f>Raw_endusebreakdownannual!F2139</f>
        <v>0</v>
      </c>
      <c r="G2140" s="26"/>
    </row>
    <row r="2141" spans="1:7" x14ac:dyDescent="0.25">
      <c r="A2141" s="26" t="str">
        <f>Raw_endusebreakdownannual!B2140</f>
        <v>CZ15</v>
      </c>
      <c r="B2141" s="26" t="str">
        <f>Raw_endusebreakdownannual!C2140</f>
        <v>cPVVG</v>
      </c>
      <c r="C2141" s="26" t="str">
        <f>Raw_endusebreakdownannual!A2140</f>
        <v>Existing</v>
      </c>
      <c r="D2141" s="26" t="str">
        <f>Raw_endusebreakdownannual!D2140</f>
        <v>Heat Rejection</v>
      </c>
      <c r="E2141" s="65">
        <f>Raw_endusebreakdownannual!E2140</f>
        <v>0</v>
      </c>
      <c r="F2141" s="65">
        <f>Raw_endusebreakdownannual!F2140</f>
        <v>0</v>
      </c>
      <c r="G2141" s="26"/>
    </row>
    <row r="2142" spans="1:7" x14ac:dyDescent="0.25">
      <c r="A2142" s="26" t="str">
        <f>Raw_endusebreakdownannual!B2141</f>
        <v>CZ15</v>
      </c>
      <c r="B2142" s="26" t="str">
        <f>Raw_endusebreakdownannual!C2141</f>
        <v>cPVVG</v>
      </c>
      <c r="C2142" s="26" t="str">
        <f>Raw_endusebreakdownannual!A2141</f>
        <v>Existing</v>
      </c>
      <c r="D2142" s="26" t="str">
        <f>Raw_endusebreakdownannual!D2141</f>
        <v>Humidification</v>
      </c>
      <c r="E2142" s="65">
        <f>Raw_endusebreakdownannual!E2141</f>
        <v>0</v>
      </c>
      <c r="F2142" s="65">
        <f>Raw_endusebreakdownannual!F2141</f>
        <v>0</v>
      </c>
      <c r="G2142" s="26"/>
    </row>
    <row r="2143" spans="1:7" x14ac:dyDescent="0.25">
      <c r="A2143" s="26" t="str">
        <f>Raw_endusebreakdownannual!B2142</f>
        <v>CZ15</v>
      </c>
      <c r="B2143" s="26" t="str">
        <f>Raw_endusebreakdownannual!C2142</f>
        <v>cPVVG</v>
      </c>
      <c r="C2143" s="26" t="str">
        <f>Raw_endusebreakdownannual!A2142</f>
        <v>Existing</v>
      </c>
      <c r="D2143" s="26" t="str">
        <f>Raw_endusebreakdownannual!D2142</f>
        <v>Heat Recovery</v>
      </c>
      <c r="E2143" s="65">
        <f>Raw_endusebreakdownannual!E2142</f>
        <v>0</v>
      </c>
      <c r="F2143" s="65">
        <f>Raw_endusebreakdownannual!F2142</f>
        <v>0</v>
      </c>
      <c r="G2143" s="26"/>
    </row>
    <row r="2144" spans="1:7" x14ac:dyDescent="0.25">
      <c r="A2144" s="26" t="str">
        <f>Raw_endusebreakdownannual!B2143</f>
        <v>CZ15</v>
      </c>
      <c r="B2144" s="26" t="str">
        <f>Raw_endusebreakdownannual!C2143</f>
        <v>cPVVG</v>
      </c>
      <c r="C2144" s="26" t="str">
        <f>Raw_endusebreakdownannual!A2143</f>
        <v>Existing</v>
      </c>
      <c r="D2144" s="26" t="str">
        <f>Raw_endusebreakdownannual!D2143</f>
        <v>Water Systems</v>
      </c>
      <c r="E2144" s="65">
        <f>Raw_endusebreakdownannual!E2143</f>
        <v>0</v>
      </c>
      <c r="F2144" s="65">
        <f>Raw_endusebreakdownannual!F2143</f>
        <v>1216892.96</v>
      </c>
      <c r="G2144" s="26"/>
    </row>
    <row r="2145" spans="1:7" x14ac:dyDescent="0.25">
      <c r="A2145" s="26" t="str">
        <f>Raw_endusebreakdownannual!B2144</f>
        <v>CZ15</v>
      </c>
      <c r="B2145" s="26" t="str">
        <f>Raw_endusebreakdownannual!C2144</f>
        <v>cPVVG</v>
      </c>
      <c r="C2145" s="26" t="str">
        <f>Raw_endusebreakdownannual!A2144</f>
        <v>Existing</v>
      </c>
      <c r="D2145" s="26" t="str">
        <f>Raw_endusebreakdownannual!D2144</f>
        <v>Refrigeration</v>
      </c>
      <c r="E2145" s="65">
        <f>Raw_endusebreakdownannual!E2144</f>
        <v>0</v>
      </c>
      <c r="F2145" s="65">
        <f>Raw_endusebreakdownannual!F2144</f>
        <v>0</v>
      </c>
      <c r="G2145" s="26"/>
    </row>
    <row r="2146" spans="1:7" x14ac:dyDescent="0.25">
      <c r="A2146" s="26" t="str">
        <f>Raw_endusebreakdownannual!B2145</f>
        <v>CZ15</v>
      </c>
      <c r="B2146" s="26" t="str">
        <f>Raw_endusebreakdownannual!C2145</f>
        <v>cPVVG</v>
      </c>
      <c r="C2146" s="26" t="str">
        <f>Raw_endusebreakdownannual!A2145</f>
        <v>Existing</v>
      </c>
      <c r="D2146" s="26" t="str">
        <f>Raw_endusebreakdownannual!D2145</f>
        <v>Generators</v>
      </c>
      <c r="E2146" s="65">
        <f>Raw_endusebreakdownannual!E2145</f>
        <v>0</v>
      </c>
      <c r="F2146" s="65">
        <f>Raw_endusebreakdownannual!F2145</f>
        <v>0</v>
      </c>
      <c r="G2146" s="26"/>
    </row>
    <row r="2147" spans="1:7" x14ac:dyDescent="0.25">
      <c r="A2147" s="26" t="str">
        <f>Raw_endusebreakdownannual!B2146</f>
        <v>CZ15</v>
      </c>
      <c r="B2147" s="26" t="str">
        <f>Raw_endusebreakdownannual!C2146</f>
        <v>cPVVG</v>
      </c>
      <c r="C2147" s="26" t="str">
        <f>Raw_endusebreakdownannual!A2146</f>
        <v>Existing</v>
      </c>
      <c r="D2147" s="26" t="str">
        <f>Raw_endusebreakdownannual!D2146</f>
        <v>Total End Uses</v>
      </c>
      <c r="E2147" s="65">
        <f>Raw_endusebreakdownannual!E2146</f>
        <v>8539289.1699999999</v>
      </c>
      <c r="F2147" s="65">
        <f>Raw_endusebreakdownannual!F2146</f>
        <v>1517522.77</v>
      </c>
      <c r="G2147" s="26"/>
    </row>
    <row r="2148" spans="1:7" x14ac:dyDescent="0.25">
      <c r="A2148" s="26" t="str">
        <f>Raw_endusebreakdownannual!B2147</f>
        <v>CZ16</v>
      </c>
      <c r="B2148" s="26" t="str">
        <f>Raw_endusebreakdownannual!C2147</f>
        <v>cPVVG</v>
      </c>
      <c r="C2148" s="26" t="str">
        <f>Raw_endusebreakdownannual!A2147</f>
        <v>Existing</v>
      </c>
      <c r="D2148" s="26" t="str">
        <f>Raw_endusebreakdownannual!D2147</f>
        <v>Heating</v>
      </c>
      <c r="E2148" s="65">
        <f>Raw_endusebreakdownannual!E2147</f>
        <v>0</v>
      </c>
      <c r="F2148" s="65">
        <f>Raw_endusebreakdownannual!F2147</f>
        <v>703795.19999999995</v>
      </c>
      <c r="G2148" s="26"/>
    </row>
    <row r="2149" spans="1:7" x14ac:dyDescent="0.25">
      <c r="A2149" s="26" t="str">
        <f>Raw_endusebreakdownannual!B2148</f>
        <v>CZ16</v>
      </c>
      <c r="B2149" s="26" t="str">
        <f>Raw_endusebreakdownannual!C2148</f>
        <v>cPVVG</v>
      </c>
      <c r="C2149" s="26" t="str">
        <f>Raw_endusebreakdownannual!A2148</f>
        <v>Existing</v>
      </c>
      <c r="D2149" s="26" t="str">
        <f>Raw_endusebreakdownannual!D2148</f>
        <v>Cooling</v>
      </c>
      <c r="E2149" s="65">
        <f>Raw_endusebreakdownannual!E2148</f>
        <v>1389546.53</v>
      </c>
      <c r="F2149" s="65">
        <f>Raw_endusebreakdownannual!F2148</f>
        <v>0</v>
      </c>
      <c r="G2149" s="26"/>
    </row>
    <row r="2150" spans="1:7" x14ac:dyDescent="0.25">
      <c r="A2150" s="26" t="str">
        <f>Raw_endusebreakdownannual!B2149</f>
        <v>CZ16</v>
      </c>
      <c r="B2150" s="26" t="str">
        <f>Raw_endusebreakdownannual!C2149</f>
        <v>cPVVG</v>
      </c>
      <c r="C2150" s="26" t="str">
        <f>Raw_endusebreakdownannual!A2149</f>
        <v>Existing</v>
      </c>
      <c r="D2150" s="26" t="str">
        <f>Raw_endusebreakdownannual!D2149</f>
        <v>Interior Lighting</v>
      </c>
      <c r="E2150" s="65">
        <f>Raw_endusebreakdownannual!E2149</f>
        <v>1197553.4099999999</v>
      </c>
      <c r="F2150" s="65">
        <f>Raw_endusebreakdownannual!F2149</f>
        <v>0</v>
      </c>
      <c r="G2150" s="26"/>
    </row>
    <row r="2151" spans="1:7" x14ac:dyDescent="0.25">
      <c r="A2151" s="26" t="str">
        <f>Raw_endusebreakdownannual!B2150</f>
        <v>CZ16</v>
      </c>
      <c r="B2151" s="26" t="str">
        <f>Raw_endusebreakdownannual!C2150</f>
        <v>cPVVG</v>
      </c>
      <c r="C2151" s="26" t="str">
        <f>Raw_endusebreakdownannual!A2150</f>
        <v>Existing</v>
      </c>
      <c r="D2151" s="26" t="str">
        <f>Raw_endusebreakdownannual!D2150</f>
        <v>Exterior Lighting</v>
      </c>
      <c r="E2151" s="65">
        <f>Raw_endusebreakdownannual!E2150</f>
        <v>0</v>
      </c>
      <c r="F2151" s="65">
        <f>Raw_endusebreakdownannual!F2150</f>
        <v>0</v>
      </c>
      <c r="G2151" s="26"/>
    </row>
    <row r="2152" spans="1:7" x14ac:dyDescent="0.25">
      <c r="A2152" s="26" t="str">
        <f>Raw_endusebreakdownannual!B2151</f>
        <v>CZ16</v>
      </c>
      <c r="B2152" s="26" t="str">
        <f>Raw_endusebreakdownannual!C2151</f>
        <v>cPVVG</v>
      </c>
      <c r="C2152" s="26" t="str">
        <f>Raw_endusebreakdownannual!A2151</f>
        <v>Existing</v>
      </c>
      <c r="D2152" s="26" t="str">
        <f>Raw_endusebreakdownannual!D2151</f>
        <v>Interior Equipment</v>
      </c>
      <c r="E2152" s="65">
        <f>Raw_endusebreakdownannual!E2151</f>
        <v>3196971.72</v>
      </c>
      <c r="F2152" s="65">
        <f>Raw_endusebreakdownannual!F2151</f>
        <v>234323.45</v>
      </c>
      <c r="G2152" s="26"/>
    </row>
    <row r="2153" spans="1:7" x14ac:dyDescent="0.25">
      <c r="A2153" s="26" t="str">
        <f>Raw_endusebreakdownannual!B2152</f>
        <v>CZ16</v>
      </c>
      <c r="B2153" s="26" t="str">
        <f>Raw_endusebreakdownannual!C2152</f>
        <v>cPVVG</v>
      </c>
      <c r="C2153" s="26" t="str">
        <f>Raw_endusebreakdownannual!A2152</f>
        <v>Existing</v>
      </c>
      <c r="D2153" s="26" t="str">
        <f>Raw_endusebreakdownannual!D2152</f>
        <v>Exterior Equipment</v>
      </c>
      <c r="E2153" s="65">
        <f>Raw_endusebreakdownannual!E2152</f>
        <v>0</v>
      </c>
      <c r="F2153" s="65">
        <f>Raw_endusebreakdownannual!F2152</f>
        <v>0</v>
      </c>
      <c r="G2153" s="26"/>
    </row>
    <row r="2154" spans="1:7" x14ac:dyDescent="0.25">
      <c r="A2154" s="26" t="str">
        <f>Raw_endusebreakdownannual!B2153</f>
        <v>CZ16</v>
      </c>
      <c r="B2154" s="26" t="str">
        <f>Raw_endusebreakdownannual!C2153</f>
        <v>cPVVG</v>
      </c>
      <c r="C2154" s="26" t="str">
        <f>Raw_endusebreakdownannual!A2153</f>
        <v>Existing</v>
      </c>
      <c r="D2154" s="26" t="str">
        <f>Raw_endusebreakdownannual!D2153</f>
        <v>Fans</v>
      </c>
      <c r="E2154" s="65">
        <f>Raw_endusebreakdownannual!E2153</f>
        <v>1192666.92</v>
      </c>
      <c r="F2154" s="65">
        <f>Raw_endusebreakdownannual!F2153</f>
        <v>0</v>
      </c>
      <c r="G2154" s="26"/>
    </row>
    <row r="2155" spans="1:7" x14ac:dyDescent="0.25">
      <c r="A2155" s="26" t="str">
        <f>Raw_endusebreakdownannual!B2154</f>
        <v>CZ16</v>
      </c>
      <c r="B2155" s="26" t="str">
        <f>Raw_endusebreakdownannual!C2154</f>
        <v>cPVVG</v>
      </c>
      <c r="C2155" s="26" t="str">
        <f>Raw_endusebreakdownannual!A2154</f>
        <v>Existing</v>
      </c>
      <c r="D2155" s="26" t="str">
        <f>Raw_endusebreakdownannual!D2154</f>
        <v>Pumps</v>
      </c>
      <c r="E2155" s="65">
        <f>Raw_endusebreakdownannual!E2154</f>
        <v>2865.57</v>
      </c>
      <c r="F2155" s="65">
        <f>Raw_endusebreakdownannual!F2154</f>
        <v>0</v>
      </c>
      <c r="G2155" s="26"/>
    </row>
    <row r="2156" spans="1:7" x14ac:dyDescent="0.25">
      <c r="A2156" s="26" t="str">
        <f>Raw_endusebreakdownannual!B2155</f>
        <v>CZ16</v>
      </c>
      <c r="B2156" s="26" t="str">
        <f>Raw_endusebreakdownannual!C2155</f>
        <v>cPVVG</v>
      </c>
      <c r="C2156" s="26" t="str">
        <f>Raw_endusebreakdownannual!A2155</f>
        <v>Existing</v>
      </c>
      <c r="D2156" s="26" t="str">
        <f>Raw_endusebreakdownannual!D2155</f>
        <v>Heat Rejection</v>
      </c>
      <c r="E2156" s="65">
        <f>Raw_endusebreakdownannual!E2155</f>
        <v>0</v>
      </c>
      <c r="F2156" s="65">
        <f>Raw_endusebreakdownannual!F2155</f>
        <v>0</v>
      </c>
      <c r="G2156" s="26"/>
    </row>
    <row r="2157" spans="1:7" x14ac:dyDescent="0.25">
      <c r="A2157" s="26" t="str">
        <f>Raw_endusebreakdownannual!B2156</f>
        <v>CZ16</v>
      </c>
      <c r="B2157" s="26" t="str">
        <f>Raw_endusebreakdownannual!C2156</f>
        <v>cPVVG</v>
      </c>
      <c r="C2157" s="26" t="str">
        <f>Raw_endusebreakdownannual!A2156</f>
        <v>Existing</v>
      </c>
      <c r="D2157" s="26" t="str">
        <f>Raw_endusebreakdownannual!D2156</f>
        <v>Humidification</v>
      </c>
      <c r="E2157" s="65">
        <f>Raw_endusebreakdownannual!E2156</f>
        <v>0</v>
      </c>
      <c r="F2157" s="65">
        <f>Raw_endusebreakdownannual!F2156</f>
        <v>0</v>
      </c>
      <c r="G2157" s="26"/>
    </row>
    <row r="2158" spans="1:7" x14ac:dyDescent="0.25">
      <c r="A2158" s="26" t="str">
        <f>Raw_endusebreakdownannual!B2157</f>
        <v>CZ16</v>
      </c>
      <c r="B2158" s="26" t="str">
        <f>Raw_endusebreakdownannual!C2157</f>
        <v>cPVVG</v>
      </c>
      <c r="C2158" s="26" t="str">
        <f>Raw_endusebreakdownannual!A2157</f>
        <v>Existing</v>
      </c>
      <c r="D2158" s="26" t="str">
        <f>Raw_endusebreakdownannual!D2157</f>
        <v>Heat Recovery</v>
      </c>
      <c r="E2158" s="65">
        <f>Raw_endusebreakdownannual!E2157</f>
        <v>0</v>
      </c>
      <c r="F2158" s="65">
        <f>Raw_endusebreakdownannual!F2157</f>
        <v>0</v>
      </c>
      <c r="G2158" s="26"/>
    </row>
    <row r="2159" spans="1:7" x14ac:dyDescent="0.25">
      <c r="A2159" s="26" t="str">
        <f>Raw_endusebreakdownannual!B2158</f>
        <v>CZ16</v>
      </c>
      <c r="B2159" s="26" t="str">
        <f>Raw_endusebreakdownannual!C2158</f>
        <v>cPVVG</v>
      </c>
      <c r="C2159" s="26" t="str">
        <f>Raw_endusebreakdownannual!A2158</f>
        <v>Existing</v>
      </c>
      <c r="D2159" s="26" t="str">
        <f>Raw_endusebreakdownannual!D2158</f>
        <v>Water Systems</v>
      </c>
      <c r="E2159" s="65">
        <f>Raw_endusebreakdownannual!E2158</f>
        <v>0</v>
      </c>
      <c r="F2159" s="65">
        <f>Raw_endusebreakdownannual!F2158</f>
        <v>1625474.31</v>
      </c>
      <c r="G2159" s="26"/>
    </row>
    <row r="2160" spans="1:7" x14ac:dyDescent="0.25">
      <c r="A2160" s="26" t="str">
        <f>Raw_endusebreakdownannual!B2159</f>
        <v>CZ16</v>
      </c>
      <c r="B2160" s="26" t="str">
        <f>Raw_endusebreakdownannual!C2159</f>
        <v>cPVVG</v>
      </c>
      <c r="C2160" s="26" t="str">
        <f>Raw_endusebreakdownannual!A2159</f>
        <v>Existing</v>
      </c>
      <c r="D2160" s="26" t="str">
        <f>Raw_endusebreakdownannual!D2159</f>
        <v>Refrigeration</v>
      </c>
      <c r="E2160" s="65">
        <f>Raw_endusebreakdownannual!E2159</f>
        <v>0</v>
      </c>
      <c r="F2160" s="65">
        <f>Raw_endusebreakdownannual!F2159</f>
        <v>0</v>
      </c>
      <c r="G2160" s="26"/>
    </row>
    <row r="2161" spans="1:7" x14ac:dyDescent="0.25">
      <c r="A2161" s="26" t="str">
        <f>Raw_endusebreakdownannual!B2160</f>
        <v>CZ16</v>
      </c>
      <c r="B2161" s="26" t="str">
        <f>Raw_endusebreakdownannual!C2160</f>
        <v>cPVVG</v>
      </c>
      <c r="C2161" s="26" t="str">
        <f>Raw_endusebreakdownannual!A2160</f>
        <v>Existing</v>
      </c>
      <c r="D2161" s="26" t="str">
        <f>Raw_endusebreakdownannual!D2160</f>
        <v>Generators</v>
      </c>
      <c r="E2161" s="65">
        <f>Raw_endusebreakdownannual!E2160</f>
        <v>0</v>
      </c>
      <c r="F2161" s="65">
        <f>Raw_endusebreakdownannual!F2160</f>
        <v>0</v>
      </c>
      <c r="G2161" s="26"/>
    </row>
    <row r="2162" spans="1:7" x14ac:dyDescent="0.25">
      <c r="A2162" s="26" t="str">
        <f>Raw_endusebreakdownannual!B2161</f>
        <v>CZ16</v>
      </c>
      <c r="B2162" s="26" t="str">
        <f>Raw_endusebreakdownannual!C2161</f>
        <v>cPVVG</v>
      </c>
      <c r="C2162" s="26" t="str">
        <f>Raw_endusebreakdownannual!A2161</f>
        <v>Existing</v>
      </c>
      <c r="D2162" s="26" t="str">
        <f>Raw_endusebreakdownannual!D2161</f>
        <v>Total End Uses</v>
      </c>
      <c r="E2162" s="65">
        <f>Raw_endusebreakdownannual!E2161</f>
        <v>6979604.1500000004</v>
      </c>
      <c r="F2162" s="65">
        <f>Raw_endusebreakdownannual!F2161</f>
        <v>2563592.96</v>
      </c>
      <c r="G2162" s="26"/>
    </row>
    <row r="2163" spans="1:7" x14ac:dyDescent="0.25">
      <c r="A2163" s="26" t="str">
        <f>Raw_endusebreakdownannual!B2162</f>
        <v>CZ01</v>
      </c>
      <c r="B2163" s="26" t="str">
        <f>Raw_endusebreakdownannual!C2162</f>
        <v>cPVVG</v>
      </c>
      <c r="C2163" s="26" t="str">
        <f>Raw_endusebreakdownannual!A2162</f>
        <v>New Construction</v>
      </c>
      <c r="D2163" s="26" t="str">
        <f>Raw_endusebreakdownannual!D2162</f>
        <v>Heating</v>
      </c>
      <c r="E2163" s="65">
        <f>Raw_endusebreakdownannual!E2162</f>
        <v>0</v>
      </c>
      <c r="F2163" s="65">
        <f>Raw_endusebreakdownannual!F2162</f>
        <v>978218.57</v>
      </c>
      <c r="G2163" s="26"/>
    </row>
    <row r="2164" spans="1:7" x14ac:dyDescent="0.25">
      <c r="A2164" s="26" t="str">
        <f>Raw_endusebreakdownannual!B2163</f>
        <v>CZ01</v>
      </c>
      <c r="B2164" s="26" t="str">
        <f>Raw_endusebreakdownannual!C2163</f>
        <v>cPVVG</v>
      </c>
      <c r="C2164" s="26" t="str">
        <f>Raw_endusebreakdownannual!A2163</f>
        <v>New Construction</v>
      </c>
      <c r="D2164" s="26" t="str">
        <f>Raw_endusebreakdownannual!D2163</f>
        <v>Cooling</v>
      </c>
      <c r="E2164" s="65">
        <f>Raw_endusebreakdownannual!E2163</f>
        <v>75260.740000000005</v>
      </c>
      <c r="F2164" s="65">
        <f>Raw_endusebreakdownannual!F2163</f>
        <v>0</v>
      </c>
      <c r="G2164" s="26"/>
    </row>
    <row r="2165" spans="1:7" x14ac:dyDescent="0.25">
      <c r="A2165" s="26" t="str">
        <f>Raw_endusebreakdownannual!B2164</f>
        <v>CZ01</v>
      </c>
      <c r="B2165" s="26" t="str">
        <f>Raw_endusebreakdownannual!C2164</f>
        <v>cPVVG</v>
      </c>
      <c r="C2165" s="26" t="str">
        <f>Raw_endusebreakdownannual!A2164</f>
        <v>New Construction</v>
      </c>
      <c r="D2165" s="26" t="str">
        <f>Raw_endusebreakdownannual!D2164</f>
        <v>Interior Lighting</v>
      </c>
      <c r="E2165" s="65">
        <f>Raw_endusebreakdownannual!E2164</f>
        <v>558894.68000000005</v>
      </c>
      <c r="F2165" s="65">
        <f>Raw_endusebreakdownannual!F2164</f>
        <v>0</v>
      </c>
      <c r="G2165" s="26"/>
    </row>
    <row r="2166" spans="1:7" x14ac:dyDescent="0.25">
      <c r="A2166" s="26" t="str">
        <f>Raw_endusebreakdownannual!B2165</f>
        <v>CZ01</v>
      </c>
      <c r="B2166" s="26" t="str">
        <f>Raw_endusebreakdownannual!C2165</f>
        <v>cPVVG</v>
      </c>
      <c r="C2166" s="26" t="str">
        <f>Raw_endusebreakdownannual!A2165</f>
        <v>New Construction</v>
      </c>
      <c r="D2166" s="26" t="str">
        <f>Raw_endusebreakdownannual!D2165</f>
        <v>Exterior Lighting</v>
      </c>
      <c r="E2166" s="65">
        <f>Raw_endusebreakdownannual!E2165</f>
        <v>0</v>
      </c>
      <c r="F2166" s="65">
        <f>Raw_endusebreakdownannual!F2165</f>
        <v>0</v>
      </c>
      <c r="G2166" s="26"/>
    </row>
    <row r="2167" spans="1:7" x14ac:dyDescent="0.25">
      <c r="A2167" s="26" t="str">
        <f>Raw_endusebreakdownannual!B2166</f>
        <v>CZ01</v>
      </c>
      <c r="B2167" s="26" t="str">
        <f>Raw_endusebreakdownannual!C2166</f>
        <v>cPVVG</v>
      </c>
      <c r="C2167" s="26" t="str">
        <f>Raw_endusebreakdownannual!A2166</f>
        <v>New Construction</v>
      </c>
      <c r="D2167" s="26" t="str">
        <f>Raw_endusebreakdownannual!D2166</f>
        <v>Interior Equipment</v>
      </c>
      <c r="E2167" s="65">
        <f>Raw_endusebreakdownannual!E2166</f>
        <v>3196971.72</v>
      </c>
      <c r="F2167" s="65">
        <f>Raw_endusebreakdownannual!F2166</f>
        <v>234323.45</v>
      </c>
      <c r="G2167" s="26"/>
    </row>
    <row r="2168" spans="1:7" x14ac:dyDescent="0.25">
      <c r="A2168" s="26" t="str">
        <f>Raw_endusebreakdownannual!B2167</f>
        <v>CZ01</v>
      </c>
      <c r="B2168" s="26" t="str">
        <f>Raw_endusebreakdownannual!C2167</f>
        <v>cPVVG</v>
      </c>
      <c r="C2168" s="26" t="str">
        <f>Raw_endusebreakdownannual!A2167</f>
        <v>New Construction</v>
      </c>
      <c r="D2168" s="26" t="str">
        <f>Raw_endusebreakdownannual!D2167</f>
        <v>Exterior Equipment</v>
      </c>
      <c r="E2168" s="65">
        <f>Raw_endusebreakdownannual!E2167</f>
        <v>0</v>
      </c>
      <c r="F2168" s="65">
        <f>Raw_endusebreakdownannual!F2167</f>
        <v>0</v>
      </c>
      <c r="G2168" s="26"/>
    </row>
    <row r="2169" spans="1:7" x14ac:dyDescent="0.25">
      <c r="A2169" s="26" t="str">
        <f>Raw_endusebreakdownannual!B2168</f>
        <v>CZ01</v>
      </c>
      <c r="B2169" s="26" t="str">
        <f>Raw_endusebreakdownannual!C2168</f>
        <v>cPVVG</v>
      </c>
      <c r="C2169" s="26" t="str">
        <f>Raw_endusebreakdownannual!A2168</f>
        <v>New Construction</v>
      </c>
      <c r="D2169" s="26" t="str">
        <f>Raw_endusebreakdownannual!D2168</f>
        <v>Fans</v>
      </c>
      <c r="E2169" s="65">
        <f>Raw_endusebreakdownannual!E2168</f>
        <v>566604.66</v>
      </c>
      <c r="F2169" s="65">
        <f>Raw_endusebreakdownannual!F2168</f>
        <v>0</v>
      </c>
      <c r="G2169" s="26"/>
    </row>
    <row r="2170" spans="1:7" x14ac:dyDescent="0.25">
      <c r="A2170" s="26" t="str">
        <f>Raw_endusebreakdownannual!B2169</f>
        <v>CZ01</v>
      </c>
      <c r="B2170" s="26" t="str">
        <f>Raw_endusebreakdownannual!C2169</f>
        <v>cPVVG</v>
      </c>
      <c r="C2170" s="26" t="str">
        <f>Raw_endusebreakdownannual!A2169</f>
        <v>New Construction</v>
      </c>
      <c r="D2170" s="26" t="str">
        <f>Raw_endusebreakdownannual!D2169</f>
        <v>Pumps</v>
      </c>
      <c r="E2170" s="65">
        <f>Raw_endusebreakdownannual!E2169</f>
        <v>1843</v>
      </c>
      <c r="F2170" s="65">
        <f>Raw_endusebreakdownannual!F2169</f>
        <v>0</v>
      </c>
      <c r="G2170" s="26"/>
    </row>
    <row r="2171" spans="1:7" x14ac:dyDescent="0.25">
      <c r="A2171" s="26" t="str">
        <f>Raw_endusebreakdownannual!B2170</f>
        <v>CZ01</v>
      </c>
      <c r="B2171" s="26" t="str">
        <f>Raw_endusebreakdownannual!C2170</f>
        <v>cPVVG</v>
      </c>
      <c r="C2171" s="26" t="str">
        <f>Raw_endusebreakdownannual!A2170</f>
        <v>New Construction</v>
      </c>
      <c r="D2171" s="26" t="str">
        <f>Raw_endusebreakdownannual!D2170</f>
        <v>Heat Rejection</v>
      </c>
      <c r="E2171" s="65">
        <f>Raw_endusebreakdownannual!E2170</f>
        <v>0</v>
      </c>
      <c r="F2171" s="65">
        <f>Raw_endusebreakdownannual!F2170</f>
        <v>0</v>
      </c>
      <c r="G2171" s="26"/>
    </row>
    <row r="2172" spans="1:7" x14ac:dyDescent="0.25">
      <c r="A2172" s="26" t="str">
        <f>Raw_endusebreakdownannual!B2171</f>
        <v>CZ01</v>
      </c>
      <c r="B2172" s="26" t="str">
        <f>Raw_endusebreakdownannual!C2171</f>
        <v>cPVVG</v>
      </c>
      <c r="C2172" s="26" t="str">
        <f>Raw_endusebreakdownannual!A2171</f>
        <v>New Construction</v>
      </c>
      <c r="D2172" s="26" t="str">
        <f>Raw_endusebreakdownannual!D2171</f>
        <v>Humidification</v>
      </c>
      <c r="E2172" s="65">
        <f>Raw_endusebreakdownannual!E2171</f>
        <v>0</v>
      </c>
      <c r="F2172" s="65">
        <f>Raw_endusebreakdownannual!F2171</f>
        <v>0</v>
      </c>
      <c r="G2172" s="26"/>
    </row>
    <row r="2173" spans="1:7" x14ac:dyDescent="0.25">
      <c r="A2173" s="26" t="str">
        <f>Raw_endusebreakdownannual!B2172</f>
        <v>CZ01</v>
      </c>
      <c r="B2173" s="26" t="str">
        <f>Raw_endusebreakdownannual!C2172</f>
        <v>cPVVG</v>
      </c>
      <c r="C2173" s="26" t="str">
        <f>Raw_endusebreakdownannual!A2172</f>
        <v>New Construction</v>
      </c>
      <c r="D2173" s="26" t="str">
        <f>Raw_endusebreakdownannual!D2172</f>
        <v>Heat Recovery</v>
      </c>
      <c r="E2173" s="65">
        <f>Raw_endusebreakdownannual!E2172</f>
        <v>0</v>
      </c>
      <c r="F2173" s="65">
        <f>Raw_endusebreakdownannual!F2172</f>
        <v>0</v>
      </c>
      <c r="G2173" s="26"/>
    </row>
    <row r="2174" spans="1:7" x14ac:dyDescent="0.25">
      <c r="A2174" s="26" t="str">
        <f>Raw_endusebreakdownannual!B2173</f>
        <v>CZ01</v>
      </c>
      <c r="B2174" s="26" t="str">
        <f>Raw_endusebreakdownannual!C2173</f>
        <v>cPVVG</v>
      </c>
      <c r="C2174" s="26" t="str">
        <f>Raw_endusebreakdownannual!A2173</f>
        <v>New Construction</v>
      </c>
      <c r="D2174" s="26" t="str">
        <f>Raw_endusebreakdownannual!D2173</f>
        <v>Water Systems</v>
      </c>
      <c r="E2174" s="65">
        <f>Raw_endusebreakdownannual!E2173</f>
        <v>0</v>
      </c>
      <c r="F2174" s="65">
        <f>Raw_endusebreakdownannual!F2173</f>
        <v>1809536.03</v>
      </c>
      <c r="G2174" s="26"/>
    </row>
    <row r="2175" spans="1:7" x14ac:dyDescent="0.25">
      <c r="A2175" s="26" t="str">
        <f>Raw_endusebreakdownannual!B2174</f>
        <v>CZ01</v>
      </c>
      <c r="B2175" s="26" t="str">
        <f>Raw_endusebreakdownannual!C2174</f>
        <v>cPVVG</v>
      </c>
      <c r="C2175" s="26" t="str">
        <f>Raw_endusebreakdownannual!A2174</f>
        <v>New Construction</v>
      </c>
      <c r="D2175" s="26" t="str">
        <f>Raw_endusebreakdownannual!D2174</f>
        <v>Refrigeration</v>
      </c>
      <c r="E2175" s="65">
        <f>Raw_endusebreakdownannual!E2174</f>
        <v>0</v>
      </c>
      <c r="F2175" s="65">
        <f>Raw_endusebreakdownannual!F2174</f>
        <v>0</v>
      </c>
      <c r="G2175" s="26"/>
    </row>
    <row r="2176" spans="1:7" x14ac:dyDescent="0.25">
      <c r="A2176" s="26" t="str">
        <f>Raw_endusebreakdownannual!B2175</f>
        <v>CZ01</v>
      </c>
      <c r="B2176" s="26" t="str">
        <f>Raw_endusebreakdownannual!C2175</f>
        <v>cPVVG</v>
      </c>
      <c r="C2176" s="26" t="str">
        <f>Raw_endusebreakdownannual!A2175</f>
        <v>New Construction</v>
      </c>
      <c r="D2176" s="26" t="str">
        <f>Raw_endusebreakdownannual!D2175</f>
        <v>Generators</v>
      </c>
      <c r="E2176" s="65">
        <f>Raw_endusebreakdownannual!E2175</f>
        <v>0</v>
      </c>
      <c r="F2176" s="65">
        <f>Raw_endusebreakdownannual!F2175</f>
        <v>0</v>
      </c>
      <c r="G2176" s="26"/>
    </row>
    <row r="2177" spans="1:7" x14ac:dyDescent="0.25">
      <c r="A2177" s="26" t="str">
        <f>Raw_endusebreakdownannual!B2176</f>
        <v>CZ01</v>
      </c>
      <c r="B2177" s="26" t="str">
        <f>Raw_endusebreakdownannual!C2176</f>
        <v>cPVVG</v>
      </c>
      <c r="C2177" s="26" t="str">
        <f>Raw_endusebreakdownannual!A2176</f>
        <v>New Construction</v>
      </c>
      <c r="D2177" s="26" t="str">
        <f>Raw_endusebreakdownannual!D2176</f>
        <v>Total End Uses</v>
      </c>
      <c r="E2177" s="65">
        <f>Raw_endusebreakdownannual!E2176</f>
        <v>4399574.8099999996</v>
      </c>
      <c r="F2177" s="65">
        <f>Raw_endusebreakdownannual!F2176</f>
        <v>3022078.04</v>
      </c>
      <c r="G2177" s="26"/>
    </row>
    <row r="2178" spans="1:7" x14ac:dyDescent="0.25">
      <c r="A2178" s="26" t="str">
        <f>Raw_endusebreakdownannual!B2177</f>
        <v>CZ02</v>
      </c>
      <c r="B2178" s="26" t="str">
        <f>Raw_endusebreakdownannual!C2177</f>
        <v>cPVVG</v>
      </c>
      <c r="C2178" s="26" t="str">
        <f>Raw_endusebreakdownannual!A2177</f>
        <v>New Construction</v>
      </c>
      <c r="D2178" s="26" t="str">
        <f>Raw_endusebreakdownannual!D2177</f>
        <v>Heating</v>
      </c>
      <c r="E2178" s="65">
        <f>Raw_endusebreakdownannual!E2177</f>
        <v>0</v>
      </c>
      <c r="F2178" s="65">
        <f>Raw_endusebreakdownannual!F2177</f>
        <v>784956.25</v>
      </c>
      <c r="G2178" s="26"/>
    </row>
    <row r="2179" spans="1:7" x14ac:dyDescent="0.25">
      <c r="A2179" s="26" t="str">
        <f>Raw_endusebreakdownannual!B2178</f>
        <v>CZ02</v>
      </c>
      <c r="B2179" s="26" t="str">
        <f>Raw_endusebreakdownannual!C2178</f>
        <v>cPVVG</v>
      </c>
      <c r="C2179" s="26" t="str">
        <f>Raw_endusebreakdownannual!A2178</f>
        <v>New Construction</v>
      </c>
      <c r="D2179" s="26" t="str">
        <f>Raw_endusebreakdownannual!D2178</f>
        <v>Cooling</v>
      </c>
      <c r="E2179" s="65">
        <f>Raw_endusebreakdownannual!E2178</f>
        <v>508214.87</v>
      </c>
      <c r="F2179" s="65">
        <f>Raw_endusebreakdownannual!F2178</f>
        <v>0</v>
      </c>
      <c r="G2179" s="26"/>
    </row>
    <row r="2180" spans="1:7" x14ac:dyDescent="0.25">
      <c r="A2180" s="26" t="str">
        <f>Raw_endusebreakdownannual!B2179</f>
        <v>CZ02</v>
      </c>
      <c r="B2180" s="26" t="str">
        <f>Raw_endusebreakdownannual!C2179</f>
        <v>cPVVG</v>
      </c>
      <c r="C2180" s="26" t="str">
        <f>Raw_endusebreakdownannual!A2179</f>
        <v>New Construction</v>
      </c>
      <c r="D2180" s="26" t="str">
        <f>Raw_endusebreakdownannual!D2179</f>
        <v>Interior Lighting</v>
      </c>
      <c r="E2180" s="65">
        <f>Raw_endusebreakdownannual!E2179</f>
        <v>558894.68000000005</v>
      </c>
      <c r="F2180" s="65">
        <f>Raw_endusebreakdownannual!F2179</f>
        <v>0</v>
      </c>
      <c r="G2180" s="26"/>
    </row>
    <row r="2181" spans="1:7" x14ac:dyDescent="0.25">
      <c r="A2181" s="26" t="str">
        <f>Raw_endusebreakdownannual!B2180</f>
        <v>CZ02</v>
      </c>
      <c r="B2181" s="26" t="str">
        <f>Raw_endusebreakdownannual!C2180</f>
        <v>cPVVG</v>
      </c>
      <c r="C2181" s="26" t="str">
        <f>Raw_endusebreakdownannual!A2180</f>
        <v>New Construction</v>
      </c>
      <c r="D2181" s="26" t="str">
        <f>Raw_endusebreakdownannual!D2180</f>
        <v>Exterior Lighting</v>
      </c>
      <c r="E2181" s="65">
        <f>Raw_endusebreakdownannual!E2180</f>
        <v>0</v>
      </c>
      <c r="F2181" s="65">
        <f>Raw_endusebreakdownannual!F2180</f>
        <v>0</v>
      </c>
      <c r="G2181" s="26"/>
    </row>
    <row r="2182" spans="1:7" x14ac:dyDescent="0.25">
      <c r="A2182" s="26" t="str">
        <f>Raw_endusebreakdownannual!B2181</f>
        <v>CZ02</v>
      </c>
      <c r="B2182" s="26" t="str">
        <f>Raw_endusebreakdownannual!C2181</f>
        <v>cPVVG</v>
      </c>
      <c r="C2182" s="26" t="str">
        <f>Raw_endusebreakdownannual!A2181</f>
        <v>New Construction</v>
      </c>
      <c r="D2182" s="26" t="str">
        <f>Raw_endusebreakdownannual!D2181</f>
        <v>Interior Equipment</v>
      </c>
      <c r="E2182" s="65">
        <f>Raw_endusebreakdownannual!E2181</f>
        <v>3196971.72</v>
      </c>
      <c r="F2182" s="65">
        <f>Raw_endusebreakdownannual!F2181</f>
        <v>234323.45</v>
      </c>
      <c r="G2182" s="26"/>
    </row>
    <row r="2183" spans="1:7" x14ac:dyDescent="0.25">
      <c r="A2183" s="26" t="str">
        <f>Raw_endusebreakdownannual!B2182</f>
        <v>CZ02</v>
      </c>
      <c r="B2183" s="26" t="str">
        <f>Raw_endusebreakdownannual!C2182</f>
        <v>cPVVG</v>
      </c>
      <c r="C2183" s="26" t="str">
        <f>Raw_endusebreakdownannual!A2182</f>
        <v>New Construction</v>
      </c>
      <c r="D2183" s="26" t="str">
        <f>Raw_endusebreakdownannual!D2182</f>
        <v>Exterior Equipment</v>
      </c>
      <c r="E2183" s="65">
        <f>Raw_endusebreakdownannual!E2182</f>
        <v>0</v>
      </c>
      <c r="F2183" s="65">
        <f>Raw_endusebreakdownannual!F2182</f>
        <v>0</v>
      </c>
      <c r="G2183" s="26"/>
    </row>
    <row r="2184" spans="1:7" x14ac:dyDescent="0.25">
      <c r="A2184" s="26" t="str">
        <f>Raw_endusebreakdownannual!B2183</f>
        <v>CZ02</v>
      </c>
      <c r="B2184" s="26" t="str">
        <f>Raw_endusebreakdownannual!C2183</f>
        <v>cPVVG</v>
      </c>
      <c r="C2184" s="26" t="str">
        <f>Raw_endusebreakdownannual!A2183</f>
        <v>New Construction</v>
      </c>
      <c r="D2184" s="26" t="str">
        <f>Raw_endusebreakdownannual!D2183</f>
        <v>Fans</v>
      </c>
      <c r="E2184" s="65">
        <f>Raw_endusebreakdownannual!E2183</f>
        <v>700665.1</v>
      </c>
      <c r="F2184" s="65">
        <f>Raw_endusebreakdownannual!F2183</f>
        <v>0</v>
      </c>
      <c r="G2184" s="26"/>
    </row>
    <row r="2185" spans="1:7" x14ac:dyDescent="0.25">
      <c r="A2185" s="26" t="str">
        <f>Raw_endusebreakdownannual!B2184</f>
        <v>CZ02</v>
      </c>
      <c r="B2185" s="26" t="str">
        <f>Raw_endusebreakdownannual!C2184</f>
        <v>cPVVG</v>
      </c>
      <c r="C2185" s="26" t="str">
        <f>Raw_endusebreakdownannual!A2184</f>
        <v>New Construction</v>
      </c>
      <c r="D2185" s="26" t="str">
        <f>Raw_endusebreakdownannual!D2184</f>
        <v>Pumps</v>
      </c>
      <c r="E2185" s="65">
        <f>Raw_endusebreakdownannual!E2184</f>
        <v>2149.79</v>
      </c>
      <c r="F2185" s="65">
        <f>Raw_endusebreakdownannual!F2184</f>
        <v>0</v>
      </c>
      <c r="G2185" s="26"/>
    </row>
    <row r="2186" spans="1:7" x14ac:dyDescent="0.25">
      <c r="A2186" s="26" t="str">
        <f>Raw_endusebreakdownannual!B2185</f>
        <v>CZ02</v>
      </c>
      <c r="B2186" s="26" t="str">
        <f>Raw_endusebreakdownannual!C2185</f>
        <v>cPVVG</v>
      </c>
      <c r="C2186" s="26" t="str">
        <f>Raw_endusebreakdownannual!A2185</f>
        <v>New Construction</v>
      </c>
      <c r="D2186" s="26" t="str">
        <f>Raw_endusebreakdownannual!D2185</f>
        <v>Heat Rejection</v>
      </c>
      <c r="E2186" s="65">
        <f>Raw_endusebreakdownannual!E2185</f>
        <v>0</v>
      </c>
      <c r="F2186" s="65">
        <f>Raw_endusebreakdownannual!F2185</f>
        <v>0</v>
      </c>
      <c r="G2186" s="26"/>
    </row>
    <row r="2187" spans="1:7" x14ac:dyDescent="0.25">
      <c r="A2187" s="26" t="str">
        <f>Raw_endusebreakdownannual!B2186</f>
        <v>CZ02</v>
      </c>
      <c r="B2187" s="26" t="str">
        <f>Raw_endusebreakdownannual!C2186</f>
        <v>cPVVG</v>
      </c>
      <c r="C2187" s="26" t="str">
        <f>Raw_endusebreakdownannual!A2186</f>
        <v>New Construction</v>
      </c>
      <c r="D2187" s="26" t="str">
        <f>Raw_endusebreakdownannual!D2186</f>
        <v>Humidification</v>
      </c>
      <c r="E2187" s="65">
        <f>Raw_endusebreakdownannual!E2186</f>
        <v>0</v>
      </c>
      <c r="F2187" s="65">
        <f>Raw_endusebreakdownannual!F2186</f>
        <v>0</v>
      </c>
      <c r="G2187" s="26"/>
    </row>
    <row r="2188" spans="1:7" x14ac:dyDescent="0.25">
      <c r="A2188" s="26" t="str">
        <f>Raw_endusebreakdownannual!B2187</f>
        <v>CZ02</v>
      </c>
      <c r="B2188" s="26" t="str">
        <f>Raw_endusebreakdownannual!C2187</f>
        <v>cPVVG</v>
      </c>
      <c r="C2188" s="26" t="str">
        <f>Raw_endusebreakdownannual!A2187</f>
        <v>New Construction</v>
      </c>
      <c r="D2188" s="26" t="str">
        <f>Raw_endusebreakdownannual!D2187</f>
        <v>Heat Recovery</v>
      </c>
      <c r="E2188" s="65">
        <f>Raw_endusebreakdownannual!E2187</f>
        <v>0</v>
      </c>
      <c r="F2188" s="65">
        <f>Raw_endusebreakdownannual!F2187</f>
        <v>0</v>
      </c>
      <c r="G2188" s="26"/>
    </row>
    <row r="2189" spans="1:7" x14ac:dyDescent="0.25">
      <c r="A2189" s="26" t="str">
        <f>Raw_endusebreakdownannual!B2188</f>
        <v>CZ02</v>
      </c>
      <c r="B2189" s="26" t="str">
        <f>Raw_endusebreakdownannual!C2188</f>
        <v>cPVVG</v>
      </c>
      <c r="C2189" s="26" t="str">
        <f>Raw_endusebreakdownannual!A2188</f>
        <v>New Construction</v>
      </c>
      <c r="D2189" s="26" t="str">
        <f>Raw_endusebreakdownannual!D2188</f>
        <v>Water Systems</v>
      </c>
      <c r="E2189" s="65">
        <f>Raw_endusebreakdownannual!E2188</f>
        <v>0</v>
      </c>
      <c r="F2189" s="65">
        <f>Raw_endusebreakdownannual!F2188</f>
        <v>1659635.37</v>
      </c>
      <c r="G2189" s="26"/>
    </row>
    <row r="2190" spans="1:7" x14ac:dyDescent="0.25">
      <c r="A2190" s="26" t="str">
        <f>Raw_endusebreakdownannual!B2189</f>
        <v>CZ02</v>
      </c>
      <c r="B2190" s="26" t="str">
        <f>Raw_endusebreakdownannual!C2189</f>
        <v>cPVVG</v>
      </c>
      <c r="C2190" s="26" t="str">
        <f>Raw_endusebreakdownannual!A2189</f>
        <v>New Construction</v>
      </c>
      <c r="D2190" s="26" t="str">
        <f>Raw_endusebreakdownannual!D2189</f>
        <v>Refrigeration</v>
      </c>
      <c r="E2190" s="65">
        <f>Raw_endusebreakdownannual!E2189</f>
        <v>0</v>
      </c>
      <c r="F2190" s="65">
        <f>Raw_endusebreakdownannual!F2189</f>
        <v>0</v>
      </c>
      <c r="G2190" s="26"/>
    </row>
    <row r="2191" spans="1:7" x14ac:dyDescent="0.25">
      <c r="A2191" s="26" t="str">
        <f>Raw_endusebreakdownannual!B2190</f>
        <v>CZ02</v>
      </c>
      <c r="B2191" s="26" t="str">
        <f>Raw_endusebreakdownannual!C2190</f>
        <v>cPVVG</v>
      </c>
      <c r="C2191" s="26" t="str">
        <f>Raw_endusebreakdownannual!A2190</f>
        <v>New Construction</v>
      </c>
      <c r="D2191" s="26" t="str">
        <f>Raw_endusebreakdownannual!D2190</f>
        <v>Generators</v>
      </c>
      <c r="E2191" s="65">
        <f>Raw_endusebreakdownannual!E2190</f>
        <v>0</v>
      </c>
      <c r="F2191" s="65">
        <f>Raw_endusebreakdownannual!F2190</f>
        <v>0</v>
      </c>
      <c r="G2191" s="26"/>
    </row>
    <row r="2192" spans="1:7" x14ac:dyDescent="0.25">
      <c r="A2192" s="26" t="str">
        <f>Raw_endusebreakdownannual!B2191</f>
        <v>CZ02</v>
      </c>
      <c r="B2192" s="26" t="str">
        <f>Raw_endusebreakdownannual!C2191</f>
        <v>cPVVG</v>
      </c>
      <c r="C2192" s="26" t="str">
        <f>Raw_endusebreakdownannual!A2191</f>
        <v>New Construction</v>
      </c>
      <c r="D2192" s="26" t="str">
        <f>Raw_endusebreakdownannual!D2191</f>
        <v>Total End Uses</v>
      </c>
      <c r="E2192" s="65">
        <f>Raw_endusebreakdownannual!E2191</f>
        <v>4966896.1500000004</v>
      </c>
      <c r="F2192" s="65">
        <f>Raw_endusebreakdownannual!F2191</f>
        <v>2678915.0699999998</v>
      </c>
      <c r="G2192" s="26"/>
    </row>
    <row r="2193" spans="1:7" x14ac:dyDescent="0.25">
      <c r="A2193" s="26" t="str">
        <f>Raw_endusebreakdownannual!B2192</f>
        <v>CZ03</v>
      </c>
      <c r="B2193" s="26" t="str">
        <f>Raw_endusebreakdownannual!C2192</f>
        <v>cPVVG</v>
      </c>
      <c r="C2193" s="26" t="str">
        <f>Raw_endusebreakdownannual!A2192</f>
        <v>New Construction</v>
      </c>
      <c r="D2193" s="26" t="str">
        <f>Raw_endusebreakdownannual!D2192</f>
        <v>Heating</v>
      </c>
      <c r="E2193" s="65">
        <f>Raw_endusebreakdownannual!E2192</f>
        <v>0</v>
      </c>
      <c r="F2193" s="65">
        <f>Raw_endusebreakdownannual!F2192</f>
        <v>524480.85</v>
      </c>
      <c r="G2193" s="26"/>
    </row>
    <row r="2194" spans="1:7" x14ac:dyDescent="0.25">
      <c r="A2194" s="26" t="str">
        <f>Raw_endusebreakdownannual!B2193</f>
        <v>CZ03</v>
      </c>
      <c r="B2194" s="26" t="str">
        <f>Raw_endusebreakdownannual!C2193</f>
        <v>cPVVG</v>
      </c>
      <c r="C2194" s="26" t="str">
        <f>Raw_endusebreakdownannual!A2193</f>
        <v>New Construction</v>
      </c>
      <c r="D2194" s="26" t="str">
        <f>Raw_endusebreakdownannual!D2193</f>
        <v>Cooling</v>
      </c>
      <c r="E2194" s="65">
        <f>Raw_endusebreakdownannual!E2193</f>
        <v>316076.64</v>
      </c>
      <c r="F2194" s="65">
        <f>Raw_endusebreakdownannual!F2193</f>
        <v>0</v>
      </c>
      <c r="G2194" s="26"/>
    </row>
    <row r="2195" spans="1:7" x14ac:dyDescent="0.25">
      <c r="A2195" s="26" t="str">
        <f>Raw_endusebreakdownannual!B2194</f>
        <v>CZ03</v>
      </c>
      <c r="B2195" s="26" t="str">
        <f>Raw_endusebreakdownannual!C2194</f>
        <v>cPVVG</v>
      </c>
      <c r="C2195" s="26" t="str">
        <f>Raw_endusebreakdownannual!A2194</f>
        <v>New Construction</v>
      </c>
      <c r="D2195" s="26" t="str">
        <f>Raw_endusebreakdownannual!D2194</f>
        <v>Interior Lighting</v>
      </c>
      <c r="E2195" s="65">
        <f>Raw_endusebreakdownannual!E2194</f>
        <v>558894.68000000005</v>
      </c>
      <c r="F2195" s="65">
        <f>Raw_endusebreakdownannual!F2194</f>
        <v>0</v>
      </c>
      <c r="G2195" s="26"/>
    </row>
    <row r="2196" spans="1:7" x14ac:dyDescent="0.25">
      <c r="A2196" s="26" t="str">
        <f>Raw_endusebreakdownannual!B2195</f>
        <v>CZ03</v>
      </c>
      <c r="B2196" s="26" t="str">
        <f>Raw_endusebreakdownannual!C2195</f>
        <v>cPVVG</v>
      </c>
      <c r="C2196" s="26" t="str">
        <f>Raw_endusebreakdownannual!A2195</f>
        <v>New Construction</v>
      </c>
      <c r="D2196" s="26" t="str">
        <f>Raw_endusebreakdownannual!D2195</f>
        <v>Exterior Lighting</v>
      </c>
      <c r="E2196" s="65">
        <f>Raw_endusebreakdownannual!E2195</f>
        <v>0</v>
      </c>
      <c r="F2196" s="65">
        <f>Raw_endusebreakdownannual!F2195</f>
        <v>0</v>
      </c>
      <c r="G2196" s="26"/>
    </row>
    <row r="2197" spans="1:7" x14ac:dyDescent="0.25">
      <c r="A2197" s="26" t="str">
        <f>Raw_endusebreakdownannual!B2196</f>
        <v>CZ03</v>
      </c>
      <c r="B2197" s="26" t="str">
        <f>Raw_endusebreakdownannual!C2196</f>
        <v>cPVVG</v>
      </c>
      <c r="C2197" s="26" t="str">
        <f>Raw_endusebreakdownannual!A2196</f>
        <v>New Construction</v>
      </c>
      <c r="D2197" s="26" t="str">
        <f>Raw_endusebreakdownannual!D2196</f>
        <v>Interior Equipment</v>
      </c>
      <c r="E2197" s="65">
        <f>Raw_endusebreakdownannual!E2196</f>
        <v>3196971.72</v>
      </c>
      <c r="F2197" s="65">
        <f>Raw_endusebreakdownannual!F2196</f>
        <v>234323.45</v>
      </c>
      <c r="G2197" s="26"/>
    </row>
    <row r="2198" spans="1:7" x14ac:dyDescent="0.25">
      <c r="A2198" s="26" t="str">
        <f>Raw_endusebreakdownannual!B2197</f>
        <v>CZ03</v>
      </c>
      <c r="B2198" s="26" t="str">
        <f>Raw_endusebreakdownannual!C2197</f>
        <v>cPVVG</v>
      </c>
      <c r="C2198" s="26" t="str">
        <f>Raw_endusebreakdownannual!A2197</f>
        <v>New Construction</v>
      </c>
      <c r="D2198" s="26" t="str">
        <f>Raw_endusebreakdownannual!D2197</f>
        <v>Exterior Equipment</v>
      </c>
      <c r="E2198" s="65">
        <f>Raw_endusebreakdownannual!E2197</f>
        <v>0</v>
      </c>
      <c r="F2198" s="65">
        <f>Raw_endusebreakdownannual!F2197</f>
        <v>0</v>
      </c>
      <c r="G2198" s="26"/>
    </row>
    <row r="2199" spans="1:7" x14ac:dyDescent="0.25">
      <c r="A2199" s="26" t="str">
        <f>Raw_endusebreakdownannual!B2198</f>
        <v>CZ03</v>
      </c>
      <c r="B2199" s="26" t="str">
        <f>Raw_endusebreakdownannual!C2198</f>
        <v>cPVVG</v>
      </c>
      <c r="C2199" s="26" t="str">
        <f>Raw_endusebreakdownannual!A2198</f>
        <v>New Construction</v>
      </c>
      <c r="D2199" s="26" t="str">
        <f>Raw_endusebreakdownannual!D2198</f>
        <v>Fans</v>
      </c>
      <c r="E2199" s="65">
        <f>Raw_endusebreakdownannual!E2198</f>
        <v>642993.04</v>
      </c>
      <c r="F2199" s="65">
        <f>Raw_endusebreakdownannual!F2198</f>
        <v>0</v>
      </c>
      <c r="G2199" s="26"/>
    </row>
    <row r="2200" spans="1:7" x14ac:dyDescent="0.25">
      <c r="A2200" s="26" t="str">
        <f>Raw_endusebreakdownannual!B2199</f>
        <v>CZ03</v>
      </c>
      <c r="B2200" s="26" t="str">
        <f>Raw_endusebreakdownannual!C2199</f>
        <v>cPVVG</v>
      </c>
      <c r="C2200" s="26" t="str">
        <f>Raw_endusebreakdownannual!A2199</f>
        <v>New Construction</v>
      </c>
      <c r="D2200" s="26" t="str">
        <f>Raw_endusebreakdownannual!D2199</f>
        <v>Pumps</v>
      </c>
      <c r="E2200" s="65">
        <f>Raw_endusebreakdownannual!E2199</f>
        <v>2301.6799999999998</v>
      </c>
      <c r="F2200" s="65">
        <f>Raw_endusebreakdownannual!F2199</f>
        <v>0</v>
      </c>
      <c r="G2200" s="26"/>
    </row>
    <row r="2201" spans="1:7" x14ac:dyDescent="0.25">
      <c r="A2201" s="26" t="str">
        <f>Raw_endusebreakdownannual!B2200</f>
        <v>CZ03</v>
      </c>
      <c r="B2201" s="26" t="str">
        <f>Raw_endusebreakdownannual!C2200</f>
        <v>cPVVG</v>
      </c>
      <c r="C2201" s="26" t="str">
        <f>Raw_endusebreakdownannual!A2200</f>
        <v>New Construction</v>
      </c>
      <c r="D2201" s="26" t="str">
        <f>Raw_endusebreakdownannual!D2200</f>
        <v>Heat Rejection</v>
      </c>
      <c r="E2201" s="65">
        <f>Raw_endusebreakdownannual!E2200</f>
        <v>0</v>
      </c>
      <c r="F2201" s="65">
        <f>Raw_endusebreakdownannual!F2200</f>
        <v>0</v>
      </c>
      <c r="G2201" s="26"/>
    </row>
    <row r="2202" spans="1:7" x14ac:dyDescent="0.25">
      <c r="A2202" s="26" t="str">
        <f>Raw_endusebreakdownannual!B2201</f>
        <v>CZ03</v>
      </c>
      <c r="B2202" s="26" t="str">
        <f>Raw_endusebreakdownannual!C2201</f>
        <v>cPVVG</v>
      </c>
      <c r="C2202" s="26" t="str">
        <f>Raw_endusebreakdownannual!A2201</f>
        <v>New Construction</v>
      </c>
      <c r="D2202" s="26" t="str">
        <f>Raw_endusebreakdownannual!D2201</f>
        <v>Humidification</v>
      </c>
      <c r="E2202" s="65">
        <f>Raw_endusebreakdownannual!E2201</f>
        <v>0</v>
      </c>
      <c r="F2202" s="65">
        <f>Raw_endusebreakdownannual!F2201</f>
        <v>0</v>
      </c>
      <c r="G2202" s="26"/>
    </row>
    <row r="2203" spans="1:7" x14ac:dyDescent="0.25">
      <c r="A2203" s="26" t="str">
        <f>Raw_endusebreakdownannual!B2202</f>
        <v>CZ03</v>
      </c>
      <c r="B2203" s="26" t="str">
        <f>Raw_endusebreakdownannual!C2202</f>
        <v>cPVVG</v>
      </c>
      <c r="C2203" s="26" t="str">
        <f>Raw_endusebreakdownannual!A2202</f>
        <v>New Construction</v>
      </c>
      <c r="D2203" s="26" t="str">
        <f>Raw_endusebreakdownannual!D2202</f>
        <v>Heat Recovery</v>
      </c>
      <c r="E2203" s="65">
        <f>Raw_endusebreakdownannual!E2202</f>
        <v>0</v>
      </c>
      <c r="F2203" s="65">
        <f>Raw_endusebreakdownannual!F2202</f>
        <v>0</v>
      </c>
      <c r="G2203" s="26"/>
    </row>
    <row r="2204" spans="1:7" x14ac:dyDescent="0.25">
      <c r="A2204" s="26" t="str">
        <f>Raw_endusebreakdownannual!B2203</f>
        <v>CZ03</v>
      </c>
      <c r="B2204" s="26" t="str">
        <f>Raw_endusebreakdownannual!C2203</f>
        <v>cPVVG</v>
      </c>
      <c r="C2204" s="26" t="str">
        <f>Raw_endusebreakdownannual!A2203</f>
        <v>New Construction</v>
      </c>
      <c r="D2204" s="26" t="str">
        <f>Raw_endusebreakdownannual!D2203</f>
        <v>Water Systems</v>
      </c>
      <c r="E2204" s="65">
        <f>Raw_endusebreakdownannual!E2203</f>
        <v>0</v>
      </c>
      <c r="F2204" s="65">
        <f>Raw_endusebreakdownannual!F2203</f>
        <v>1654848.18</v>
      </c>
      <c r="G2204" s="26"/>
    </row>
    <row r="2205" spans="1:7" x14ac:dyDescent="0.25">
      <c r="A2205" s="26" t="str">
        <f>Raw_endusebreakdownannual!B2204</f>
        <v>CZ03</v>
      </c>
      <c r="B2205" s="26" t="str">
        <f>Raw_endusebreakdownannual!C2204</f>
        <v>cPVVG</v>
      </c>
      <c r="C2205" s="26" t="str">
        <f>Raw_endusebreakdownannual!A2204</f>
        <v>New Construction</v>
      </c>
      <c r="D2205" s="26" t="str">
        <f>Raw_endusebreakdownannual!D2204</f>
        <v>Refrigeration</v>
      </c>
      <c r="E2205" s="65">
        <f>Raw_endusebreakdownannual!E2204</f>
        <v>0</v>
      </c>
      <c r="F2205" s="65">
        <f>Raw_endusebreakdownannual!F2204</f>
        <v>0</v>
      </c>
      <c r="G2205" s="26"/>
    </row>
    <row r="2206" spans="1:7" x14ac:dyDescent="0.25">
      <c r="A2206" s="26" t="str">
        <f>Raw_endusebreakdownannual!B2205</f>
        <v>CZ03</v>
      </c>
      <c r="B2206" s="26" t="str">
        <f>Raw_endusebreakdownannual!C2205</f>
        <v>cPVVG</v>
      </c>
      <c r="C2206" s="26" t="str">
        <f>Raw_endusebreakdownannual!A2205</f>
        <v>New Construction</v>
      </c>
      <c r="D2206" s="26" t="str">
        <f>Raw_endusebreakdownannual!D2205</f>
        <v>Generators</v>
      </c>
      <c r="E2206" s="65">
        <f>Raw_endusebreakdownannual!E2205</f>
        <v>0</v>
      </c>
      <c r="F2206" s="65">
        <f>Raw_endusebreakdownannual!F2205</f>
        <v>0</v>
      </c>
      <c r="G2206" s="26"/>
    </row>
    <row r="2207" spans="1:7" x14ac:dyDescent="0.25">
      <c r="A2207" s="26" t="str">
        <f>Raw_endusebreakdownannual!B2206</f>
        <v>CZ03</v>
      </c>
      <c r="B2207" s="26" t="str">
        <f>Raw_endusebreakdownannual!C2206</f>
        <v>cPVVG</v>
      </c>
      <c r="C2207" s="26" t="str">
        <f>Raw_endusebreakdownannual!A2206</f>
        <v>New Construction</v>
      </c>
      <c r="D2207" s="26" t="str">
        <f>Raw_endusebreakdownannual!D2206</f>
        <v>Total End Uses</v>
      </c>
      <c r="E2207" s="65">
        <f>Raw_endusebreakdownannual!E2206</f>
        <v>4717237.76</v>
      </c>
      <c r="F2207" s="65">
        <f>Raw_endusebreakdownannual!F2206</f>
        <v>2413652.4900000002</v>
      </c>
      <c r="G2207" s="26"/>
    </row>
    <row r="2208" spans="1:7" x14ac:dyDescent="0.25">
      <c r="A2208" s="26" t="str">
        <f>Raw_endusebreakdownannual!B2207</f>
        <v>CZ04</v>
      </c>
      <c r="B2208" s="26" t="str">
        <f>Raw_endusebreakdownannual!C2207</f>
        <v>cPVVG</v>
      </c>
      <c r="C2208" s="26" t="str">
        <f>Raw_endusebreakdownannual!A2207</f>
        <v>New Construction</v>
      </c>
      <c r="D2208" s="26" t="str">
        <f>Raw_endusebreakdownannual!D2207</f>
        <v>Heating</v>
      </c>
      <c r="E2208" s="65">
        <f>Raw_endusebreakdownannual!E2207</f>
        <v>0</v>
      </c>
      <c r="F2208" s="65">
        <f>Raw_endusebreakdownannual!F2207</f>
        <v>454811.69</v>
      </c>
      <c r="G2208" s="26"/>
    </row>
    <row r="2209" spans="1:7" x14ac:dyDescent="0.25">
      <c r="A2209" s="26" t="str">
        <f>Raw_endusebreakdownannual!B2208</f>
        <v>CZ04</v>
      </c>
      <c r="B2209" s="26" t="str">
        <f>Raw_endusebreakdownannual!C2208</f>
        <v>cPVVG</v>
      </c>
      <c r="C2209" s="26" t="str">
        <f>Raw_endusebreakdownannual!A2208</f>
        <v>New Construction</v>
      </c>
      <c r="D2209" s="26" t="str">
        <f>Raw_endusebreakdownannual!D2208</f>
        <v>Cooling</v>
      </c>
      <c r="E2209" s="65">
        <f>Raw_endusebreakdownannual!E2208</f>
        <v>613048.46</v>
      </c>
      <c r="F2209" s="65">
        <f>Raw_endusebreakdownannual!F2208</f>
        <v>0</v>
      </c>
      <c r="G2209" s="26"/>
    </row>
    <row r="2210" spans="1:7" x14ac:dyDescent="0.25">
      <c r="A2210" s="26" t="str">
        <f>Raw_endusebreakdownannual!B2209</f>
        <v>CZ04</v>
      </c>
      <c r="B2210" s="26" t="str">
        <f>Raw_endusebreakdownannual!C2209</f>
        <v>cPVVG</v>
      </c>
      <c r="C2210" s="26" t="str">
        <f>Raw_endusebreakdownannual!A2209</f>
        <v>New Construction</v>
      </c>
      <c r="D2210" s="26" t="str">
        <f>Raw_endusebreakdownannual!D2209</f>
        <v>Interior Lighting</v>
      </c>
      <c r="E2210" s="65">
        <f>Raw_endusebreakdownannual!E2209</f>
        <v>558894.68000000005</v>
      </c>
      <c r="F2210" s="65">
        <f>Raw_endusebreakdownannual!F2209</f>
        <v>0</v>
      </c>
      <c r="G2210" s="26"/>
    </row>
    <row r="2211" spans="1:7" x14ac:dyDescent="0.25">
      <c r="A2211" s="26" t="str">
        <f>Raw_endusebreakdownannual!B2210</f>
        <v>CZ04</v>
      </c>
      <c r="B2211" s="26" t="str">
        <f>Raw_endusebreakdownannual!C2210</f>
        <v>cPVVG</v>
      </c>
      <c r="C2211" s="26" t="str">
        <f>Raw_endusebreakdownannual!A2210</f>
        <v>New Construction</v>
      </c>
      <c r="D2211" s="26" t="str">
        <f>Raw_endusebreakdownannual!D2210</f>
        <v>Exterior Lighting</v>
      </c>
      <c r="E2211" s="65">
        <f>Raw_endusebreakdownannual!E2210</f>
        <v>0</v>
      </c>
      <c r="F2211" s="65">
        <f>Raw_endusebreakdownannual!F2210</f>
        <v>0</v>
      </c>
      <c r="G2211" s="26"/>
    </row>
    <row r="2212" spans="1:7" x14ac:dyDescent="0.25">
      <c r="A2212" s="26" t="str">
        <f>Raw_endusebreakdownannual!B2211</f>
        <v>CZ04</v>
      </c>
      <c r="B2212" s="26" t="str">
        <f>Raw_endusebreakdownannual!C2211</f>
        <v>cPVVG</v>
      </c>
      <c r="C2212" s="26" t="str">
        <f>Raw_endusebreakdownannual!A2211</f>
        <v>New Construction</v>
      </c>
      <c r="D2212" s="26" t="str">
        <f>Raw_endusebreakdownannual!D2211</f>
        <v>Interior Equipment</v>
      </c>
      <c r="E2212" s="65">
        <f>Raw_endusebreakdownannual!E2211</f>
        <v>3196971.72</v>
      </c>
      <c r="F2212" s="65">
        <f>Raw_endusebreakdownannual!F2211</f>
        <v>234323.45</v>
      </c>
      <c r="G2212" s="26"/>
    </row>
    <row r="2213" spans="1:7" x14ac:dyDescent="0.25">
      <c r="A2213" s="26" t="str">
        <f>Raw_endusebreakdownannual!B2212</f>
        <v>CZ04</v>
      </c>
      <c r="B2213" s="26" t="str">
        <f>Raw_endusebreakdownannual!C2212</f>
        <v>cPVVG</v>
      </c>
      <c r="C2213" s="26" t="str">
        <f>Raw_endusebreakdownannual!A2212</f>
        <v>New Construction</v>
      </c>
      <c r="D2213" s="26" t="str">
        <f>Raw_endusebreakdownannual!D2212</f>
        <v>Exterior Equipment</v>
      </c>
      <c r="E2213" s="65">
        <f>Raw_endusebreakdownannual!E2212</f>
        <v>0</v>
      </c>
      <c r="F2213" s="65">
        <f>Raw_endusebreakdownannual!F2212</f>
        <v>0</v>
      </c>
      <c r="G2213" s="26"/>
    </row>
    <row r="2214" spans="1:7" x14ac:dyDescent="0.25">
      <c r="A2214" s="26" t="str">
        <f>Raw_endusebreakdownannual!B2213</f>
        <v>CZ04</v>
      </c>
      <c r="B2214" s="26" t="str">
        <f>Raw_endusebreakdownannual!C2213</f>
        <v>cPVVG</v>
      </c>
      <c r="C2214" s="26" t="str">
        <f>Raw_endusebreakdownannual!A2213</f>
        <v>New Construction</v>
      </c>
      <c r="D2214" s="26" t="str">
        <f>Raw_endusebreakdownannual!D2213</f>
        <v>Fans</v>
      </c>
      <c r="E2214" s="65">
        <f>Raw_endusebreakdownannual!E2213</f>
        <v>720861.86</v>
      </c>
      <c r="F2214" s="65">
        <f>Raw_endusebreakdownannual!F2213</f>
        <v>0</v>
      </c>
      <c r="G2214" s="26"/>
    </row>
    <row r="2215" spans="1:7" x14ac:dyDescent="0.25">
      <c r="A2215" s="26" t="str">
        <f>Raw_endusebreakdownannual!B2214</f>
        <v>CZ04</v>
      </c>
      <c r="B2215" s="26" t="str">
        <f>Raw_endusebreakdownannual!C2214</f>
        <v>cPVVG</v>
      </c>
      <c r="C2215" s="26" t="str">
        <f>Raw_endusebreakdownannual!A2214</f>
        <v>New Construction</v>
      </c>
      <c r="D2215" s="26" t="str">
        <f>Raw_endusebreakdownannual!D2214</f>
        <v>Pumps</v>
      </c>
      <c r="E2215" s="65">
        <f>Raw_endusebreakdownannual!E2214</f>
        <v>2506.04</v>
      </c>
      <c r="F2215" s="65">
        <f>Raw_endusebreakdownannual!F2214</f>
        <v>0</v>
      </c>
      <c r="G2215" s="26"/>
    </row>
    <row r="2216" spans="1:7" x14ac:dyDescent="0.25">
      <c r="A2216" s="26" t="str">
        <f>Raw_endusebreakdownannual!B2215</f>
        <v>CZ04</v>
      </c>
      <c r="B2216" s="26" t="str">
        <f>Raw_endusebreakdownannual!C2215</f>
        <v>cPVVG</v>
      </c>
      <c r="C2216" s="26" t="str">
        <f>Raw_endusebreakdownannual!A2215</f>
        <v>New Construction</v>
      </c>
      <c r="D2216" s="26" t="str">
        <f>Raw_endusebreakdownannual!D2215</f>
        <v>Heat Rejection</v>
      </c>
      <c r="E2216" s="65">
        <f>Raw_endusebreakdownannual!E2215</f>
        <v>0</v>
      </c>
      <c r="F2216" s="65">
        <f>Raw_endusebreakdownannual!F2215</f>
        <v>0</v>
      </c>
      <c r="G2216" s="26"/>
    </row>
    <row r="2217" spans="1:7" x14ac:dyDescent="0.25">
      <c r="A2217" s="26" t="str">
        <f>Raw_endusebreakdownannual!B2216</f>
        <v>CZ04</v>
      </c>
      <c r="B2217" s="26" t="str">
        <f>Raw_endusebreakdownannual!C2216</f>
        <v>cPVVG</v>
      </c>
      <c r="C2217" s="26" t="str">
        <f>Raw_endusebreakdownannual!A2216</f>
        <v>New Construction</v>
      </c>
      <c r="D2217" s="26" t="str">
        <f>Raw_endusebreakdownannual!D2216</f>
        <v>Humidification</v>
      </c>
      <c r="E2217" s="65">
        <f>Raw_endusebreakdownannual!E2216</f>
        <v>0</v>
      </c>
      <c r="F2217" s="65">
        <f>Raw_endusebreakdownannual!F2216</f>
        <v>0</v>
      </c>
      <c r="G2217" s="26"/>
    </row>
    <row r="2218" spans="1:7" x14ac:dyDescent="0.25">
      <c r="A2218" s="26" t="str">
        <f>Raw_endusebreakdownannual!B2217</f>
        <v>CZ04</v>
      </c>
      <c r="B2218" s="26" t="str">
        <f>Raw_endusebreakdownannual!C2217</f>
        <v>cPVVG</v>
      </c>
      <c r="C2218" s="26" t="str">
        <f>Raw_endusebreakdownannual!A2217</f>
        <v>New Construction</v>
      </c>
      <c r="D2218" s="26" t="str">
        <f>Raw_endusebreakdownannual!D2217</f>
        <v>Heat Recovery</v>
      </c>
      <c r="E2218" s="65">
        <f>Raw_endusebreakdownannual!E2217</f>
        <v>0</v>
      </c>
      <c r="F2218" s="65">
        <f>Raw_endusebreakdownannual!F2217</f>
        <v>0</v>
      </c>
      <c r="G2218" s="26"/>
    </row>
    <row r="2219" spans="1:7" x14ac:dyDescent="0.25">
      <c r="A2219" s="26" t="str">
        <f>Raw_endusebreakdownannual!B2218</f>
        <v>CZ04</v>
      </c>
      <c r="B2219" s="26" t="str">
        <f>Raw_endusebreakdownannual!C2218</f>
        <v>cPVVG</v>
      </c>
      <c r="C2219" s="26" t="str">
        <f>Raw_endusebreakdownannual!A2218</f>
        <v>New Construction</v>
      </c>
      <c r="D2219" s="26" t="str">
        <f>Raw_endusebreakdownannual!D2218</f>
        <v>Water Systems</v>
      </c>
      <c r="E2219" s="65">
        <f>Raw_endusebreakdownannual!E2218</f>
        <v>0</v>
      </c>
      <c r="F2219" s="65">
        <f>Raw_endusebreakdownannual!F2218</f>
        <v>1596247.2</v>
      </c>
      <c r="G2219" s="26"/>
    </row>
    <row r="2220" spans="1:7" x14ac:dyDescent="0.25">
      <c r="A2220" s="26" t="str">
        <f>Raw_endusebreakdownannual!B2219</f>
        <v>CZ04</v>
      </c>
      <c r="B2220" s="26" t="str">
        <f>Raw_endusebreakdownannual!C2219</f>
        <v>cPVVG</v>
      </c>
      <c r="C2220" s="26" t="str">
        <f>Raw_endusebreakdownannual!A2219</f>
        <v>New Construction</v>
      </c>
      <c r="D2220" s="26" t="str">
        <f>Raw_endusebreakdownannual!D2219</f>
        <v>Refrigeration</v>
      </c>
      <c r="E2220" s="65">
        <f>Raw_endusebreakdownannual!E2219</f>
        <v>0</v>
      </c>
      <c r="F2220" s="65">
        <f>Raw_endusebreakdownannual!F2219</f>
        <v>0</v>
      </c>
      <c r="G2220" s="26"/>
    </row>
    <row r="2221" spans="1:7" x14ac:dyDescent="0.25">
      <c r="A2221" s="26" t="str">
        <f>Raw_endusebreakdownannual!B2220</f>
        <v>CZ04</v>
      </c>
      <c r="B2221" s="26" t="str">
        <f>Raw_endusebreakdownannual!C2220</f>
        <v>cPVVG</v>
      </c>
      <c r="C2221" s="26" t="str">
        <f>Raw_endusebreakdownannual!A2220</f>
        <v>New Construction</v>
      </c>
      <c r="D2221" s="26" t="str">
        <f>Raw_endusebreakdownannual!D2220</f>
        <v>Generators</v>
      </c>
      <c r="E2221" s="65">
        <f>Raw_endusebreakdownannual!E2220</f>
        <v>0</v>
      </c>
      <c r="F2221" s="65">
        <f>Raw_endusebreakdownannual!F2220</f>
        <v>0</v>
      </c>
      <c r="G2221" s="26"/>
    </row>
    <row r="2222" spans="1:7" x14ac:dyDescent="0.25">
      <c r="A2222" s="26" t="str">
        <f>Raw_endusebreakdownannual!B2221</f>
        <v>CZ04</v>
      </c>
      <c r="B2222" s="26" t="str">
        <f>Raw_endusebreakdownannual!C2221</f>
        <v>cPVVG</v>
      </c>
      <c r="C2222" s="26" t="str">
        <f>Raw_endusebreakdownannual!A2221</f>
        <v>New Construction</v>
      </c>
      <c r="D2222" s="26" t="str">
        <f>Raw_endusebreakdownannual!D2221</f>
        <v>Total End Uses</v>
      </c>
      <c r="E2222" s="65">
        <f>Raw_endusebreakdownannual!E2221</f>
        <v>5092282.76</v>
      </c>
      <c r="F2222" s="65">
        <f>Raw_endusebreakdownannual!F2221</f>
        <v>2285382.34</v>
      </c>
      <c r="G2222" s="26"/>
    </row>
    <row r="2223" spans="1:7" x14ac:dyDescent="0.25">
      <c r="A2223" s="26" t="str">
        <f>Raw_endusebreakdownannual!B2222</f>
        <v>CZ05</v>
      </c>
      <c r="B2223" s="26" t="str">
        <f>Raw_endusebreakdownannual!C2222</f>
        <v>cPVVG</v>
      </c>
      <c r="C2223" s="26" t="str">
        <f>Raw_endusebreakdownannual!A2222</f>
        <v>New Construction</v>
      </c>
      <c r="D2223" s="26" t="str">
        <f>Raw_endusebreakdownannual!D2222</f>
        <v>Heating</v>
      </c>
      <c r="E2223" s="65">
        <f>Raw_endusebreakdownannual!E2222</f>
        <v>0</v>
      </c>
      <c r="F2223" s="65">
        <f>Raw_endusebreakdownannual!F2222</f>
        <v>489732.19</v>
      </c>
      <c r="G2223" s="26"/>
    </row>
    <row r="2224" spans="1:7" x14ac:dyDescent="0.25">
      <c r="A2224" s="26" t="str">
        <f>Raw_endusebreakdownannual!B2223</f>
        <v>CZ05</v>
      </c>
      <c r="B2224" s="26" t="str">
        <f>Raw_endusebreakdownannual!C2223</f>
        <v>cPVVG</v>
      </c>
      <c r="C2224" s="26" t="str">
        <f>Raw_endusebreakdownannual!A2223</f>
        <v>New Construction</v>
      </c>
      <c r="D2224" s="26" t="str">
        <f>Raw_endusebreakdownannual!D2223</f>
        <v>Cooling</v>
      </c>
      <c r="E2224" s="65">
        <f>Raw_endusebreakdownannual!E2223</f>
        <v>409290.45</v>
      </c>
      <c r="F2224" s="65">
        <f>Raw_endusebreakdownannual!F2223</f>
        <v>0</v>
      </c>
      <c r="G2224" s="26"/>
    </row>
    <row r="2225" spans="1:7" x14ac:dyDescent="0.25">
      <c r="A2225" s="26" t="str">
        <f>Raw_endusebreakdownannual!B2224</f>
        <v>CZ05</v>
      </c>
      <c r="B2225" s="26" t="str">
        <f>Raw_endusebreakdownannual!C2224</f>
        <v>cPVVG</v>
      </c>
      <c r="C2225" s="26" t="str">
        <f>Raw_endusebreakdownannual!A2224</f>
        <v>New Construction</v>
      </c>
      <c r="D2225" s="26" t="str">
        <f>Raw_endusebreakdownannual!D2224</f>
        <v>Interior Lighting</v>
      </c>
      <c r="E2225" s="65">
        <f>Raw_endusebreakdownannual!E2224</f>
        <v>558894.68000000005</v>
      </c>
      <c r="F2225" s="65">
        <f>Raw_endusebreakdownannual!F2224</f>
        <v>0</v>
      </c>
      <c r="G2225" s="26"/>
    </row>
    <row r="2226" spans="1:7" x14ac:dyDescent="0.25">
      <c r="A2226" s="26" t="str">
        <f>Raw_endusebreakdownannual!B2225</f>
        <v>CZ05</v>
      </c>
      <c r="B2226" s="26" t="str">
        <f>Raw_endusebreakdownannual!C2225</f>
        <v>cPVVG</v>
      </c>
      <c r="C2226" s="26" t="str">
        <f>Raw_endusebreakdownannual!A2225</f>
        <v>New Construction</v>
      </c>
      <c r="D2226" s="26" t="str">
        <f>Raw_endusebreakdownannual!D2225</f>
        <v>Exterior Lighting</v>
      </c>
      <c r="E2226" s="65">
        <f>Raw_endusebreakdownannual!E2225</f>
        <v>0</v>
      </c>
      <c r="F2226" s="65">
        <f>Raw_endusebreakdownannual!F2225</f>
        <v>0</v>
      </c>
      <c r="G2226" s="26"/>
    </row>
    <row r="2227" spans="1:7" x14ac:dyDescent="0.25">
      <c r="A2227" s="26" t="str">
        <f>Raw_endusebreakdownannual!B2226</f>
        <v>CZ05</v>
      </c>
      <c r="B2227" s="26" t="str">
        <f>Raw_endusebreakdownannual!C2226</f>
        <v>cPVVG</v>
      </c>
      <c r="C2227" s="26" t="str">
        <f>Raw_endusebreakdownannual!A2226</f>
        <v>New Construction</v>
      </c>
      <c r="D2227" s="26" t="str">
        <f>Raw_endusebreakdownannual!D2226</f>
        <v>Interior Equipment</v>
      </c>
      <c r="E2227" s="65">
        <f>Raw_endusebreakdownannual!E2226</f>
        <v>3196971.72</v>
      </c>
      <c r="F2227" s="65">
        <f>Raw_endusebreakdownannual!F2226</f>
        <v>234323.45</v>
      </c>
      <c r="G2227" s="26"/>
    </row>
    <row r="2228" spans="1:7" x14ac:dyDescent="0.25">
      <c r="A2228" s="26" t="str">
        <f>Raw_endusebreakdownannual!B2227</f>
        <v>CZ05</v>
      </c>
      <c r="B2228" s="26" t="str">
        <f>Raw_endusebreakdownannual!C2227</f>
        <v>cPVVG</v>
      </c>
      <c r="C2228" s="26" t="str">
        <f>Raw_endusebreakdownannual!A2227</f>
        <v>New Construction</v>
      </c>
      <c r="D2228" s="26" t="str">
        <f>Raw_endusebreakdownannual!D2227</f>
        <v>Exterior Equipment</v>
      </c>
      <c r="E2228" s="65">
        <f>Raw_endusebreakdownannual!E2227</f>
        <v>0</v>
      </c>
      <c r="F2228" s="65">
        <f>Raw_endusebreakdownannual!F2227</f>
        <v>0</v>
      </c>
      <c r="G2228" s="26"/>
    </row>
    <row r="2229" spans="1:7" x14ac:dyDescent="0.25">
      <c r="A2229" s="26" t="str">
        <f>Raw_endusebreakdownannual!B2228</f>
        <v>CZ05</v>
      </c>
      <c r="B2229" s="26" t="str">
        <f>Raw_endusebreakdownannual!C2228</f>
        <v>cPVVG</v>
      </c>
      <c r="C2229" s="26" t="str">
        <f>Raw_endusebreakdownannual!A2228</f>
        <v>New Construction</v>
      </c>
      <c r="D2229" s="26" t="str">
        <f>Raw_endusebreakdownannual!D2228</f>
        <v>Fans</v>
      </c>
      <c r="E2229" s="65">
        <f>Raw_endusebreakdownannual!E2228</f>
        <v>675867.36</v>
      </c>
      <c r="F2229" s="65">
        <f>Raw_endusebreakdownannual!F2228</f>
        <v>0</v>
      </c>
      <c r="G2229" s="26"/>
    </row>
    <row r="2230" spans="1:7" x14ac:dyDescent="0.25">
      <c r="A2230" s="26" t="str">
        <f>Raw_endusebreakdownannual!B2229</f>
        <v>CZ05</v>
      </c>
      <c r="B2230" s="26" t="str">
        <f>Raw_endusebreakdownannual!C2229</f>
        <v>cPVVG</v>
      </c>
      <c r="C2230" s="26" t="str">
        <f>Raw_endusebreakdownannual!A2229</f>
        <v>New Construction</v>
      </c>
      <c r="D2230" s="26" t="str">
        <f>Raw_endusebreakdownannual!D2229</f>
        <v>Pumps</v>
      </c>
      <c r="E2230" s="65">
        <f>Raw_endusebreakdownannual!E2229</f>
        <v>2181.52</v>
      </c>
      <c r="F2230" s="65">
        <f>Raw_endusebreakdownannual!F2229</f>
        <v>0</v>
      </c>
      <c r="G2230" s="26"/>
    </row>
    <row r="2231" spans="1:7" x14ac:dyDescent="0.25">
      <c r="A2231" s="26" t="str">
        <f>Raw_endusebreakdownannual!B2230</f>
        <v>CZ05</v>
      </c>
      <c r="B2231" s="26" t="str">
        <f>Raw_endusebreakdownannual!C2230</f>
        <v>cPVVG</v>
      </c>
      <c r="C2231" s="26" t="str">
        <f>Raw_endusebreakdownannual!A2230</f>
        <v>New Construction</v>
      </c>
      <c r="D2231" s="26" t="str">
        <f>Raw_endusebreakdownannual!D2230</f>
        <v>Heat Rejection</v>
      </c>
      <c r="E2231" s="65">
        <f>Raw_endusebreakdownannual!E2230</f>
        <v>0</v>
      </c>
      <c r="F2231" s="65">
        <f>Raw_endusebreakdownannual!F2230</f>
        <v>0</v>
      </c>
      <c r="G2231" s="26"/>
    </row>
    <row r="2232" spans="1:7" x14ac:dyDescent="0.25">
      <c r="A2232" s="26" t="str">
        <f>Raw_endusebreakdownannual!B2231</f>
        <v>CZ05</v>
      </c>
      <c r="B2232" s="26" t="str">
        <f>Raw_endusebreakdownannual!C2231</f>
        <v>cPVVG</v>
      </c>
      <c r="C2232" s="26" t="str">
        <f>Raw_endusebreakdownannual!A2231</f>
        <v>New Construction</v>
      </c>
      <c r="D2232" s="26" t="str">
        <f>Raw_endusebreakdownannual!D2231</f>
        <v>Humidification</v>
      </c>
      <c r="E2232" s="65">
        <f>Raw_endusebreakdownannual!E2231</f>
        <v>0</v>
      </c>
      <c r="F2232" s="65">
        <f>Raw_endusebreakdownannual!F2231</f>
        <v>0</v>
      </c>
      <c r="G2232" s="26"/>
    </row>
    <row r="2233" spans="1:7" x14ac:dyDescent="0.25">
      <c r="A2233" s="26" t="str">
        <f>Raw_endusebreakdownannual!B2232</f>
        <v>CZ05</v>
      </c>
      <c r="B2233" s="26" t="str">
        <f>Raw_endusebreakdownannual!C2232</f>
        <v>cPVVG</v>
      </c>
      <c r="C2233" s="26" t="str">
        <f>Raw_endusebreakdownannual!A2232</f>
        <v>New Construction</v>
      </c>
      <c r="D2233" s="26" t="str">
        <f>Raw_endusebreakdownannual!D2232</f>
        <v>Heat Recovery</v>
      </c>
      <c r="E2233" s="65">
        <f>Raw_endusebreakdownannual!E2232</f>
        <v>0</v>
      </c>
      <c r="F2233" s="65">
        <f>Raw_endusebreakdownannual!F2232</f>
        <v>0</v>
      </c>
      <c r="G2233" s="26"/>
    </row>
    <row r="2234" spans="1:7" x14ac:dyDescent="0.25">
      <c r="A2234" s="26" t="str">
        <f>Raw_endusebreakdownannual!B2233</f>
        <v>CZ05</v>
      </c>
      <c r="B2234" s="26" t="str">
        <f>Raw_endusebreakdownannual!C2233</f>
        <v>cPVVG</v>
      </c>
      <c r="C2234" s="26" t="str">
        <f>Raw_endusebreakdownannual!A2233</f>
        <v>New Construction</v>
      </c>
      <c r="D2234" s="26" t="str">
        <f>Raw_endusebreakdownannual!D2233</f>
        <v>Water Systems</v>
      </c>
      <c r="E2234" s="65">
        <f>Raw_endusebreakdownannual!E2233</f>
        <v>0</v>
      </c>
      <c r="F2234" s="65">
        <f>Raw_endusebreakdownannual!F2233</f>
        <v>1655393</v>
      </c>
      <c r="G2234" s="26"/>
    </row>
    <row r="2235" spans="1:7" x14ac:dyDescent="0.25">
      <c r="A2235" s="26" t="str">
        <f>Raw_endusebreakdownannual!B2234</f>
        <v>CZ05</v>
      </c>
      <c r="B2235" s="26" t="str">
        <f>Raw_endusebreakdownannual!C2234</f>
        <v>cPVVG</v>
      </c>
      <c r="C2235" s="26" t="str">
        <f>Raw_endusebreakdownannual!A2234</f>
        <v>New Construction</v>
      </c>
      <c r="D2235" s="26" t="str">
        <f>Raw_endusebreakdownannual!D2234</f>
        <v>Refrigeration</v>
      </c>
      <c r="E2235" s="65">
        <f>Raw_endusebreakdownannual!E2234</f>
        <v>0</v>
      </c>
      <c r="F2235" s="65">
        <f>Raw_endusebreakdownannual!F2234</f>
        <v>0</v>
      </c>
      <c r="G2235" s="26"/>
    </row>
    <row r="2236" spans="1:7" x14ac:dyDescent="0.25">
      <c r="A2236" s="26" t="str">
        <f>Raw_endusebreakdownannual!B2235</f>
        <v>CZ05</v>
      </c>
      <c r="B2236" s="26" t="str">
        <f>Raw_endusebreakdownannual!C2235</f>
        <v>cPVVG</v>
      </c>
      <c r="C2236" s="26" t="str">
        <f>Raw_endusebreakdownannual!A2235</f>
        <v>New Construction</v>
      </c>
      <c r="D2236" s="26" t="str">
        <f>Raw_endusebreakdownannual!D2235</f>
        <v>Generators</v>
      </c>
      <c r="E2236" s="65">
        <f>Raw_endusebreakdownannual!E2235</f>
        <v>0</v>
      </c>
      <c r="F2236" s="65">
        <f>Raw_endusebreakdownannual!F2235</f>
        <v>0</v>
      </c>
      <c r="G2236" s="26"/>
    </row>
    <row r="2237" spans="1:7" x14ac:dyDescent="0.25">
      <c r="A2237" s="26" t="str">
        <f>Raw_endusebreakdownannual!B2236</f>
        <v>CZ05</v>
      </c>
      <c r="B2237" s="26" t="str">
        <f>Raw_endusebreakdownannual!C2236</f>
        <v>cPVVG</v>
      </c>
      <c r="C2237" s="26" t="str">
        <f>Raw_endusebreakdownannual!A2236</f>
        <v>New Construction</v>
      </c>
      <c r="D2237" s="26" t="str">
        <f>Raw_endusebreakdownannual!D2236</f>
        <v>Total End Uses</v>
      </c>
      <c r="E2237" s="65">
        <f>Raw_endusebreakdownannual!E2236</f>
        <v>4843205.72</v>
      </c>
      <c r="F2237" s="65">
        <f>Raw_endusebreakdownannual!F2236</f>
        <v>2379448.64</v>
      </c>
      <c r="G2237" s="26"/>
    </row>
    <row r="2238" spans="1:7" x14ac:dyDescent="0.25">
      <c r="A2238" s="26" t="str">
        <f>Raw_endusebreakdownannual!B2237</f>
        <v>CZ06</v>
      </c>
      <c r="B2238" s="26" t="str">
        <f>Raw_endusebreakdownannual!C2237</f>
        <v>cPVVG</v>
      </c>
      <c r="C2238" s="26" t="str">
        <f>Raw_endusebreakdownannual!A2237</f>
        <v>New Construction</v>
      </c>
      <c r="D2238" s="26" t="str">
        <f>Raw_endusebreakdownannual!D2237</f>
        <v>Heating</v>
      </c>
      <c r="E2238" s="65">
        <f>Raw_endusebreakdownannual!E2237</f>
        <v>0</v>
      </c>
      <c r="F2238" s="65">
        <f>Raw_endusebreakdownannual!F2237</f>
        <v>129025.61</v>
      </c>
      <c r="G2238" s="26"/>
    </row>
    <row r="2239" spans="1:7" x14ac:dyDescent="0.25">
      <c r="A2239" s="26" t="str">
        <f>Raw_endusebreakdownannual!B2238</f>
        <v>CZ06</v>
      </c>
      <c r="B2239" s="26" t="str">
        <f>Raw_endusebreakdownannual!C2238</f>
        <v>cPVVG</v>
      </c>
      <c r="C2239" s="26" t="str">
        <f>Raw_endusebreakdownannual!A2238</f>
        <v>New Construction</v>
      </c>
      <c r="D2239" s="26" t="str">
        <f>Raw_endusebreakdownannual!D2238</f>
        <v>Cooling</v>
      </c>
      <c r="E2239" s="65">
        <f>Raw_endusebreakdownannual!E2238</f>
        <v>693229.75</v>
      </c>
      <c r="F2239" s="65">
        <f>Raw_endusebreakdownannual!F2238</f>
        <v>0</v>
      </c>
      <c r="G2239" s="26"/>
    </row>
    <row r="2240" spans="1:7" x14ac:dyDescent="0.25">
      <c r="A2240" s="26" t="str">
        <f>Raw_endusebreakdownannual!B2239</f>
        <v>CZ06</v>
      </c>
      <c r="B2240" s="26" t="str">
        <f>Raw_endusebreakdownannual!C2239</f>
        <v>cPVVG</v>
      </c>
      <c r="C2240" s="26" t="str">
        <f>Raw_endusebreakdownannual!A2239</f>
        <v>New Construction</v>
      </c>
      <c r="D2240" s="26" t="str">
        <f>Raw_endusebreakdownannual!D2239</f>
        <v>Interior Lighting</v>
      </c>
      <c r="E2240" s="65">
        <f>Raw_endusebreakdownannual!E2239</f>
        <v>558894.68000000005</v>
      </c>
      <c r="F2240" s="65">
        <f>Raw_endusebreakdownannual!F2239</f>
        <v>0</v>
      </c>
      <c r="G2240" s="26"/>
    </row>
    <row r="2241" spans="1:7" x14ac:dyDescent="0.25">
      <c r="A2241" s="26" t="str">
        <f>Raw_endusebreakdownannual!B2240</f>
        <v>CZ06</v>
      </c>
      <c r="B2241" s="26" t="str">
        <f>Raw_endusebreakdownannual!C2240</f>
        <v>cPVVG</v>
      </c>
      <c r="C2241" s="26" t="str">
        <f>Raw_endusebreakdownannual!A2240</f>
        <v>New Construction</v>
      </c>
      <c r="D2241" s="26" t="str">
        <f>Raw_endusebreakdownannual!D2240</f>
        <v>Exterior Lighting</v>
      </c>
      <c r="E2241" s="65">
        <f>Raw_endusebreakdownannual!E2240</f>
        <v>0</v>
      </c>
      <c r="F2241" s="65">
        <f>Raw_endusebreakdownannual!F2240</f>
        <v>0</v>
      </c>
      <c r="G2241" s="26"/>
    </row>
    <row r="2242" spans="1:7" x14ac:dyDescent="0.25">
      <c r="A2242" s="26" t="str">
        <f>Raw_endusebreakdownannual!B2241</f>
        <v>CZ06</v>
      </c>
      <c r="B2242" s="26" t="str">
        <f>Raw_endusebreakdownannual!C2241</f>
        <v>cPVVG</v>
      </c>
      <c r="C2242" s="26" t="str">
        <f>Raw_endusebreakdownannual!A2241</f>
        <v>New Construction</v>
      </c>
      <c r="D2242" s="26" t="str">
        <f>Raw_endusebreakdownannual!D2241</f>
        <v>Interior Equipment</v>
      </c>
      <c r="E2242" s="65">
        <f>Raw_endusebreakdownannual!E2241</f>
        <v>3196971.72</v>
      </c>
      <c r="F2242" s="65">
        <f>Raw_endusebreakdownannual!F2241</f>
        <v>234323.45</v>
      </c>
      <c r="G2242" s="26"/>
    </row>
    <row r="2243" spans="1:7" x14ac:dyDescent="0.25">
      <c r="A2243" s="26" t="str">
        <f>Raw_endusebreakdownannual!B2242</f>
        <v>CZ06</v>
      </c>
      <c r="B2243" s="26" t="str">
        <f>Raw_endusebreakdownannual!C2242</f>
        <v>cPVVG</v>
      </c>
      <c r="C2243" s="26" t="str">
        <f>Raw_endusebreakdownannual!A2242</f>
        <v>New Construction</v>
      </c>
      <c r="D2243" s="26" t="str">
        <f>Raw_endusebreakdownannual!D2242</f>
        <v>Exterior Equipment</v>
      </c>
      <c r="E2243" s="65">
        <f>Raw_endusebreakdownannual!E2242</f>
        <v>0</v>
      </c>
      <c r="F2243" s="65">
        <f>Raw_endusebreakdownannual!F2242</f>
        <v>0</v>
      </c>
      <c r="G2243" s="26"/>
    </row>
    <row r="2244" spans="1:7" x14ac:dyDescent="0.25">
      <c r="A2244" s="26" t="str">
        <f>Raw_endusebreakdownannual!B2243</f>
        <v>CZ06</v>
      </c>
      <c r="B2244" s="26" t="str">
        <f>Raw_endusebreakdownannual!C2243</f>
        <v>cPVVG</v>
      </c>
      <c r="C2244" s="26" t="str">
        <f>Raw_endusebreakdownannual!A2243</f>
        <v>New Construction</v>
      </c>
      <c r="D2244" s="26" t="str">
        <f>Raw_endusebreakdownannual!D2243</f>
        <v>Fans</v>
      </c>
      <c r="E2244" s="65">
        <f>Raw_endusebreakdownannual!E2243</f>
        <v>747525.28</v>
      </c>
      <c r="F2244" s="65">
        <f>Raw_endusebreakdownannual!F2243</f>
        <v>0</v>
      </c>
      <c r="G2244" s="26"/>
    </row>
    <row r="2245" spans="1:7" x14ac:dyDescent="0.25">
      <c r="A2245" s="26" t="str">
        <f>Raw_endusebreakdownannual!B2244</f>
        <v>CZ06</v>
      </c>
      <c r="B2245" s="26" t="str">
        <f>Raw_endusebreakdownannual!C2244</f>
        <v>cPVVG</v>
      </c>
      <c r="C2245" s="26" t="str">
        <f>Raw_endusebreakdownannual!A2244</f>
        <v>New Construction</v>
      </c>
      <c r="D2245" s="26" t="str">
        <f>Raw_endusebreakdownannual!D2244</f>
        <v>Pumps</v>
      </c>
      <c r="E2245" s="65">
        <f>Raw_endusebreakdownannual!E2244</f>
        <v>2770.29</v>
      </c>
      <c r="F2245" s="65">
        <f>Raw_endusebreakdownannual!F2244</f>
        <v>0</v>
      </c>
      <c r="G2245" s="26"/>
    </row>
    <row r="2246" spans="1:7" x14ac:dyDescent="0.25">
      <c r="A2246" s="26" t="str">
        <f>Raw_endusebreakdownannual!B2245</f>
        <v>CZ06</v>
      </c>
      <c r="B2246" s="26" t="str">
        <f>Raw_endusebreakdownannual!C2245</f>
        <v>cPVVG</v>
      </c>
      <c r="C2246" s="26" t="str">
        <f>Raw_endusebreakdownannual!A2245</f>
        <v>New Construction</v>
      </c>
      <c r="D2246" s="26" t="str">
        <f>Raw_endusebreakdownannual!D2245</f>
        <v>Heat Rejection</v>
      </c>
      <c r="E2246" s="65">
        <f>Raw_endusebreakdownannual!E2245</f>
        <v>0</v>
      </c>
      <c r="F2246" s="65">
        <f>Raw_endusebreakdownannual!F2245</f>
        <v>0</v>
      </c>
      <c r="G2246" s="26"/>
    </row>
    <row r="2247" spans="1:7" x14ac:dyDescent="0.25">
      <c r="A2247" s="26" t="str">
        <f>Raw_endusebreakdownannual!B2246</f>
        <v>CZ06</v>
      </c>
      <c r="B2247" s="26" t="str">
        <f>Raw_endusebreakdownannual!C2246</f>
        <v>cPVVG</v>
      </c>
      <c r="C2247" s="26" t="str">
        <f>Raw_endusebreakdownannual!A2246</f>
        <v>New Construction</v>
      </c>
      <c r="D2247" s="26" t="str">
        <f>Raw_endusebreakdownannual!D2246</f>
        <v>Humidification</v>
      </c>
      <c r="E2247" s="65">
        <f>Raw_endusebreakdownannual!E2246</f>
        <v>0</v>
      </c>
      <c r="F2247" s="65">
        <f>Raw_endusebreakdownannual!F2246</f>
        <v>0</v>
      </c>
      <c r="G2247" s="26"/>
    </row>
    <row r="2248" spans="1:7" x14ac:dyDescent="0.25">
      <c r="A2248" s="26" t="str">
        <f>Raw_endusebreakdownannual!B2247</f>
        <v>CZ06</v>
      </c>
      <c r="B2248" s="26" t="str">
        <f>Raw_endusebreakdownannual!C2247</f>
        <v>cPVVG</v>
      </c>
      <c r="C2248" s="26" t="str">
        <f>Raw_endusebreakdownannual!A2247</f>
        <v>New Construction</v>
      </c>
      <c r="D2248" s="26" t="str">
        <f>Raw_endusebreakdownannual!D2247</f>
        <v>Heat Recovery</v>
      </c>
      <c r="E2248" s="65">
        <f>Raw_endusebreakdownannual!E2247</f>
        <v>0</v>
      </c>
      <c r="F2248" s="65">
        <f>Raw_endusebreakdownannual!F2247</f>
        <v>0</v>
      </c>
      <c r="G2248" s="26"/>
    </row>
    <row r="2249" spans="1:7" x14ac:dyDescent="0.25">
      <c r="A2249" s="26" t="str">
        <f>Raw_endusebreakdownannual!B2248</f>
        <v>CZ06</v>
      </c>
      <c r="B2249" s="26" t="str">
        <f>Raw_endusebreakdownannual!C2248</f>
        <v>cPVVG</v>
      </c>
      <c r="C2249" s="26" t="str">
        <f>Raw_endusebreakdownannual!A2248</f>
        <v>New Construction</v>
      </c>
      <c r="D2249" s="26" t="str">
        <f>Raw_endusebreakdownannual!D2248</f>
        <v>Water Systems</v>
      </c>
      <c r="E2249" s="65">
        <f>Raw_endusebreakdownannual!E2248</f>
        <v>0</v>
      </c>
      <c r="F2249" s="65">
        <f>Raw_endusebreakdownannual!F2248</f>
        <v>1523925.18</v>
      </c>
      <c r="G2249" s="26"/>
    </row>
    <row r="2250" spans="1:7" x14ac:dyDescent="0.25">
      <c r="A2250" s="26" t="str">
        <f>Raw_endusebreakdownannual!B2249</f>
        <v>CZ06</v>
      </c>
      <c r="B2250" s="26" t="str">
        <f>Raw_endusebreakdownannual!C2249</f>
        <v>cPVVG</v>
      </c>
      <c r="C2250" s="26" t="str">
        <f>Raw_endusebreakdownannual!A2249</f>
        <v>New Construction</v>
      </c>
      <c r="D2250" s="26" t="str">
        <f>Raw_endusebreakdownannual!D2249</f>
        <v>Refrigeration</v>
      </c>
      <c r="E2250" s="65">
        <f>Raw_endusebreakdownannual!E2249</f>
        <v>0</v>
      </c>
      <c r="F2250" s="65">
        <f>Raw_endusebreakdownannual!F2249</f>
        <v>0</v>
      </c>
      <c r="G2250" s="26"/>
    </row>
    <row r="2251" spans="1:7" x14ac:dyDescent="0.25">
      <c r="A2251" s="26" t="str">
        <f>Raw_endusebreakdownannual!B2250</f>
        <v>CZ06</v>
      </c>
      <c r="B2251" s="26" t="str">
        <f>Raw_endusebreakdownannual!C2250</f>
        <v>cPVVG</v>
      </c>
      <c r="C2251" s="26" t="str">
        <f>Raw_endusebreakdownannual!A2250</f>
        <v>New Construction</v>
      </c>
      <c r="D2251" s="26" t="str">
        <f>Raw_endusebreakdownannual!D2250</f>
        <v>Generators</v>
      </c>
      <c r="E2251" s="65">
        <f>Raw_endusebreakdownannual!E2250</f>
        <v>0</v>
      </c>
      <c r="F2251" s="65">
        <f>Raw_endusebreakdownannual!F2250</f>
        <v>0</v>
      </c>
      <c r="G2251" s="26"/>
    </row>
    <row r="2252" spans="1:7" x14ac:dyDescent="0.25">
      <c r="A2252" s="26" t="str">
        <f>Raw_endusebreakdownannual!B2251</f>
        <v>CZ06</v>
      </c>
      <c r="B2252" s="26" t="str">
        <f>Raw_endusebreakdownannual!C2251</f>
        <v>cPVVG</v>
      </c>
      <c r="C2252" s="26" t="str">
        <f>Raw_endusebreakdownannual!A2251</f>
        <v>New Construction</v>
      </c>
      <c r="D2252" s="26" t="str">
        <f>Raw_endusebreakdownannual!D2251</f>
        <v>Total End Uses</v>
      </c>
      <c r="E2252" s="65">
        <f>Raw_endusebreakdownannual!E2251</f>
        <v>5199391.72</v>
      </c>
      <c r="F2252" s="65">
        <f>Raw_endusebreakdownannual!F2251</f>
        <v>1887274.23</v>
      </c>
      <c r="G2252" s="26"/>
    </row>
    <row r="2253" spans="1:7" x14ac:dyDescent="0.25">
      <c r="A2253" s="26" t="str">
        <f>Raw_endusebreakdownannual!B2252</f>
        <v>CZ07</v>
      </c>
      <c r="B2253" s="26" t="str">
        <f>Raw_endusebreakdownannual!C2252</f>
        <v>cPVVG</v>
      </c>
      <c r="C2253" s="26" t="str">
        <f>Raw_endusebreakdownannual!A2252</f>
        <v>New Construction</v>
      </c>
      <c r="D2253" s="26" t="str">
        <f>Raw_endusebreakdownannual!D2252</f>
        <v>Heating</v>
      </c>
      <c r="E2253" s="65">
        <f>Raw_endusebreakdownannual!E2252</f>
        <v>0</v>
      </c>
      <c r="F2253" s="65">
        <f>Raw_endusebreakdownannual!F2252</f>
        <v>121299.41</v>
      </c>
      <c r="G2253" s="26"/>
    </row>
    <row r="2254" spans="1:7" x14ac:dyDescent="0.25">
      <c r="A2254" s="26" t="str">
        <f>Raw_endusebreakdownannual!B2253</f>
        <v>CZ07</v>
      </c>
      <c r="B2254" s="26" t="str">
        <f>Raw_endusebreakdownannual!C2253</f>
        <v>cPVVG</v>
      </c>
      <c r="C2254" s="26" t="str">
        <f>Raw_endusebreakdownannual!A2253</f>
        <v>New Construction</v>
      </c>
      <c r="D2254" s="26" t="str">
        <f>Raw_endusebreakdownannual!D2253</f>
        <v>Cooling</v>
      </c>
      <c r="E2254" s="65">
        <f>Raw_endusebreakdownannual!E2253</f>
        <v>758359.19</v>
      </c>
      <c r="F2254" s="65">
        <f>Raw_endusebreakdownannual!F2253</f>
        <v>0</v>
      </c>
      <c r="G2254" s="26"/>
    </row>
    <row r="2255" spans="1:7" x14ac:dyDescent="0.25">
      <c r="A2255" s="26" t="str">
        <f>Raw_endusebreakdownannual!B2254</f>
        <v>CZ07</v>
      </c>
      <c r="B2255" s="26" t="str">
        <f>Raw_endusebreakdownannual!C2254</f>
        <v>cPVVG</v>
      </c>
      <c r="C2255" s="26" t="str">
        <f>Raw_endusebreakdownannual!A2254</f>
        <v>New Construction</v>
      </c>
      <c r="D2255" s="26" t="str">
        <f>Raw_endusebreakdownannual!D2254</f>
        <v>Interior Lighting</v>
      </c>
      <c r="E2255" s="65">
        <f>Raw_endusebreakdownannual!E2254</f>
        <v>558894.68000000005</v>
      </c>
      <c r="F2255" s="65">
        <f>Raw_endusebreakdownannual!F2254</f>
        <v>0</v>
      </c>
      <c r="G2255" s="26"/>
    </row>
    <row r="2256" spans="1:7" x14ac:dyDescent="0.25">
      <c r="A2256" s="26" t="str">
        <f>Raw_endusebreakdownannual!B2255</f>
        <v>CZ07</v>
      </c>
      <c r="B2256" s="26" t="str">
        <f>Raw_endusebreakdownannual!C2255</f>
        <v>cPVVG</v>
      </c>
      <c r="C2256" s="26" t="str">
        <f>Raw_endusebreakdownannual!A2255</f>
        <v>New Construction</v>
      </c>
      <c r="D2256" s="26" t="str">
        <f>Raw_endusebreakdownannual!D2255</f>
        <v>Exterior Lighting</v>
      </c>
      <c r="E2256" s="65">
        <f>Raw_endusebreakdownannual!E2255</f>
        <v>0</v>
      </c>
      <c r="F2256" s="65">
        <f>Raw_endusebreakdownannual!F2255</f>
        <v>0</v>
      </c>
      <c r="G2256" s="26"/>
    </row>
    <row r="2257" spans="1:7" x14ac:dyDescent="0.25">
      <c r="A2257" s="26" t="str">
        <f>Raw_endusebreakdownannual!B2256</f>
        <v>CZ07</v>
      </c>
      <c r="B2257" s="26" t="str">
        <f>Raw_endusebreakdownannual!C2256</f>
        <v>cPVVG</v>
      </c>
      <c r="C2257" s="26" t="str">
        <f>Raw_endusebreakdownannual!A2256</f>
        <v>New Construction</v>
      </c>
      <c r="D2257" s="26" t="str">
        <f>Raw_endusebreakdownannual!D2256</f>
        <v>Interior Equipment</v>
      </c>
      <c r="E2257" s="65">
        <f>Raw_endusebreakdownannual!E2256</f>
        <v>3196971.72</v>
      </c>
      <c r="F2257" s="65">
        <f>Raw_endusebreakdownannual!F2256</f>
        <v>234323.45</v>
      </c>
      <c r="G2257" s="26"/>
    </row>
    <row r="2258" spans="1:7" x14ac:dyDescent="0.25">
      <c r="A2258" s="26" t="str">
        <f>Raw_endusebreakdownannual!B2257</f>
        <v>CZ07</v>
      </c>
      <c r="B2258" s="26" t="str">
        <f>Raw_endusebreakdownannual!C2257</f>
        <v>cPVVG</v>
      </c>
      <c r="C2258" s="26" t="str">
        <f>Raw_endusebreakdownannual!A2257</f>
        <v>New Construction</v>
      </c>
      <c r="D2258" s="26" t="str">
        <f>Raw_endusebreakdownannual!D2257</f>
        <v>Exterior Equipment</v>
      </c>
      <c r="E2258" s="65">
        <f>Raw_endusebreakdownannual!E2257</f>
        <v>0</v>
      </c>
      <c r="F2258" s="65">
        <f>Raw_endusebreakdownannual!F2257</f>
        <v>0</v>
      </c>
      <c r="G2258" s="26"/>
    </row>
    <row r="2259" spans="1:7" x14ac:dyDescent="0.25">
      <c r="A2259" s="26" t="str">
        <f>Raw_endusebreakdownannual!B2258</f>
        <v>CZ07</v>
      </c>
      <c r="B2259" s="26" t="str">
        <f>Raw_endusebreakdownannual!C2258</f>
        <v>cPVVG</v>
      </c>
      <c r="C2259" s="26" t="str">
        <f>Raw_endusebreakdownannual!A2258</f>
        <v>New Construction</v>
      </c>
      <c r="D2259" s="26" t="str">
        <f>Raw_endusebreakdownannual!D2258</f>
        <v>Fans</v>
      </c>
      <c r="E2259" s="65">
        <f>Raw_endusebreakdownannual!E2258</f>
        <v>726262.85</v>
      </c>
      <c r="F2259" s="65">
        <f>Raw_endusebreakdownannual!F2258</f>
        <v>0</v>
      </c>
      <c r="G2259" s="26"/>
    </row>
    <row r="2260" spans="1:7" x14ac:dyDescent="0.25">
      <c r="A2260" s="26" t="str">
        <f>Raw_endusebreakdownannual!B2259</f>
        <v>CZ07</v>
      </c>
      <c r="B2260" s="26" t="str">
        <f>Raw_endusebreakdownannual!C2259</f>
        <v>cPVVG</v>
      </c>
      <c r="C2260" s="26" t="str">
        <f>Raw_endusebreakdownannual!A2259</f>
        <v>New Construction</v>
      </c>
      <c r="D2260" s="26" t="str">
        <f>Raw_endusebreakdownannual!D2259</f>
        <v>Pumps</v>
      </c>
      <c r="E2260" s="65">
        <f>Raw_endusebreakdownannual!E2259</f>
        <v>2899.39</v>
      </c>
      <c r="F2260" s="65">
        <f>Raw_endusebreakdownannual!F2259</f>
        <v>0</v>
      </c>
      <c r="G2260" s="26"/>
    </row>
    <row r="2261" spans="1:7" x14ac:dyDescent="0.25">
      <c r="A2261" s="26" t="str">
        <f>Raw_endusebreakdownannual!B2260</f>
        <v>CZ07</v>
      </c>
      <c r="B2261" s="26" t="str">
        <f>Raw_endusebreakdownannual!C2260</f>
        <v>cPVVG</v>
      </c>
      <c r="C2261" s="26" t="str">
        <f>Raw_endusebreakdownannual!A2260</f>
        <v>New Construction</v>
      </c>
      <c r="D2261" s="26" t="str">
        <f>Raw_endusebreakdownannual!D2260</f>
        <v>Heat Rejection</v>
      </c>
      <c r="E2261" s="65">
        <f>Raw_endusebreakdownannual!E2260</f>
        <v>0</v>
      </c>
      <c r="F2261" s="65">
        <f>Raw_endusebreakdownannual!F2260</f>
        <v>0</v>
      </c>
      <c r="G2261" s="26"/>
    </row>
    <row r="2262" spans="1:7" x14ac:dyDescent="0.25">
      <c r="A2262" s="26" t="str">
        <f>Raw_endusebreakdownannual!B2261</f>
        <v>CZ07</v>
      </c>
      <c r="B2262" s="26" t="str">
        <f>Raw_endusebreakdownannual!C2261</f>
        <v>cPVVG</v>
      </c>
      <c r="C2262" s="26" t="str">
        <f>Raw_endusebreakdownannual!A2261</f>
        <v>New Construction</v>
      </c>
      <c r="D2262" s="26" t="str">
        <f>Raw_endusebreakdownannual!D2261</f>
        <v>Humidification</v>
      </c>
      <c r="E2262" s="65">
        <f>Raw_endusebreakdownannual!E2261</f>
        <v>0</v>
      </c>
      <c r="F2262" s="65">
        <f>Raw_endusebreakdownannual!F2261</f>
        <v>0</v>
      </c>
      <c r="G2262" s="26"/>
    </row>
    <row r="2263" spans="1:7" x14ac:dyDescent="0.25">
      <c r="A2263" s="26" t="str">
        <f>Raw_endusebreakdownannual!B2262</f>
        <v>CZ07</v>
      </c>
      <c r="B2263" s="26" t="str">
        <f>Raw_endusebreakdownannual!C2262</f>
        <v>cPVVG</v>
      </c>
      <c r="C2263" s="26" t="str">
        <f>Raw_endusebreakdownannual!A2262</f>
        <v>New Construction</v>
      </c>
      <c r="D2263" s="26" t="str">
        <f>Raw_endusebreakdownannual!D2262</f>
        <v>Heat Recovery</v>
      </c>
      <c r="E2263" s="65">
        <f>Raw_endusebreakdownannual!E2262</f>
        <v>0</v>
      </c>
      <c r="F2263" s="65">
        <f>Raw_endusebreakdownannual!F2262</f>
        <v>0</v>
      </c>
      <c r="G2263" s="26"/>
    </row>
    <row r="2264" spans="1:7" x14ac:dyDescent="0.25">
      <c r="A2264" s="26" t="str">
        <f>Raw_endusebreakdownannual!B2263</f>
        <v>CZ07</v>
      </c>
      <c r="B2264" s="26" t="str">
        <f>Raw_endusebreakdownannual!C2263</f>
        <v>cPVVG</v>
      </c>
      <c r="C2264" s="26" t="str">
        <f>Raw_endusebreakdownannual!A2263</f>
        <v>New Construction</v>
      </c>
      <c r="D2264" s="26" t="str">
        <f>Raw_endusebreakdownannual!D2263</f>
        <v>Water Systems</v>
      </c>
      <c r="E2264" s="65">
        <f>Raw_endusebreakdownannual!E2263</f>
        <v>0</v>
      </c>
      <c r="F2264" s="65">
        <f>Raw_endusebreakdownannual!F2263</f>
        <v>1503481.11</v>
      </c>
      <c r="G2264" s="26"/>
    </row>
    <row r="2265" spans="1:7" x14ac:dyDescent="0.25">
      <c r="A2265" s="26" t="str">
        <f>Raw_endusebreakdownannual!B2264</f>
        <v>CZ07</v>
      </c>
      <c r="B2265" s="26" t="str">
        <f>Raw_endusebreakdownannual!C2264</f>
        <v>cPVVG</v>
      </c>
      <c r="C2265" s="26" t="str">
        <f>Raw_endusebreakdownannual!A2264</f>
        <v>New Construction</v>
      </c>
      <c r="D2265" s="26" t="str">
        <f>Raw_endusebreakdownannual!D2264</f>
        <v>Refrigeration</v>
      </c>
      <c r="E2265" s="65">
        <f>Raw_endusebreakdownannual!E2264</f>
        <v>0</v>
      </c>
      <c r="F2265" s="65">
        <f>Raw_endusebreakdownannual!F2264</f>
        <v>0</v>
      </c>
      <c r="G2265" s="26"/>
    </row>
    <row r="2266" spans="1:7" x14ac:dyDescent="0.25">
      <c r="A2266" s="26" t="str">
        <f>Raw_endusebreakdownannual!B2265</f>
        <v>CZ07</v>
      </c>
      <c r="B2266" s="26" t="str">
        <f>Raw_endusebreakdownannual!C2265</f>
        <v>cPVVG</v>
      </c>
      <c r="C2266" s="26" t="str">
        <f>Raw_endusebreakdownannual!A2265</f>
        <v>New Construction</v>
      </c>
      <c r="D2266" s="26" t="str">
        <f>Raw_endusebreakdownannual!D2265</f>
        <v>Generators</v>
      </c>
      <c r="E2266" s="65">
        <f>Raw_endusebreakdownannual!E2265</f>
        <v>0</v>
      </c>
      <c r="F2266" s="65">
        <f>Raw_endusebreakdownannual!F2265</f>
        <v>0</v>
      </c>
      <c r="G2266" s="26"/>
    </row>
    <row r="2267" spans="1:7" x14ac:dyDescent="0.25">
      <c r="A2267" s="26" t="str">
        <f>Raw_endusebreakdownannual!B2266</f>
        <v>CZ07</v>
      </c>
      <c r="B2267" s="26" t="str">
        <f>Raw_endusebreakdownannual!C2266</f>
        <v>cPVVG</v>
      </c>
      <c r="C2267" s="26" t="str">
        <f>Raw_endusebreakdownannual!A2266</f>
        <v>New Construction</v>
      </c>
      <c r="D2267" s="26" t="str">
        <f>Raw_endusebreakdownannual!D2266</f>
        <v>Total End Uses</v>
      </c>
      <c r="E2267" s="65">
        <f>Raw_endusebreakdownannual!E2266</f>
        <v>5243387.83</v>
      </c>
      <c r="F2267" s="65">
        <f>Raw_endusebreakdownannual!F2266</f>
        <v>1859103.98</v>
      </c>
      <c r="G2267" s="26"/>
    </row>
    <row r="2268" spans="1:7" x14ac:dyDescent="0.25">
      <c r="A2268" s="26" t="str">
        <f>Raw_endusebreakdownannual!B2267</f>
        <v>CZ08</v>
      </c>
      <c r="B2268" s="26" t="str">
        <f>Raw_endusebreakdownannual!C2267</f>
        <v>cPVVG</v>
      </c>
      <c r="C2268" s="26" t="str">
        <f>Raw_endusebreakdownannual!A2267</f>
        <v>New Construction</v>
      </c>
      <c r="D2268" s="26" t="str">
        <f>Raw_endusebreakdownannual!D2267</f>
        <v>Heating</v>
      </c>
      <c r="E2268" s="65">
        <f>Raw_endusebreakdownannual!E2267</f>
        <v>0</v>
      </c>
      <c r="F2268" s="65">
        <f>Raw_endusebreakdownannual!F2267</f>
        <v>162299.34</v>
      </c>
      <c r="G2268" s="26"/>
    </row>
    <row r="2269" spans="1:7" x14ac:dyDescent="0.25">
      <c r="A2269" s="26" t="str">
        <f>Raw_endusebreakdownannual!B2268</f>
        <v>CZ08</v>
      </c>
      <c r="B2269" s="26" t="str">
        <f>Raw_endusebreakdownannual!C2268</f>
        <v>cPVVG</v>
      </c>
      <c r="C2269" s="26" t="str">
        <f>Raw_endusebreakdownannual!A2268</f>
        <v>New Construction</v>
      </c>
      <c r="D2269" s="26" t="str">
        <f>Raw_endusebreakdownannual!D2268</f>
        <v>Cooling</v>
      </c>
      <c r="E2269" s="65">
        <f>Raw_endusebreakdownannual!E2268</f>
        <v>871090.14</v>
      </c>
      <c r="F2269" s="65">
        <f>Raw_endusebreakdownannual!F2268</f>
        <v>0</v>
      </c>
      <c r="G2269" s="26"/>
    </row>
    <row r="2270" spans="1:7" x14ac:dyDescent="0.25">
      <c r="A2270" s="26" t="str">
        <f>Raw_endusebreakdownannual!B2269</f>
        <v>CZ08</v>
      </c>
      <c r="B2270" s="26" t="str">
        <f>Raw_endusebreakdownannual!C2269</f>
        <v>cPVVG</v>
      </c>
      <c r="C2270" s="26" t="str">
        <f>Raw_endusebreakdownannual!A2269</f>
        <v>New Construction</v>
      </c>
      <c r="D2270" s="26" t="str">
        <f>Raw_endusebreakdownannual!D2269</f>
        <v>Interior Lighting</v>
      </c>
      <c r="E2270" s="65">
        <f>Raw_endusebreakdownannual!E2269</f>
        <v>558894.68000000005</v>
      </c>
      <c r="F2270" s="65">
        <f>Raw_endusebreakdownannual!F2269</f>
        <v>0</v>
      </c>
      <c r="G2270" s="26"/>
    </row>
    <row r="2271" spans="1:7" x14ac:dyDescent="0.25">
      <c r="A2271" s="26" t="str">
        <f>Raw_endusebreakdownannual!B2270</f>
        <v>CZ08</v>
      </c>
      <c r="B2271" s="26" t="str">
        <f>Raw_endusebreakdownannual!C2270</f>
        <v>cPVVG</v>
      </c>
      <c r="C2271" s="26" t="str">
        <f>Raw_endusebreakdownannual!A2270</f>
        <v>New Construction</v>
      </c>
      <c r="D2271" s="26" t="str">
        <f>Raw_endusebreakdownannual!D2270</f>
        <v>Exterior Lighting</v>
      </c>
      <c r="E2271" s="65">
        <f>Raw_endusebreakdownannual!E2270</f>
        <v>0</v>
      </c>
      <c r="F2271" s="65">
        <f>Raw_endusebreakdownannual!F2270</f>
        <v>0</v>
      </c>
      <c r="G2271" s="26"/>
    </row>
    <row r="2272" spans="1:7" x14ac:dyDescent="0.25">
      <c r="A2272" s="26" t="str">
        <f>Raw_endusebreakdownannual!B2271</f>
        <v>CZ08</v>
      </c>
      <c r="B2272" s="26" t="str">
        <f>Raw_endusebreakdownannual!C2271</f>
        <v>cPVVG</v>
      </c>
      <c r="C2272" s="26" t="str">
        <f>Raw_endusebreakdownannual!A2271</f>
        <v>New Construction</v>
      </c>
      <c r="D2272" s="26" t="str">
        <f>Raw_endusebreakdownannual!D2271</f>
        <v>Interior Equipment</v>
      </c>
      <c r="E2272" s="65">
        <f>Raw_endusebreakdownannual!E2271</f>
        <v>3196971.72</v>
      </c>
      <c r="F2272" s="65">
        <f>Raw_endusebreakdownannual!F2271</f>
        <v>234323.45</v>
      </c>
      <c r="G2272" s="26"/>
    </row>
    <row r="2273" spans="1:7" x14ac:dyDescent="0.25">
      <c r="A2273" s="26" t="str">
        <f>Raw_endusebreakdownannual!B2272</f>
        <v>CZ08</v>
      </c>
      <c r="B2273" s="26" t="str">
        <f>Raw_endusebreakdownannual!C2272</f>
        <v>cPVVG</v>
      </c>
      <c r="C2273" s="26" t="str">
        <f>Raw_endusebreakdownannual!A2272</f>
        <v>New Construction</v>
      </c>
      <c r="D2273" s="26" t="str">
        <f>Raw_endusebreakdownannual!D2272</f>
        <v>Exterior Equipment</v>
      </c>
      <c r="E2273" s="65">
        <f>Raw_endusebreakdownannual!E2272</f>
        <v>0</v>
      </c>
      <c r="F2273" s="65">
        <f>Raw_endusebreakdownannual!F2272</f>
        <v>0</v>
      </c>
      <c r="G2273" s="26"/>
    </row>
    <row r="2274" spans="1:7" x14ac:dyDescent="0.25">
      <c r="A2274" s="26" t="str">
        <f>Raw_endusebreakdownannual!B2273</f>
        <v>CZ08</v>
      </c>
      <c r="B2274" s="26" t="str">
        <f>Raw_endusebreakdownannual!C2273</f>
        <v>cPVVG</v>
      </c>
      <c r="C2274" s="26" t="str">
        <f>Raw_endusebreakdownannual!A2273</f>
        <v>New Construction</v>
      </c>
      <c r="D2274" s="26" t="str">
        <f>Raw_endusebreakdownannual!D2273</f>
        <v>Fans</v>
      </c>
      <c r="E2274" s="65">
        <f>Raw_endusebreakdownannual!E2273</f>
        <v>762285.07</v>
      </c>
      <c r="F2274" s="65">
        <f>Raw_endusebreakdownannual!F2273</f>
        <v>0</v>
      </c>
      <c r="G2274" s="26"/>
    </row>
    <row r="2275" spans="1:7" x14ac:dyDescent="0.25">
      <c r="A2275" s="26" t="str">
        <f>Raw_endusebreakdownannual!B2274</f>
        <v>CZ08</v>
      </c>
      <c r="B2275" s="26" t="str">
        <f>Raw_endusebreakdownannual!C2274</f>
        <v>cPVVG</v>
      </c>
      <c r="C2275" s="26" t="str">
        <f>Raw_endusebreakdownannual!A2274</f>
        <v>New Construction</v>
      </c>
      <c r="D2275" s="26" t="str">
        <f>Raw_endusebreakdownannual!D2274</f>
        <v>Pumps</v>
      </c>
      <c r="E2275" s="65">
        <f>Raw_endusebreakdownannual!E2274</f>
        <v>2959.52</v>
      </c>
      <c r="F2275" s="65">
        <f>Raw_endusebreakdownannual!F2274</f>
        <v>0</v>
      </c>
      <c r="G2275" s="26"/>
    </row>
    <row r="2276" spans="1:7" x14ac:dyDescent="0.25">
      <c r="A2276" s="26" t="str">
        <f>Raw_endusebreakdownannual!B2275</f>
        <v>CZ08</v>
      </c>
      <c r="B2276" s="26" t="str">
        <f>Raw_endusebreakdownannual!C2275</f>
        <v>cPVVG</v>
      </c>
      <c r="C2276" s="26" t="str">
        <f>Raw_endusebreakdownannual!A2275</f>
        <v>New Construction</v>
      </c>
      <c r="D2276" s="26" t="str">
        <f>Raw_endusebreakdownannual!D2275</f>
        <v>Heat Rejection</v>
      </c>
      <c r="E2276" s="65">
        <f>Raw_endusebreakdownannual!E2275</f>
        <v>0</v>
      </c>
      <c r="F2276" s="65">
        <f>Raw_endusebreakdownannual!F2275</f>
        <v>0</v>
      </c>
      <c r="G2276" s="26"/>
    </row>
    <row r="2277" spans="1:7" x14ac:dyDescent="0.25">
      <c r="A2277" s="26" t="str">
        <f>Raw_endusebreakdownannual!B2276</f>
        <v>CZ08</v>
      </c>
      <c r="B2277" s="26" t="str">
        <f>Raw_endusebreakdownannual!C2276</f>
        <v>cPVVG</v>
      </c>
      <c r="C2277" s="26" t="str">
        <f>Raw_endusebreakdownannual!A2276</f>
        <v>New Construction</v>
      </c>
      <c r="D2277" s="26" t="str">
        <f>Raw_endusebreakdownannual!D2276</f>
        <v>Humidification</v>
      </c>
      <c r="E2277" s="65">
        <f>Raw_endusebreakdownannual!E2276</f>
        <v>0</v>
      </c>
      <c r="F2277" s="65">
        <f>Raw_endusebreakdownannual!F2276</f>
        <v>0</v>
      </c>
      <c r="G2277" s="26"/>
    </row>
    <row r="2278" spans="1:7" x14ac:dyDescent="0.25">
      <c r="A2278" s="26" t="str">
        <f>Raw_endusebreakdownannual!B2277</f>
        <v>CZ08</v>
      </c>
      <c r="B2278" s="26" t="str">
        <f>Raw_endusebreakdownannual!C2277</f>
        <v>cPVVG</v>
      </c>
      <c r="C2278" s="26" t="str">
        <f>Raw_endusebreakdownannual!A2277</f>
        <v>New Construction</v>
      </c>
      <c r="D2278" s="26" t="str">
        <f>Raw_endusebreakdownannual!D2277</f>
        <v>Heat Recovery</v>
      </c>
      <c r="E2278" s="65">
        <f>Raw_endusebreakdownannual!E2277</f>
        <v>0</v>
      </c>
      <c r="F2278" s="65">
        <f>Raw_endusebreakdownannual!F2277</f>
        <v>0</v>
      </c>
      <c r="G2278" s="26"/>
    </row>
    <row r="2279" spans="1:7" x14ac:dyDescent="0.25">
      <c r="A2279" s="26" t="str">
        <f>Raw_endusebreakdownannual!B2278</f>
        <v>CZ08</v>
      </c>
      <c r="B2279" s="26" t="str">
        <f>Raw_endusebreakdownannual!C2278</f>
        <v>cPVVG</v>
      </c>
      <c r="C2279" s="26" t="str">
        <f>Raw_endusebreakdownannual!A2278</f>
        <v>New Construction</v>
      </c>
      <c r="D2279" s="26" t="str">
        <f>Raw_endusebreakdownannual!D2278</f>
        <v>Water Systems</v>
      </c>
      <c r="E2279" s="65">
        <f>Raw_endusebreakdownannual!E2278</f>
        <v>0</v>
      </c>
      <c r="F2279" s="65">
        <f>Raw_endusebreakdownannual!F2278</f>
        <v>1500684.68</v>
      </c>
      <c r="G2279" s="26"/>
    </row>
    <row r="2280" spans="1:7" x14ac:dyDescent="0.25">
      <c r="A2280" s="26" t="str">
        <f>Raw_endusebreakdownannual!B2279</f>
        <v>CZ08</v>
      </c>
      <c r="B2280" s="26" t="str">
        <f>Raw_endusebreakdownannual!C2279</f>
        <v>cPVVG</v>
      </c>
      <c r="C2280" s="26" t="str">
        <f>Raw_endusebreakdownannual!A2279</f>
        <v>New Construction</v>
      </c>
      <c r="D2280" s="26" t="str">
        <f>Raw_endusebreakdownannual!D2279</f>
        <v>Refrigeration</v>
      </c>
      <c r="E2280" s="65">
        <f>Raw_endusebreakdownannual!E2279</f>
        <v>0</v>
      </c>
      <c r="F2280" s="65">
        <f>Raw_endusebreakdownannual!F2279</f>
        <v>0</v>
      </c>
      <c r="G2280" s="26"/>
    </row>
    <row r="2281" spans="1:7" x14ac:dyDescent="0.25">
      <c r="A2281" s="26" t="str">
        <f>Raw_endusebreakdownannual!B2280</f>
        <v>CZ08</v>
      </c>
      <c r="B2281" s="26" t="str">
        <f>Raw_endusebreakdownannual!C2280</f>
        <v>cPVVG</v>
      </c>
      <c r="C2281" s="26" t="str">
        <f>Raw_endusebreakdownannual!A2280</f>
        <v>New Construction</v>
      </c>
      <c r="D2281" s="26" t="str">
        <f>Raw_endusebreakdownannual!D2280</f>
        <v>Generators</v>
      </c>
      <c r="E2281" s="65">
        <f>Raw_endusebreakdownannual!E2280</f>
        <v>0</v>
      </c>
      <c r="F2281" s="65">
        <f>Raw_endusebreakdownannual!F2280</f>
        <v>0</v>
      </c>
      <c r="G2281" s="26"/>
    </row>
    <row r="2282" spans="1:7" x14ac:dyDescent="0.25">
      <c r="A2282" s="26" t="str">
        <f>Raw_endusebreakdownannual!B2281</f>
        <v>CZ08</v>
      </c>
      <c r="B2282" s="26" t="str">
        <f>Raw_endusebreakdownannual!C2281</f>
        <v>cPVVG</v>
      </c>
      <c r="C2282" s="26" t="str">
        <f>Raw_endusebreakdownannual!A2281</f>
        <v>New Construction</v>
      </c>
      <c r="D2282" s="26" t="str">
        <f>Raw_endusebreakdownannual!D2281</f>
        <v>Total End Uses</v>
      </c>
      <c r="E2282" s="65">
        <f>Raw_endusebreakdownannual!E2281</f>
        <v>5392201.1200000001</v>
      </c>
      <c r="F2282" s="65">
        <f>Raw_endusebreakdownannual!F2281</f>
        <v>1897307.48</v>
      </c>
      <c r="G2282" s="26"/>
    </row>
    <row r="2283" spans="1:7" x14ac:dyDescent="0.25">
      <c r="A2283" s="26" t="str">
        <f>Raw_endusebreakdownannual!B2282</f>
        <v>CZ09</v>
      </c>
      <c r="B2283" s="26" t="str">
        <f>Raw_endusebreakdownannual!C2282</f>
        <v>cPVVG</v>
      </c>
      <c r="C2283" s="26" t="str">
        <f>Raw_endusebreakdownannual!A2282</f>
        <v>New Construction</v>
      </c>
      <c r="D2283" s="26" t="str">
        <f>Raw_endusebreakdownannual!D2282</f>
        <v>Heating</v>
      </c>
      <c r="E2283" s="65">
        <f>Raw_endusebreakdownannual!E2282</f>
        <v>0</v>
      </c>
      <c r="F2283" s="65">
        <f>Raw_endusebreakdownannual!F2282</f>
        <v>128717.45</v>
      </c>
      <c r="G2283" s="26"/>
    </row>
    <row r="2284" spans="1:7" x14ac:dyDescent="0.25">
      <c r="A2284" s="26" t="str">
        <f>Raw_endusebreakdownannual!B2283</f>
        <v>CZ09</v>
      </c>
      <c r="B2284" s="26" t="str">
        <f>Raw_endusebreakdownannual!C2283</f>
        <v>cPVVG</v>
      </c>
      <c r="C2284" s="26" t="str">
        <f>Raw_endusebreakdownannual!A2283</f>
        <v>New Construction</v>
      </c>
      <c r="D2284" s="26" t="str">
        <f>Raw_endusebreakdownannual!D2283</f>
        <v>Cooling</v>
      </c>
      <c r="E2284" s="65">
        <f>Raw_endusebreakdownannual!E2283</f>
        <v>987921.6</v>
      </c>
      <c r="F2284" s="65">
        <f>Raw_endusebreakdownannual!F2283</f>
        <v>0</v>
      </c>
      <c r="G2284" s="26"/>
    </row>
    <row r="2285" spans="1:7" x14ac:dyDescent="0.25">
      <c r="A2285" s="26" t="str">
        <f>Raw_endusebreakdownannual!B2284</f>
        <v>CZ09</v>
      </c>
      <c r="B2285" s="26" t="str">
        <f>Raw_endusebreakdownannual!C2284</f>
        <v>cPVVG</v>
      </c>
      <c r="C2285" s="26" t="str">
        <f>Raw_endusebreakdownannual!A2284</f>
        <v>New Construction</v>
      </c>
      <c r="D2285" s="26" t="str">
        <f>Raw_endusebreakdownannual!D2284</f>
        <v>Interior Lighting</v>
      </c>
      <c r="E2285" s="65">
        <f>Raw_endusebreakdownannual!E2284</f>
        <v>558894.68000000005</v>
      </c>
      <c r="F2285" s="65">
        <f>Raw_endusebreakdownannual!F2284</f>
        <v>0</v>
      </c>
      <c r="G2285" s="26"/>
    </row>
    <row r="2286" spans="1:7" x14ac:dyDescent="0.25">
      <c r="A2286" s="26" t="str">
        <f>Raw_endusebreakdownannual!B2285</f>
        <v>CZ09</v>
      </c>
      <c r="B2286" s="26" t="str">
        <f>Raw_endusebreakdownannual!C2285</f>
        <v>cPVVG</v>
      </c>
      <c r="C2286" s="26" t="str">
        <f>Raw_endusebreakdownannual!A2285</f>
        <v>New Construction</v>
      </c>
      <c r="D2286" s="26" t="str">
        <f>Raw_endusebreakdownannual!D2285</f>
        <v>Exterior Lighting</v>
      </c>
      <c r="E2286" s="65">
        <f>Raw_endusebreakdownannual!E2285</f>
        <v>0</v>
      </c>
      <c r="F2286" s="65">
        <f>Raw_endusebreakdownannual!F2285</f>
        <v>0</v>
      </c>
      <c r="G2286" s="26"/>
    </row>
    <row r="2287" spans="1:7" x14ac:dyDescent="0.25">
      <c r="A2287" s="26" t="str">
        <f>Raw_endusebreakdownannual!B2286</f>
        <v>CZ09</v>
      </c>
      <c r="B2287" s="26" t="str">
        <f>Raw_endusebreakdownannual!C2286</f>
        <v>cPVVG</v>
      </c>
      <c r="C2287" s="26" t="str">
        <f>Raw_endusebreakdownannual!A2286</f>
        <v>New Construction</v>
      </c>
      <c r="D2287" s="26" t="str">
        <f>Raw_endusebreakdownannual!D2286</f>
        <v>Interior Equipment</v>
      </c>
      <c r="E2287" s="65">
        <f>Raw_endusebreakdownannual!E2286</f>
        <v>3196971.72</v>
      </c>
      <c r="F2287" s="65">
        <f>Raw_endusebreakdownannual!F2286</f>
        <v>234323.45</v>
      </c>
      <c r="G2287" s="26"/>
    </row>
    <row r="2288" spans="1:7" x14ac:dyDescent="0.25">
      <c r="A2288" s="26" t="str">
        <f>Raw_endusebreakdownannual!B2287</f>
        <v>CZ09</v>
      </c>
      <c r="B2288" s="26" t="str">
        <f>Raw_endusebreakdownannual!C2287</f>
        <v>cPVVG</v>
      </c>
      <c r="C2288" s="26" t="str">
        <f>Raw_endusebreakdownannual!A2287</f>
        <v>New Construction</v>
      </c>
      <c r="D2288" s="26" t="str">
        <f>Raw_endusebreakdownannual!D2287</f>
        <v>Exterior Equipment</v>
      </c>
      <c r="E2288" s="65">
        <f>Raw_endusebreakdownannual!E2287</f>
        <v>0</v>
      </c>
      <c r="F2288" s="65">
        <f>Raw_endusebreakdownannual!F2287</f>
        <v>0</v>
      </c>
      <c r="G2288" s="26"/>
    </row>
    <row r="2289" spans="1:7" x14ac:dyDescent="0.25">
      <c r="A2289" s="26" t="str">
        <f>Raw_endusebreakdownannual!B2288</f>
        <v>CZ09</v>
      </c>
      <c r="B2289" s="26" t="str">
        <f>Raw_endusebreakdownannual!C2288</f>
        <v>cPVVG</v>
      </c>
      <c r="C2289" s="26" t="str">
        <f>Raw_endusebreakdownannual!A2288</f>
        <v>New Construction</v>
      </c>
      <c r="D2289" s="26" t="str">
        <f>Raw_endusebreakdownannual!D2288</f>
        <v>Fans</v>
      </c>
      <c r="E2289" s="65">
        <f>Raw_endusebreakdownannual!E2288</f>
        <v>810572.67</v>
      </c>
      <c r="F2289" s="65">
        <f>Raw_endusebreakdownannual!F2288</f>
        <v>0</v>
      </c>
      <c r="G2289" s="26"/>
    </row>
    <row r="2290" spans="1:7" x14ac:dyDescent="0.25">
      <c r="A2290" s="26" t="str">
        <f>Raw_endusebreakdownannual!B2289</f>
        <v>CZ09</v>
      </c>
      <c r="B2290" s="26" t="str">
        <f>Raw_endusebreakdownannual!C2289</f>
        <v>cPVVG</v>
      </c>
      <c r="C2290" s="26" t="str">
        <f>Raw_endusebreakdownannual!A2289</f>
        <v>New Construction</v>
      </c>
      <c r="D2290" s="26" t="str">
        <f>Raw_endusebreakdownannual!D2289</f>
        <v>Pumps</v>
      </c>
      <c r="E2290" s="65">
        <f>Raw_endusebreakdownannual!E2289</f>
        <v>3102.63</v>
      </c>
      <c r="F2290" s="65">
        <f>Raw_endusebreakdownannual!F2289</f>
        <v>0</v>
      </c>
      <c r="G2290" s="26"/>
    </row>
    <row r="2291" spans="1:7" x14ac:dyDescent="0.25">
      <c r="A2291" s="26" t="str">
        <f>Raw_endusebreakdownannual!B2290</f>
        <v>CZ09</v>
      </c>
      <c r="B2291" s="26" t="str">
        <f>Raw_endusebreakdownannual!C2290</f>
        <v>cPVVG</v>
      </c>
      <c r="C2291" s="26" t="str">
        <f>Raw_endusebreakdownannual!A2290</f>
        <v>New Construction</v>
      </c>
      <c r="D2291" s="26" t="str">
        <f>Raw_endusebreakdownannual!D2290</f>
        <v>Heat Rejection</v>
      </c>
      <c r="E2291" s="65">
        <f>Raw_endusebreakdownannual!E2290</f>
        <v>0</v>
      </c>
      <c r="F2291" s="65">
        <f>Raw_endusebreakdownannual!F2290</f>
        <v>0</v>
      </c>
      <c r="G2291" s="26"/>
    </row>
    <row r="2292" spans="1:7" x14ac:dyDescent="0.25">
      <c r="A2292" s="26" t="str">
        <f>Raw_endusebreakdownannual!B2291</f>
        <v>CZ09</v>
      </c>
      <c r="B2292" s="26" t="str">
        <f>Raw_endusebreakdownannual!C2291</f>
        <v>cPVVG</v>
      </c>
      <c r="C2292" s="26" t="str">
        <f>Raw_endusebreakdownannual!A2291</f>
        <v>New Construction</v>
      </c>
      <c r="D2292" s="26" t="str">
        <f>Raw_endusebreakdownannual!D2291</f>
        <v>Humidification</v>
      </c>
      <c r="E2292" s="65">
        <f>Raw_endusebreakdownannual!E2291</f>
        <v>0</v>
      </c>
      <c r="F2292" s="65">
        <f>Raw_endusebreakdownannual!F2291</f>
        <v>0</v>
      </c>
      <c r="G2292" s="26"/>
    </row>
    <row r="2293" spans="1:7" x14ac:dyDescent="0.25">
      <c r="A2293" s="26" t="str">
        <f>Raw_endusebreakdownannual!B2292</f>
        <v>CZ09</v>
      </c>
      <c r="B2293" s="26" t="str">
        <f>Raw_endusebreakdownannual!C2292</f>
        <v>cPVVG</v>
      </c>
      <c r="C2293" s="26" t="str">
        <f>Raw_endusebreakdownannual!A2292</f>
        <v>New Construction</v>
      </c>
      <c r="D2293" s="26" t="str">
        <f>Raw_endusebreakdownannual!D2292</f>
        <v>Heat Recovery</v>
      </c>
      <c r="E2293" s="65">
        <f>Raw_endusebreakdownannual!E2292</f>
        <v>0</v>
      </c>
      <c r="F2293" s="65">
        <f>Raw_endusebreakdownannual!F2292</f>
        <v>0</v>
      </c>
      <c r="G2293" s="26"/>
    </row>
    <row r="2294" spans="1:7" x14ac:dyDescent="0.25">
      <c r="A2294" s="26" t="str">
        <f>Raw_endusebreakdownannual!B2293</f>
        <v>CZ09</v>
      </c>
      <c r="B2294" s="26" t="str">
        <f>Raw_endusebreakdownannual!C2293</f>
        <v>cPVVG</v>
      </c>
      <c r="C2294" s="26" t="str">
        <f>Raw_endusebreakdownannual!A2293</f>
        <v>New Construction</v>
      </c>
      <c r="D2294" s="26" t="str">
        <f>Raw_endusebreakdownannual!D2293</f>
        <v>Water Systems</v>
      </c>
      <c r="E2294" s="65">
        <f>Raw_endusebreakdownannual!E2293</f>
        <v>0</v>
      </c>
      <c r="F2294" s="65">
        <f>Raw_endusebreakdownannual!F2293</f>
        <v>1480015.1</v>
      </c>
      <c r="G2294" s="26"/>
    </row>
    <row r="2295" spans="1:7" x14ac:dyDescent="0.25">
      <c r="A2295" s="26" t="str">
        <f>Raw_endusebreakdownannual!B2294</f>
        <v>CZ09</v>
      </c>
      <c r="B2295" s="26" t="str">
        <f>Raw_endusebreakdownannual!C2294</f>
        <v>cPVVG</v>
      </c>
      <c r="C2295" s="26" t="str">
        <f>Raw_endusebreakdownannual!A2294</f>
        <v>New Construction</v>
      </c>
      <c r="D2295" s="26" t="str">
        <f>Raw_endusebreakdownannual!D2294</f>
        <v>Refrigeration</v>
      </c>
      <c r="E2295" s="65">
        <f>Raw_endusebreakdownannual!E2294</f>
        <v>0</v>
      </c>
      <c r="F2295" s="65">
        <f>Raw_endusebreakdownannual!F2294</f>
        <v>0</v>
      </c>
      <c r="G2295" s="26"/>
    </row>
    <row r="2296" spans="1:7" x14ac:dyDescent="0.25">
      <c r="A2296" s="26" t="str">
        <f>Raw_endusebreakdownannual!B2295</f>
        <v>CZ09</v>
      </c>
      <c r="B2296" s="26" t="str">
        <f>Raw_endusebreakdownannual!C2295</f>
        <v>cPVVG</v>
      </c>
      <c r="C2296" s="26" t="str">
        <f>Raw_endusebreakdownannual!A2295</f>
        <v>New Construction</v>
      </c>
      <c r="D2296" s="26" t="str">
        <f>Raw_endusebreakdownannual!D2295</f>
        <v>Generators</v>
      </c>
      <c r="E2296" s="65">
        <f>Raw_endusebreakdownannual!E2295</f>
        <v>0</v>
      </c>
      <c r="F2296" s="65">
        <f>Raw_endusebreakdownannual!F2295</f>
        <v>0</v>
      </c>
      <c r="G2296" s="26"/>
    </row>
    <row r="2297" spans="1:7" x14ac:dyDescent="0.25">
      <c r="A2297" s="26" t="str">
        <f>Raw_endusebreakdownannual!B2296</f>
        <v>CZ09</v>
      </c>
      <c r="B2297" s="26" t="str">
        <f>Raw_endusebreakdownannual!C2296</f>
        <v>cPVVG</v>
      </c>
      <c r="C2297" s="26" t="str">
        <f>Raw_endusebreakdownannual!A2296</f>
        <v>New Construction</v>
      </c>
      <c r="D2297" s="26" t="str">
        <f>Raw_endusebreakdownannual!D2296</f>
        <v>Total End Uses</v>
      </c>
      <c r="E2297" s="65">
        <f>Raw_endusebreakdownannual!E2296</f>
        <v>5557463.29</v>
      </c>
      <c r="F2297" s="65">
        <f>Raw_endusebreakdownannual!F2296</f>
        <v>1843056</v>
      </c>
      <c r="G2297" s="26"/>
    </row>
    <row r="2298" spans="1:7" x14ac:dyDescent="0.25">
      <c r="A2298" s="26" t="str">
        <f>Raw_endusebreakdownannual!B2297</f>
        <v>CZ10</v>
      </c>
      <c r="B2298" s="26" t="str">
        <f>Raw_endusebreakdownannual!C2297</f>
        <v>cPVVG</v>
      </c>
      <c r="C2298" s="26" t="str">
        <f>Raw_endusebreakdownannual!A2297</f>
        <v>New Construction</v>
      </c>
      <c r="D2298" s="26" t="str">
        <f>Raw_endusebreakdownannual!D2297</f>
        <v>Heating</v>
      </c>
      <c r="E2298" s="65">
        <f>Raw_endusebreakdownannual!E2297</f>
        <v>0</v>
      </c>
      <c r="F2298" s="65">
        <f>Raw_endusebreakdownannual!F2297</f>
        <v>320731.37</v>
      </c>
      <c r="G2298" s="26"/>
    </row>
    <row r="2299" spans="1:7" x14ac:dyDescent="0.25">
      <c r="A2299" s="26" t="str">
        <f>Raw_endusebreakdownannual!B2298</f>
        <v>CZ10</v>
      </c>
      <c r="B2299" s="26" t="str">
        <f>Raw_endusebreakdownannual!C2298</f>
        <v>cPVVG</v>
      </c>
      <c r="C2299" s="26" t="str">
        <f>Raw_endusebreakdownannual!A2298</f>
        <v>New Construction</v>
      </c>
      <c r="D2299" s="26" t="str">
        <f>Raw_endusebreakdownannual!D2298</f>
        <v>Cooling</v>
      </c>
      <c r="E2299" s="65">
        <f>Raw_endusebreakdownannual!E2298</f>
        <v>1245541.23</v>
      </c>
      <c r="F2299" s="65">
        <f>Raw_endusebreakdownannual!F2298</f>
        <v>0</v>
      </c>
      <c r="G2299" s="26"/>
    </row>
    <row r="2300" spans="1:7" x14ac:dyDescent="0.25">
      <c r="A2300" s="26" t="str">
        <f>Raw_endusebreakdownannual!B2299</f>
        <v>CZ10</v>
      </c>
      <c r="B2300" s="26" t="str">
        <f>Raw_endusebreakdownannual!C2299</f>
        <v>cPVVG</v>
      </c>
      <c r="C2300" s="26" t="str">
        <f>Raw_endusebreakdownannual!A2299</f>
        <v>New Construction</v>
      </c>
      <c r="D2300" s="26" t="str">
        <f>Raw_endusebreakdownannual!D2299</f>
        <v>Interior Lighting</v>
      </c>
      <c r="E2300" s="65">
        <f>Raw_endusebreakdownannual!E2299</f>
        <v>558894.68000000005</v>
      </c>
      <c r="F2300" s="65">
        <f>Raw_endusebreakdownannual!F2299</f>
        <v>0</v>
      </c>
      <c r="G2300" s="26"/>
    </row>
    <row r="2301" spans="1:7" x14ac:dyDescent="0.25">
      <c r="A2301" s="26" t="str">
        <f>Raw_endusebreakdownannual!B2300</f>
        <v>CZ10</v>
      </c>
      <c r="B2301" s="26" t="str">
        <f>Raw_endusebreakdownannual!C2300</f>
        <v>cPVVG</v>
      </c>
      <c r="C2301" s="26" t="str">
        <f>Raw_endusebreakdownannual!A2300</f>
        <v>New Construction</v>
      </c>
      <c r="D2301" s="26" t="str">
        <f>Raw_endusebreakdownannual!D2300</f>
        <v>Exterior Lighting</v>
      </c>
      <c r="E2301" s="65">
        <f>Raw_endusebreakdownannual!E2300</f>
        <v>0</v>
      </c>
      <c r="F2301" s="65">
        <f>Raw_endusebreakdownannual!F2300</f>
        <v>0</v>
      </c>
      <c r="G2301" s="26"/>
    </row>
    <row r="2302" spans="1:7" x14ac:dyDescent="0.25">
      <c r="A2302" s="26" t="str">
        <f>Raw_endusebreakdownannual!B2301</f>
        <v>CZ10</v>
      </c>
      <c r="B2302" s="26" t="str">
        <f>Raw_endusebreakdownannual!C2301</f>
        <v>cPVVG</v>
      </c>
      <c r="C2302" s="26" t="str">
        <f>Raw_endusebreakdownannual!A2301</f>
        <v>New Construction</v>
      </c>
      <c r="D2302" s="26" t="str">
        <f>Raw_endusebreakdownannual!D2301</f>
        <v>Interior Equipment</v>
      </c>
      <c r="E2302" s="65">
        <f>Raw_endusebreakdownannual!E2301</f>
        <v>3196971.72</v>
      </c>
      <c r="F2302" s="65">
        <f>Raw_endusebreakdownannual!F2301</f>
        <v>234323.45</v>
      </c>
      <c r="G2302" s="26"/>
    </row>
    <row r="2303" spans="1:7" x14ac:dyDescent="0.25">
      <c r="A2303" s="26" t="str">
        <f>Raw_endusebreakdownannual!B2302</f>
        <v>CZ10</v>
      </c>
      <c r="B2303" s="26" t="str">
        <f>Raw_endusebreakdownannual!C2302</f>
        <v>cPVVG</v>
      </c>
      <c r="C2303" s="26" t="str">
        <f>Raw_endusebreakdownannual!A2302</f>
        <v>New Construction</v>
      </c>
      <c r="D2303" s="26" t="str">
        <f>Raw_endusebreakdownannual!D2302</f>
        <v>Exterior Equipment</v>
      </c>
      <c r="E2303" s="65">
        <f>Raw_endusebreakdownannual!E2302</f>
        <v>0</v>
      </c>
      <c r="F2303" s="65">
        <f>Raw_endusebreakdownannual!F2302</f>
        <v>0</v>
      </c>
      <c r="G2303" s="26"/>
    </row>
    <row r="2304" spans="1:7" x14ac:dyDescent="0.25">
      <c r="A2304" s="26" t="str">
        <f>Raw_endusebreakdownannual!B2303</f>
        <v>CZ10</v>
      </c>
      <c r="B2304" s="26" t="str">
        <f>Raw_endusebreakdownannual!C2303</f>
        <v>cPVVG</v>
      </c>
      <c r="C2304" s="26" t="str">
        <f>Raw_endusebreakdownannual!A2303</f>
        <v>New Construction</v>
      </c>
      <c r="D2304" s="26" t="str">
        <f>Raw_endusebreakdownannual!D2303</f>
        <v>Fans</v>
      </c>
      <c r="E2304" s="65">
        <f>Raw_endusebreakdownannual!E2303</f>
        <v>857616.55</v>
      </c>
      <c r="F2304" s="65">
        <f>Raw_endusebreakdownannual!F2303</f>
        <v>0</v>
      </c>
      <c r="G2304" s="26"/>
    </row>
    <row r="2305" spans="1:7" x14ac:dyDescent="0.25">
      <c r="A2305" s="26" t="str">
        <f>Raw_endusebreakdownannual!B2304</f>
        <v>CZ10</v>
      </c>
      <c r="B2305" s="26" t="str">
        <f>Raw_endusebreakdownannual!C2304</f>
        <v>cPVVG</v>
      </c>
      <c r="C2305" s="26" t="str">
        <f>Raw_endusebreakdownannual!A2304</f>
        <v>New Construction</v>
      </c>
      <c r="D2305" s="26" t="str">
        <f>Raw_endusebreakdownannual!D2304</f>
        <v>Pumps</v>
      </c>
      <c r="E2305" s="65">
        <f>Raw_endusebreakdownannual!E2304</f>
        <v>2984.59</v>
      </c>
      <c r="F2305" s="65">
        <f>Raw_endusebreakdownannual!F2304</f>
        <v>0</v>
      </c>
      <c r="G2305" s="26"/>
    </row>
    <row r="2306" spans="1:7" x14ac:dyDescent="0.25">
      <c r="A2306" s="26" t="str">
        <f>Raw_endusebreakdownannual!B2305</f>
        <v>CZ10</v>
      </c>
      <c r="B2306" s="26" t="str">
        <f>Raw_endusebreakdownannual!C2305</f>
        <v>cPVVG</v>
      </c>
      <c r="C2306" s="26" t="str">
        <f>Raw_endusebreakdownannual!A2305</f>
        <v>New Construction</v>
      </c>
      <c r="D2306" s="26" t="str">
        <f>Raw_endusebreakdownannual!D2305</f>
        <v>Heat Rejection</v>
      </c>
      <c r="E2306" s="65">
        <f>Raw_endusebreakdownannual!E2305</f>
        <v>0</v>
      </c>
      <c r="F2306" s="65">
        <f>Raw_endusebreakdownannual!F2305</f>
        <v>0</v>
      </c>
      <c r="G2306" s="26"/>
    </row>
    <row r="2307" spans="1:7" x14ac:dyDescent="0.25">
      <c r="A2307" s="26" t="str">
        <f>Raw_endusebreakdownannual!B2306</f>
        <v>CZ10</v>
      </c>
      <c r="B2307" s="26" t="str">
        <f>Raw_endusebreakdownannual!C2306</f>
        <v>cPVVG</v>
      </c>
      <c r="C2307" s="26" t="str">
        <f>Raw_endusebreakdownannual!A2306</f>
        <v>New Construction</v>
      </c>
      <c r="D2307" s="26" t="str">
        <f>Raw_endusebreakdownannual!D2306</f>
        <v>Humidification</v>
      </c>
      <c r="E2307" s="65">
        <f>Raw_endusebreakdownannual!E2306</f>
        <v>0</v>
      </c>
      <c r="F2307" s="65">
        <f>Raw_endusebreakdownannual!F2306</f>
        <v>0</v>
      </c>
      <c r="G2307" s="26"/>
    </row>
    <row r="2308" spans="1:7" x14ac:dyDescent="0.25">
      <c r="A2308" s="26" t="str">
        <f>Raw_endusebreakdownannual!B2307</f>
        <v>CZ10</v>
      </c>
      <c r="B2308" s="26" t="str">
        <f>Raw_endusebreakdownannual!C2307</f>
        <v>cPVVG</v>
      </c>
      <c r="C2308" s="26" t="str">
        <f>Raw_endusebreakdownannual!A2307</f>
        <v>New Construction</v>
      </c>
      <c r="D2308" s="26" t="str">
        <f>Raw_endusebreakdownannual!D2307</f>
        <v>Heat Recovery</v>
      </c>
      <c r="E2308" s="65">
        <f>Raw_endusebreakdownannual!E2307</f>
        <v>0</v>
      </c>
      <c r="F2308" s="65">
        <f>Raw_endusebreakdownannual!F2307</f>
        <v>0</v>
      </c>
      <c r="G2308" s="26"/>
    </row>
    <row r="2309" spans="1:7" x14ac:dyDescent="0.25">
      <c r="A2309" s="26" t="str">
        <f>Raw_endusebreakdownannual!B2308</f>
        <v>CZ10</v>
      </c>
      <c r="B2309" s="26" t="str">
        <f>Raw_endusebreakdownannual!C2308</f>
        <v>cPVVG</v>
      </c>
      <c r="C2309" s="26" t="str">
        <f>Raw_endusebreakdownannual!A2308</f>
        <v>New Construction</v>
      </c>
      <c r="D2309" s="26" t="str">
        <f>Raw_endusebreakdownannual!D2308</f>
        <v>Water Systems</v>
      </c>
      <c r="E2309" s="65">
        <f>Raw_endusebreakdownannual!E2308</f>
        <v>0</v>
      </c>
      <c r="F2309" s="65">
        <f>Raw_endusebreakdownannual!F2308</f>
        <v>1462509.4</v>
      </c>
      <c r="G2309" s="26"/>
    </row>
    <row r="2310" spans="1:7" x14ac:dyDescent="0.25">
      <c r="A2310" s="26" t="str">
        <f>Raw_endusebreakdownannual!B2309</f>
        <v>CZ10</v>
      </c>
      <c r="B2310" s="26" t="str">
        <f>Raw_endusebreakdownannual!C2309</f>
        <v>cPVVG</v>
      </c>
      <c r="C2310" s="26" t="str">
        <f>Raw_endusebreakdownannual!A2309</f>
        <v>New Construction</v>
      </c>
      <c r="D2310" s="26" t="str">
        <f>Raw_endusebreakdownannual!D2309</f>
        <v>Refrigeration</v>
      </c>
      <c r="E2310" s="65">
        <f>Raw_endusebreakdownannual!E2309</f>
        <v>0</v>
      </c>
      <c r="F2310" s="65">
        <f>Raw_endusebreakdownannual!F2309</f>
        <v>0</v>
      </c>
      <c r="G2310" s="26"/>
    </row>
    <row r="2311" spans="1:7" x14ac:dyDescent="0.25">
      <c r="A2311" s="26" t="str">
        <f>Raw_endusebreakdownannual!B2310</f>
        <v>CZ10</v>
      </c>
      <c r="B2311" s="26" t="str">
        <f>Raw_endusebreakdownannual!C2310</f>
        <v>cPVVG</v>
      </c>
      <c r="C2311" s="26" t="str">
        <f>Raw_endusebreakdownannual!A2310</f>
        <v>New Construction</v>
      </c>
      <c r="D2311" s="26" t="str">
        <f>Raw_endusebreakdownannual!D2310</f>
        <v>Generators</v>
      </c>
      <c r="E2311" s="65">
        <f>Raw_endusebreakdownannual!E2310</f>
        <v>0</v>
      </c>
      <c r="F2311" s="65">
        <f>Raw_endusebreakdownannual!F2310</f>
        <v>0</v>
      </c>
      <c r="G2311" s="26"/>
    </row>
    <row r="2312" spans="1:7" x14ac:dyDescent="0.25">
      <c r="A2312" s="26" t="str">
        <f>Raw_endusebreakdownannual!B2311</f>
        <v>CZ10</v>
      </c>
      <c r="B2312" s="26" t="str">
        <f>Raw_endusebreakdownannual!C2311</f>
        <v>cPVVG</v>
      </c>
      <c r="C2312" s="26" t="str">
        <f>Raw_endusebreakdownannual!A2311</f>
        <v>New Construction</v>
      </c>
      <c r="D2312" s="26" t="str">
        <f>Raw_endusebreakdownannual!D2311</f>
        <v>Total End Uses</v>
      </c>
      <c r="E2312" s="65">
        <f>Raw_endusebreakdownannual!E2311</f>
        <v>5862008.7599999998</v>
      </c>
      <c r="F2312" s="65">
        <f>Raw_endusebreakdownannual!F2311</f>
        <v>2017564.23</v>
      </c>
      <c r="G2312" s="26"/>
    </row>
    <row r="2313" spans="1:7" x14ac:dyDescent="0.25">
      <c r="A2313" s="26" t="str">
        <f>Raw_endusebreakdownannual!B2312</f>
        <v>CZ11</v>
      </c>
      <c r="B2313" s="26" t="str">
        <f>Raw_endusebreakdownannual!C2312</f>
        <v>cPVVG</v>
      </c>
      <c r="C2313" s="26" t="str">
        <f>Raw_endusebreakdownannual!A2312</f>
        <v>New Construction</v>
      </c>
      <c r="D2313" s="26" t="str">
        <f>Raw_endusebreakdownannual!D2312</f>
        <v>Heating</v>
      </c>
      <c r="E2313" s="65">
        <f>Raw_endusebreakdownannual!E2312</f>
        <v>0</v>
      </c>
      <c r="F2313" s="65">
        <f>Raw_endusebreakdownannual!F2312</f>
        <v>518832.34</v>
      </c>
      <c r="G2313" s="26"/>
    </row>
    <row r="2314" spans="1:7" x14ac:dyDescent="0.25">
      <c r="A2314" s="26" t="str">
        <f>Raw_endusebreakdownannual!B2313</f>
        <v>CZ11</v>
      </c>
      <c r="B2314" s="26" t="str">
        <f>Raw_endusebreakdownannual!C2313</f>
        <v>cPVVG</v>
      </c>
      <c r="C2314" s="26" t="str">
        <f>Raw_endusebreakdownannual!A2313</f>
        <v>New Construction</v>
      </c>
      <c r="D2314" s="26" t="str">
        <f>Raw_endusebreakdownannual!D2313</f>
        <v>Cooling</v>
      </c>
      <c r="E2314" s="65">
        <f>Raw_endusebreakdownannual!E2313</f>
        <v>1185965.49</v>
      </c>
      <c r="F2314" s="65">
        <f>Raw_endusebreakdownannual!F2313</f>
        <v>0</v>
      </c>
      <c r="G2314" s="26"/>
    </row>
    <row r="2315" spans="1:7" x14ac:dyDescent="0.25">
      <c r="A2315" s="26" t="str">
        <f>Raw_endusebreakdownannual!B2314</f>
        <v>CZ11</v>
      </c>
      <c r="B2315" s="26" t="str">
        <f>Raw_endusebreakdownannual!C2314</f>
        <v>cPVVG</v>
      </c>
      <c r="C2315" s="26" t="str">
        <f>Raw_endusebreakdownannual!A2314</f>
        <v>New Construction</v>
      </c>
      <c r="D2315" s="26" t="str">
        <f>Raw_endusebreakdownannual!D2314</f>
        <v>Interior Lighting</v>
      </c>
      <c r="E2315" s="65">
        <f>Raw_endusebreakdownannual!E2314</f>
        <v>558894.68000000005</v>
      </c>
      <c r="F2315" s="65">
        <f>Raw_endusebreakdownannual!F2314</f>
        <v>0</v>
      </c>
      <c r="G2315" s="26"/>
    </row>
    <row r="2316" spans="1:7" x14ac:dyDescent="0.25">
      <c r="A2316" s="26" t="str">
        <f>Raw_endusebreakdownannual!B2315</f>
        <v>CZ11</v>
      </c>
      <c r="B2316" s="26" t="str">
        <f>Raw_endusebreakdownannual!C2315</f>
        <v>cPVVG</v>
      </c>
      <c r="C2316" s="26" t="str">
        <f>Raw_endusebreakdownannual!A2315</f>
        <v>New Construction</v>
      </c>
      <c r="D2316" s="26" t="str">
        <f>Raw_endusebreakdownannual!D2315</f>
        <v>Exterior Lighting</v>
      </c>
      <c r="E2316" s="65">
        <f>Raw_endusebreakdownannual!E2315</f>
        <v>0</v>
      </c>
      <c r="F2316" s="65">
        <f>Raw_endusebreakdownannual!F2315</f>
        <v>0</v>
      </c>
      <c r="G2316" s="26"/>
    </row>
    <row r="2317" spans="1:7" x14ac:dyDescent="0.25">
      <c r="A2317" s="26" t="str">
        <f>Raw_endusebreakdownannual!B2316</f>
        <v>CZ11</v>
      </c>
      <c r="B2317" s="26" t="str">
        <f>Raw_endusebreakdownannual!C2316</f>
        <v>cPVVG</v>
      </c>
      <c r="C2317" s="26" t="str">
        <f>Raw_endusebreakdownannual!A2316</f>
        <v>New Construction</v>
      </c>
      <c r="D2317" s="26" t="str">
        <f>Raw_endusebreakdownannual!D2316</f>
        <v>Interior Equipment</v>
      </c>
      <c r="E2317" s="65">
        <f>Raw_endusebreakdownannual!E2316</f>
        <v>3196971.72</v>
      </c>
      <c r="F2317" s="65">
        <f>Raw_endusebreakdownannual!F2316</f>
        <v>234323.45</v>
      </c>
      <c r="G2317" s="26"/>
    </row>
    <row r="2318" spans="1:7" x14ac:dyDescent="0.25">
      <c r="A2318" s="26" t="str">
        <f>Raw_endusebreakdownannual!B2317</f>
        <v>CZ11</v>
      </c>
      <c r="B2318" s="26" t="str">
        <f>Raw_endusebreakdownannual!C2317</f>
        <v>cPVVG</v>
      </c>
      <c r="C2318" s="26" t="str">
        <f>Raw_endusebreakdownannual!A2317</f>
        <v>New Construction</v>
      </c>
      <c r="D2318" s="26" t="str">
        <f>Raw_endusebreakdownannual!D2317</f>
        <v>Exterior Equipment</v>
      </c>
      <c r="E2318" s="65">
        <f>Raw_endusebreakdownannual!E2317</f>
        <v>0</v>
      </c>
      <c r="F2318" s="65">
        <f>Raw_endusebreakdownannual!F2317</f>
        <v>0</v>
      </c>
      <c r="G2318" s="26"/>
    </row>
    <row r="2319" spans="1:7" x14ac:dyDescent="0.25">
      <c r="A2319" s="26" t="str">
        <f>Raw_endusebreakdownannual!B2318</f>
        <v>CZ11</v>
      </c>
      <c r="B2319" s="26" t="str">
        <f>Raw_endusebreakdownannual!C2318</f>
        <v>cPVVG</v>
      </c>
      <c r="C2319" s="26" t="str">
        <f>Raw_endusebreakdownannual!A2318</f>
        <v>New Construction</v>
      </c>
      <c r="D2319" s="26" t="str">
        <f>Raw_endusebreakdownannual!D2318</f>
        <v>Fans</v>
      </c>
      <c r="E2319" s="65">
        <f>Raw_endusebreakdownannual!E2318</f>
        <v>788398.06</v>
      </c>
      <c r="F2319" s="65">
        <f>Raw_endusebreakdownannual!F2318</f>
        <v>0</v>
      </c>
      <c r="G2319" s="26"/>
    </row>
    <row r="2320" spans="1:7" x14ac:dyDescent="0.25">
      <c r="A2320" s="26" t="str">
        <f>Raw_endusebreakdownannual!B2319</f>
        <v>CZ11</v>
      </c>
      <c r="B2320" s="26" t="str">
        <f>Raw_endusebreakdownannual!C2319</f>
        <v>cPVVG</v>
      </c>
      <c r="C2320" s="26" t="str">
        <f>Raw_endusebreakdownannual!A2319</f>
        <v>New Construction</v>
      </c>
      <c r="D2320" s="26" t="str">
        <f>Raw_endusebreakdownannual!D2319</f>
        <v>Pumps</v>
      </c>
      <c r="E2320" s="65">
        <f>Raw_endusebreakdownannual!E2319</f>
        <v>2766.79</v>
      </c>
      <c r="F2320" s="65">
        <f>Raw_endusebreakdownannual!F2319</f>
        <v>0</v>
      </c>
      <c r="G2320" s="26"/>
    </row>
    <row r="2321" spans="1:7" x14ac:dyDescent="0.25">
      <c r="A2321" s="26" t="str">
        <f>Raw_endusebreakdownannual!B2320</f>
        <v>CZ11</v>
      </c>
      <c r="B2321" s="26" t="str">
        <f>Raw_endusebreakdownannual!C2320</f>
        <v>cPVVG</v>
      </c>
      <c r="C2321" s="26" t="str">
        <f>Raw_endusebreakdownannual!A2320</f>
        <v>New Construction</v>
      </c>
      <c r="D2321" s="26" t="str">
        <f>Raw_endusebreakdownannual!D2320</f>
        <v>Heat Rejection</v>
      </c>
      <c r="E2321" s="65">
        <f>Raw_endusebreakdownannual!E2320</f>
        <v>0</v>
      </c>
      <c r="F2321" s="65">
        <f>Raw_endusebreakdownannual!F2320</f>
        <v>0</v>
      </c>
      <c r="G2321" s="26"/>
    </row>
    <row r="2322" spans="1:7" x14ac:dyDescent="0.25">
      <c r="A2322" s="26" t="str">
        <f>Raw_endusebreakdownannual!B2321</f>
        <v>CZ11</v>
      </c>
      <c r="B2322" s="26" t="str">
        <f>Raw_endusebreakdownannual!C2321</f>
        <v>cPVVG</v>
      </c>
      <c r="C2322" s="26" t="str">
        <f>Raw_endusebreakdownannual!A2321</f>
        <v>New Construction</v>
      </c>
      <c r="D2322" s="26" t="str">
        <f>Raw_endusebreakdownannual!D2321</f>
        <v>Humidification</v>
      </c>
      <c r="E2322" s="65">
        <f>Raw_endusebreakdownannual!E2321</f>
        <v>0</v>
      </c>
      <c r="F2322" s="65">
        <f>Raw_endusebreakdownannual!F2321</f>
        <v>0</v>
      </c>
      <c r="G2322" s="26"/>
    </row>
    <row r="2323" spans="1:7" x14ac:dyDescent="0.25">
      <c r="A2323" s="26" t="str">
        <f>Raw_endusebreakdownannual!B2322</f>
        <v>CZ11</v>
      </c>
      <c r="B2323" s="26" t="str">
        <f>Raw_endusebreakdownannual!C2322</f>
        <v>cPVVG</v>
      </c>
      <c r="C2323" s="26" t="str">
        <f>Raw_endusebreakdownannual!A2322</f>
        <v>New Construction</v>
      </c>
      <c r="D2323" s="26" t="str">
        <f>Raw_endusebreakdownannual!D2322</f>
        <v>Heat Recovery</v>
      </c>
      <c r="E2323" s="65">
        <f>Raw_endusebreakdownannual!E2322</f>
        <v>0</v>
      </c>
      <c r="F2323" s="65">
        <f>Raw_endusebreakdownannual!F2322</f>
        <v>0</v>
      </c>
      <c r="G2323" s="26"/>
    </row>
    <row r="2324" spans="1:7" x14ac:dyDescent="0.25">
      <c r="A2324" s="26" t="str">
        <f>Raw_endusebreakdownannual!B2323</f>
        <v>CZ11</v>
      </c>
      <c r="B2324" s="26" t="str">
        <f>Raw_endusebreakdownannual!C2323</f>
        <v>cPVVG</v>
      </c>
      <c r="C2324" s="26" t="str">
        <f>Raw_endusebreakdownannual!A2323</f>
        <v>New Construction</v>
      </c>
      <c r="D2324" s="26" t="str">
        <f>Raw_endusebreakdownannual!D2323</f>
        <v>Water Systems</v>
      </c>
      <c r="E2324" s="65">
        <f>Raw_endusebreakdownannual!E2323</f>
        <v>0</v>
      </c>
      <c r="F2324" s="65">
        <f>Raw_endusebreakdownannual!F2323</f>
        <v>1491867.54</v>
      </c>
      <c r="G2324" s="26"/>
    </row>
    <row r="2325" spans="1:7" x14ac:dyDescent="0.25">
      <c r="A2325" s="26" t="str">
        <f>Raw_endusebreakdownannual!B2324</f>
        <v>CZ11</v>
      </c>
      <c r="B2325" s="26" t="str">
        <f>Raw_endusebreakdownannual!C2324</f>
        <v>cPVVG</v>
      </c>
      <c r="C2325" s="26" t="str">
        <f>Raw_endusebreakdownannual!A2324</f>
        <v>New Construction</v>
      </c>
      <c r="D2325" s="26" t="str">
        <f>Raw_endusebreakdownannual!D2324</f>
        <v>Refrigeration</v>
      </c>
      <c r="E2325" s="65">
        <f>Raw_endusebreakdownannual!E2324</f>
        <v>0</v>
      </c>
      <c r="F2325" s="65">
        <f>Raw_endusebreakdownannual!F2324</f>
        <v>0</v>
      </c>
      <c r="G2325" s="26"/>
    </row>
    <row r="2326" spans="1:7" x14ac:dyDescent="0.25">
      <c r="A2326" s="26" t="str">
        <f>Raw_endusebreakdownannual!B2325</f>
        <v>CZ11</v>
      </c>
      <c r="B2326" s="26" t="str">
        <f>Raw_endusebreakdownannual!C2325</f>
        <v>cPVVG</v>
      </c>
      <c r="C2326" s="26" t="str">
        <f>Raw_endusebreakdownannual!A2325</f>
        <v>New Construction</v>
      </c>
      <c r="D2326" s="26" t="str">
        <f>Raw_endusebreakdownannual!D2325</f>
        <v>Generators</v>
      </c>
      <c r="E2326" s="65">
        <f>Raw_endusebreakdownannual!E2325</f>
        <v>0</v>
      </c>
      <c r="F2326" s="65">
        <f>Raw_endusebreakdownannual!F2325</f>
        <v>0</v>
      </c>
      <c r="G2326" s="26"/>
    </row>
    <row r="2327" spans="1:7" x14ac:dyDescent="0.25">
      <c r="A2327" s="26" t="str">
        <f>Raw_endusebreakdownannual!B2326</f>
        <v>CZ11</v>
      </c>
      <c r="B2327" s="26" t="str">
        <f>Raw_endusebreakdownannual!C2326</f>
        <v>cPVVG</v>
      </c>
      <c r="C2327" s="26" t="str">
        <f>Raw_endusebreakdownannual!A2326</f>
        <v>New Construction</v>
      </c>
      <c r="D2327" s="26" t="str">
        <f>Raw_endusebreakdownannual!D2326</f>
        <v>Total End Uses</v>
      </c>
      <c r="E2327" s="65">
        <f>Raw_endusebreakdownannual!E2326</f>
        <v>5732996.7400000002</v>
      </c>
      <c r="F2327" s="65">
        <f>Raw_endusebreakdownannual!F2326</f>
        <v>2245023.33</v>
      </c>
      <c r="G2327" s="26"/>
    </row>
    <row r="2328" spans="1:7" x14ac:dyDescent="0.25">
      <c r="A2328" s="26" t="str">
        <f>Raw_endusebreakdownannual!B2327</f>
        <v>CZ12</v>
      </c>
      <c r="B2328" s="26" t="str">
        <f>Raw_endusebreakdownannual!C2327</f>
        <v>cPVVG</v>
      </c>
      <c r="C2328" s="26" t="str">
        <f>Raw_endusebreakdownannual!A2327</f>
        <v>New Construction</v>
      </c>
      <c r="D2328" s="26" t="str">
        <f>Raw_endusebreakdownannual!D2327</f>
        <v>Heating</v>
      </c>
      <c r="E2328" s="65">
        <f>Raw_endusebreakdownannual!E2327</f>
        <v>0</v>
      </c>
      <c r="F2328" s="65">
        <f>Raw_endusebreakdownannual!F2327</f>
        <v>487783.01</v>
      </c>
      <c r="G2328" s="26"/>
    </row>
    <row r="2329" spans="1:7" x14ac:dyDescent="0.25">
      <c r="A2329" s="26" t="str">
        <f>Raw_endusebreakdownannual!B2328</f>
        <v>CZ12</v>
      </c>
      <c r="B2329" s="26" t="str">
        <f>Raw_endusebreakdownannual!C2328</f>
        <v>cPVVG</v>
      </c>
      <c r="C2329" s="26" t="str">
        <f>Raw_endusebreakdownannual!A2328</f>
        <v>New Construction</v>
      </c>
      <c r="D2329" s="26" t="str">
        <f>Raw_endusebreakdownannual!D2328</f>
        <v>Cooling</v>
      </c>
      <c r="E2329" s="65">
        <f>Raw_endusebreakdownannual!E2328</f>
        <v>1004817.93</v>
      </c>
      <c r="F2329" s="65">
        <f>Raw_endusebreakdownannual!F2328</f>
        <v>0</v>
      </c>
      <c r="G2329" s="26"/>
    </row>
    <row r="2330" spans="1:7" x14ac:dyDescent="0.25">
      <c r="A2330" s="26" t="str">
        <f>Raw_endusebreakdownannual!B2329</f>
        <v>CZ12</v>
      </c>
      <c r="B2330" s="26" t="str">
        <f>Raw_endusebreakdownannual!C2329</f>
        <v>cPVVG</v>
      </c>
      <c r="C2330" s="26" t="str">
        <f>Raw_endusebreakdownannual!A2329</f>
        <v>New Construction</v>
      </c>
      <c r="D2330" s="26" t="str">
        <f>Raw_endusebreakdownannual!D2329</f>
        <v>Interior Lighting</v>
      </c>
      <c r="E2330" s="65">
        <f>Raw_endusebreakdownannual!E2329</f>
        <v>558894.68000000005</v>
      </c>
      <c r="F2330" s="65">
        <f>Raw_endusebreakdownannual!F2329</f>
        <v>0</v>
      </c>
      <c r="G2330" s="26"/>
    </row>
    <row r="2331" spans="1:7" x14ac:dyDescent="0.25">
      <c r="A2331" s="26" t="str">
        <f>Raw_endusebreakdownannual!B2330</f>
        <v>CZ12</v>
      </c>
      <c r="B2331" s="26" t="str">
        <f>Raw_endusebreakdownannual!C2330</f>
        <v>cPVVG</v>
      </c>
      <c r="C2331" s="26" t="str">
        <f>Raw_endusebreakdownannual!A2330</f>
        <v>New Construction</v>
      </c>
      <c r="D2331" s="26" t="str">
        <f>Raw_endusebreakdownannual!D2330</f>
        <v>Exterior Lighting</v>
      </c>
      <c r="E2331" s="65">
        <f>Raw_endusebreakdownannual!E2330</f>
        <v>0</v>
      </c>
      <c r="F2331" s="65">
        <f>Raw_endusebreakdownannual!F2330</f>
        <v>0</v>
      </c>
      <c r="G2331" s="26"/>
    </row>
    <row r="2332" spans="1:7" x14ac:dyDescent="0.25">
      <c r="A2332" s="26" t="str">
        <f>Raw_endusebreakdownannual!B2331</f>
        <v>CZ12</v>
      </c>
      <c r="B2332" s="26" t="str">
        <f>Raw_endusebreakdownannual!C2331</f>
        <v>cPVVG</v>
      </c>
      <c r="C2332" s="26" t="str">
        <f>Raw_endusebreakdownannual!A2331</f>
        <v>New Construction</v>
      </c>
      <c r="D2332" s="26" t="str">
        <f>Raw_endusebreakdownannual!D2331</f>
        <v>Interior Equipment</v>
      </c>
      <c r="E2332" s="65">
        <f>Raw_endusebreakdownannual!E2331</f>
        <v>3196971.72</v>
      </c>
      <c r="F2332" s="65">
        <f>Raw_endusebreakdownannual!F2331</f>
        <v>234323.45</v>
      </c>
      <c r="G2332" s="26"/>
    </row>
    <row r="2333" spans="1:7" x14ac:dyDescent="0.25">
      <c r="A2333" s="26" t="str">
        <f>Raw_endusebreakdownannual!B2332</f>
        <v>CZ12</v>
      </c>
      <c r="B2333" s="26" t="str">
        <f>Raw_endusebreakdownannual!C2332</f>
        <v>cPVVG</v>
      </c>
      <c r="C2333" s="26" t="str">
        <f>Raw_endusebreakdownannual!A2332</f>
        <v>New Construction</v>
      </c>
      <c r="D2333" s="26" t="str">
        <f>Raw_endusebreakdownannual!D2332</f>
        <v>Exterior Equipment</v>
      </c>
      <c r="E2333" s="65">
        <f>Raw_endusebreakdownannual!E2332</f>
        <v>0</v>
      </c>
      <c r="F2333" s="65">
        <f>Raw_endusebreakdownannual!F2332</f>
        <v>0</v>
      </c>
      <c r="G2333" s="26"/>
    </row>
    <row r="2334" spans="1:7" x14ac:dyDescent="0.25">
      <c r="A2334" s="26" t="str">
        <f>Raw_endusebreakdownannual!B2333</f>
        <v>CZ12</v>
      </c>
      <c r="B2334" s="26" t="str">
        <f>Raw_endusebreakdownannual!C2333</f>
        <v>cPVVG</v>
      </c>
      <c r="C2334" s="26" t="str">
        <f>Raw_endusebreakdownannual!A2333</f>
        <v>New Construction</v>
      </c>
      <c r="D2334" s="26" t="str">
        <f>Raw_endusebreakdownannual!D2333</f>
        <v>Fans</v>
      </c>
      <c r="E2334" s="65">
        <f>Raw_endusebreakdownannual!E2333</f>
        <v>741925.52</v>
      </c>
      <c r="F2334" s="65">
        <f>Raw_endusebreakdownannual!F2333</f>
        <v>0</v>
      </c>
      <c r="G2334" s="26"/>
    </row>
    <row r="2335" spans="1:7" x14ac:dyDescent="0.25">
      <c r="A2335" s="26" t="str">
        <f>Raw_endusebreakdownannual!B2334</f>
        <v>CZ12</v>
      </c>
      <c r="B2335" s="26" t="str">
        <f>Raw_endusebreakdownannual!C2334</f>
        <v>cPVVG</v>
      </c>
      <c r="C2335" s="26" t="str">
        <f>Raw_endusebreakdownannual!A2334</f>
        <v>New Construction</v>
      </c>
      <c r="D2335" s="26" t="str">
        <f>Raw_endusebreakdownannual!D2334</f>
        <v>Pumps</v>
      </c>
      <c r="E2335" s="65">
        <f>Raw_endusebreakdownannual!E2334</f>
        <v>2669.73</v>
      </c>
      <c r="F2335" s="65">
        <f>Raw_endusebreakdownannual!F2334</f>
        <v>0</v>
      </c>
      <c r="G2335" s="26"/>
    </row>
    <row r="2336" spans="1:7" x14ac:dyDescent="0.25">
      <c r="A2336" s="26" t="str">
        <f>Raw_endusebreakdownannual!B2335</f>
        <v>CZ12</v>
      </c>
      <c r="B2336" s="26" t="str">
        <f>Raw_endusebreakdownannual!C2335</f>
        <v>cPVVG</v>
      </c>
      <c r="C2336" s="26" t="str">
        <f>Raw_endusebreakdownannual!A2335</f>
        <v>New Construction</v>
      </c>
      <c r="D2336" s="26" t="str">
        <f>Raw_endusebreakdownannual!D2335</f>
        <v>Heat Rejection</v>
      </c>
      <c r="E2336" s="65">
        <f>Raw_endusebreakdownannual!E2335</f>
        <v>0</v>
      </c>
      <c r="F2336" s="65">
        <f>Raw_endusebreakdownannual!F2335</f>
        <v>0</v>
      </c>
      <c r="G2336" s="26"/>
    </row>
    <row r="2337" spans="1:7" x14ac:dyDescent="0.25">
      <c r="A2337" s="26" t="str">
        <f>Raw_endusebreakdownannual!B2336</f>
        <v>CZ12</v>
      </c>
      <c r="B2337" s="26" t="str">
        <f>Raw_endusebreakdownannual!C2336</f>
        <v>cPVVG</v>
      </c>
      <c r="C2337" s="26" t="str">
        <f>Raw_endusebreakdownannual!A2336</f>
        <v>New Construction</v>
      </c>
      <c r="D2337" s="26" t="str">
        <f>Raw_endusebreakdownannual!D2336</f>
        <v>Humidification</v>
      </c>
      <c r="E2337" s="65">
        <f>Raw_endusebreakdownannual!E2336</f>
        <v>0</v>
      </c>
      <c r="F2337" s="65">
        <f>Raw_endusebreakdownannual!F2336</f>
        <v>0</v>
      </c>
      <c r="G2337" s="26"/>
    </row>
    <row r="2338" spans="1:7" x14ac:dyDescent="0.25">
      <c r="A2338" s="26" t="str">
        <f>Raw_endusebreakdownannual!B2337</f>
        <v>CZ12</v>
      </c>
      <c r="B2338" s="26" t="str">
        <f>Raw_endusebreakdownannual!C2337</f>
        <v>cPVVG</v>
      </c>
      <c r="C2338" s="26" t="str">
        <f>Raw_endusebreakdownannual!A2337</f>
        <v>New Construction</v>
      </c>
      <c r="D2338" s="26" t="str">
        <f>Raw_endusebreakdownannual!D2337</f>
        <v>Heat Recovery</v>
      </c>
      <c r="E2338" s="65">
        <f>Raw_endusebreakdownannual!E2337</f>
        <v>0</v>
      </c>
      <c r="F2338" s="65">
        <f>Raw_endusebreakdownannual!F2337</f>
        <v>0</v>
      </c>
      <c r="G2338" s="26"/>
    </row>
    <row r="2339" spans="1:7" x14ac:dyDescent="0.25">
      <c r="A2339" s="26" t="str">
        <f>Raw_endusebreakdownannual!B2338</f>
        <v>CZ12</v>
      </c>
      <c r="B2339" s="26" t="str">
        <f>Raw_endusebreakdownannual!C2338</f>
        <v>cPVVG</v>
      </c>
      <c r="C2339" s="26" t="str">
        <f>Raw_endusebreakdownannual!A2338</f>
        <v>New Construction</v>
      </c>
      <c r="D2339" s="26" t="str">
        <f>Raw_endusebreakdownannual!D2338</f>
        <v>Water Systems</v>
      </c>
      <c r="E2339" s="65">
        <f>Raw_endusebreakdownannual!E2338</f>
        <v>0</v>
      </c>
      <c r="F2339" s="65">
        <f>Raw_endusebreakdownannual!F2338</f>
        <v>1537849.07</v>
      </c>
      <c r="G2339" s="26"/>
    </row>
    <row r="2340" spans="1:7" x14ac:dyDescent="0.25">
      <c r="A2340" s="26" t="str">
        <f>Raw_endusebreakdownannual!B2339</f>
        <v>CZ12</v>
      </c>
      <c r="B2340" s="26" t="str">
        <f>Raw_endusebreakdownannual!C2339</f>
        <v>cPVVG</v>
      </c>
      <c r="C2340" s="26" t="str">
        <f>Raw_endusebreakdownannual!A2339</f>
        <v>New Construction</v>
      </c>
      <c r="D2340" s="26" t="str">
        <f>Raw_endusebreakdownannual!D2339</f>
        <v>Refrigeration</v>
      </c>
      <c r="E2340" s="65">
        <f>Raw_endusebreakdownannual!E2339</f>
        <v>0</v>
      </c>
      <c r="F2340" s="65">
        <f>Raw_endusebreakdownannual!F2339</f>
        <v>0</v>
      </c>
      <c r="G2340" s="26"/>
    </row>
    <row r="2341" spans="1:7" x14ac:dyDescent="0.25">
      <c r="A2341" s="26" t="str">
        <f>Raw_endusebreakdownannual!B2340</f>
        <v>CZ12</v>
      </c>
      <c r="B2341" s="26" t="str">
        <f>Raw_endusebreakdownannual!C2340</f>
        <v>cPVVG</v>
      </c>
      <c r="C2341" s="26" t="str">
        <f>Raw_endusebreakdownannual!A2340</f>
        <v>New Construction</v>
      </c>
      <c r="D2341" s="26" t="str">
        <f>Raw_endusebreakdownannual!D2340</f>
        <v>Generators</v>
      </c>
      <c r="E2341" s="65">
        <f>Raw_endusebreakdownannual!E2340</f>
        <v>0</v>
      </c>
      <c r="F2341" s="65">
        <f>Raw_endusebreakdownannual!F2340</f>
        <v>0</v>
      </c>
      <c r="G2341" s="26"/>
    </row>
    <row r="2342" spans="1:7" x14ac:dyDescent="0.25">
      <c r="A2342" s="26" t="str">
        <f>Raw_endusebreakdownannual!B2341</f>
        <v>CZ12</v>
      </c>
      <c r="B2342" s="26" t="str">
        <f>Raw_endusebreakdownannual!C2341</f>
        <v>cPVVG</v>
      </c>
      <c r="C2342" s="26" t="str">
        <f>Raw_endusebreakdownannual!A2341</f>
        <v>New Construction</v>
      </c>
      <c r="D2342" s="26" t="str">
        <f>Raw_endusebreakdownannual!D2341</f>
        <v>Total End Uses</v>
      </c>
      <c r="E2342" s="65">
        <f>Raw_endusebreakdownannual!E2341</f>
        <v>5505279.5700000003</v>
      </c>
      <c r="F2342" s="65">
        <f>Raw_endusebreakdownannual!F2341</f>
        <v>2259955.5299999998</v>
      </c>
      <c r="G2342" s="26"/>
    </row>
    <row r="2343" spans="1:7" x14ac:dyDescent="0.25">
      <c r="A2343" s="26" t="str">
        <f>Raw_endusebreakdownannual!B2342</f>
        <v>CZ13</v>
      </c>
      <c r="B2343" s="26" t="str">
        <f>Raw_endusebreakdownannual!C2342</f>
        <v>cPVVG</v>
      </c>
      <c r="C2343" s="26" t="str">
        <f>Raw_endusebreakdownannual!A2342</f>
        <v>New Construction</v>
      </c>
      <c r="D2343" s="26" t="str">
        <f>Raw_endusebreakdownannual!D2342</f>
        <v>Heating</v>
      </c>
      <c r="E2343" s="65">
        <f>Raw_endusebreakdownannual!E2342</f>
        <v>0</v>
      </c>
      <c r="F2343" s="65">
        <f>Raw_endusebreakdownannual!F2342</f>
        <v>373762.89</v>
      </c>
      <c r="G2343" s="26"/>
    </row>
    <row r="2344" spans="1:7" x14ac:dyDescent="0.25">
      <c r="A2344" s="26" t="str">
        <f>Raw_endusebreakdownannual!B2343</f>
        <v>CZ13</v>
      </c>
      <c r="B2344" s="26" t="str">
        <f>Raw_endusebreakdownannual!C2343</f>
        <v>cPVVG</v>
      </c>
      <c r="C2344" s="26" t="str">
        <f>Raw_endusebreakdownannual!A2343</f>
        <v>New Construction</v>
      </c>
      <c r="D2344" s="26" t="str">
        <f>Raw_endusebreakdownannual!D2343</f>
        <v>Cooling</v>
      </c>
      <c r="E2344" s="65">
        <f>Raw_endusebreakdownannual!E2343</f>
        <v>1333222.2</v>
      </c>
      <c r="F2344" s="65">
        <f>Raw_endusebreakdownannual!F2343</f>
        <v>0</v>
      </c>
      <c r="G2344" s="26"/>
    </row>
    <row r="2345" spans="1:7" x14ac:dyDescent="0.25">
      <c r="A2345" s="26" t="str">
        <f>Raw_endusebreakdownannual!B2344</f>
        <v>CZ13</v>
      </c>
      <c r="B2345" s="26" t="str">
        <f>Raw_endusebreakdownannual!C2344</f>
        <v>cPVVG</v>
      </c>
      <c r="C2345" s="26" t="str">
        <f>Raw_endusebreakdownannual!A2344</f>
        <v>New Construction</v>
      </c>
      <c r="D2345" s="26" t="str">
        <f>Raw_endusebreakdownannual!D2344</f>
        <v>Interior Lighting</v>
      </c>
      <c r="E2345" s="65">
        <f>Raw_endusebreakdownannual!E2344</f>
        <v>558894.68000000005</v>
      </c>
      <c r="F2345" s="65">
        <f>Raw_endusebreakdownannual!F2344</f>
        <v>0</v>
      </c>
      <c r="G2345" s="26"/>
    </row>
    <row r="2346" spans="1:7" x14ac:dyDescent="0.25">
      <c r="A2346" s="26" t="str">
        <f>Raw_endusebreakdownannual!B2345</f>
        <v>CZ13</v>
      </c>
      <c r="B2346" s="26" t="str">
        <f>Raw_endusebreakdownannual!C2345</f>
        <v>cPVVG</v>
      </c>
      <c r="C2346" s="26" t="str">
        <f>Raw_endusebreakdownannual!A2345</f>
        <v>New Construction</v>
      </c>
      <c r="D2346" s="26" t="str">
        <f>Raw_endusebreakdownannual!D2345</f>
        <v>Exterior Lighting</v>
      </c>
      <c r="E2346" s="65">
        <f>Raw_endusebreakdownannual!E2345</f>
        <v>0</v>
      </c>
      <c r="F2346" s="65">
        <f>Raw_endusebreakdownannual!F2345</f>
        <v>0</v>
      </c>
      <c r="G2346" s="26"/>
    </row>
    <row r="2347" spans="1:7" x14ac:dyDescent="0.25">
      <c r="A2347" s="26" t="str">
        <f>Raw_endusebreakdownannual!B2346</f>
        <v>CZ13</v>
      </c>
      <c r="B2347" s="26" t="str">
        <f>Raw_endusebreakdownannual!C2346</f>
        <v>cPVVG</v>
      </c>
      <c r="C2347" s="26" t="str">
        <f>Raw_endusebreakdownannual!A2346</f>
        <v>New Construction</v>
      </c>
      <c r="D2347" s="26" t="str">
        <f>Raw_endusebreakdownannual!D2346</f>
        <v>Interior Equipment</v>
      </c>
      <c r="E2347" s="65">
        <f>Raw_endusebreakdownannual!E2346</f>
        <v>3196971.72</v>
      </c>
      <c r="F2347" s="65">
        <f>Raw_endusebreakdownannual!F2346</f>
        <v>234323.45</v>
      </c>
      <c r="G2347" s="26"/>
    </row>
    <row r="2348" spans="1:7" x14ac:dyDescent="0.25">
      <c r="A2348" s="26" t="str">
        <f>Raw_endusebreakdownannual!B2347</f>
        <v>CZ13</v>
      </c>
      <c r="B2348" s="26" t="str">
        <f>Raw_endusebreakdownannual!C2347</f>
        <v>cPVVG</v>
      </c>
      <c r="C2348" s="26" t="str">
        <f>Raw_endusebreakdownannual!A2347</f>
        <v>New Construction</v>
      </c>
      <c r="D2348" s="26" t="str">
        <f>Raw_endusebreakdownannual!D2347</f>
        <v>Exterior Equipment</v>
      </c>
      <c r="E2348" s="65">
        <f>Raw_endusebreakdownannual!E2347</f>
        <v>0</v>
      </c>
      <c r="F2348" s="65">
        <f>Raw_endusebreakdownannual!F2347</f>
        <v>0</v>
      </c>
      <c r="G2348" s="26"/>
    </row>
    <row r="2349" spans="1:7" x14ac:dyDescent="0.25">
      <c r="A2349" s="26" t="str">
        <f>Raw_endusebreakdownannual!B2348</f>
        <v>CZ13</v>
      </c>
      <c r="B2349" s="26" t="str">
        <f>Raw_endusebreakdownannual!C2348</f>
        <v>cPVVG</v>
      </c>
      <c r="C2349" s="26" t="str">
        <f>Raw_endusebreakdownannual!A2348</f>
        <v>New Construction</v>
      </c>
      <c r="D2349" s="26" t="str">
        <f>Raw_endusebreakdownannual!D2348</f>
        <v>Fans</v>
      </c>
      <c r="E2349" s="65">
        <f>Raw_endusebreakdownannual!E2348</f>
        <v>808088.32</v>
      </c>
      <c r="F2349" s="65">
        <f>Raw_endusebreakdownannual!F2348</f>
        <v>0</v>
      </c>
      <c r="G2349" s="26"/>
    </row>
    <row r="2350" spans="1:7" x14ac:dyDescent="0.25">
      <c r="A2350" s="26" t="str">
        <f>Raw_endusebreakdownannual!B2349</f>
        <v>CZ13</v>
      </c>
      <c r="B2350" s="26" t="str">
        <f>Raw_endusebreakdownannual!C2349</f>
        <v>cPVVG</v>
      </c>
      <c r="C2350" s="26" t="str">
        <f>Raw_endusebreakdownannual!A2349</f>
        <v>New Construction</v>
      </c>
      <c r="D2350" s="26" t="str">
        <f>Raw_endusebreakdownannual!D2349</f>
        <v>Pumps</v>
      </c>
      <c r="E2350" s="65">
        <f>Raw_endusebreakdownannual!E2349</f>
        <v>2888.72</v>
      </c>
      <c r="F2350" s="65">
        <f>Raw_endusebreakdownannual!F2349</f>
        <v>0</v>
      </c>
      <c r="G2350" s="26"/>
    </row>
    <row r="2351" spans="1:7" x14ac:dyDescent="0.25">
      <c r="A2351" s="26" t="str">
        <f>Raw_endusebreakdownannual!B2350</f>
        <v>CZ13</v>
      </c>
      <c r="B2351" s="26" t="str">
        <f>Raw_endusebreakdownannual!C2350</f>
        <v>cPVVG</v>
      </c>
      <c r="C2351" s="26" t="str">
        <f>Raw_endusebreakdownannual!A2350</f>
        <v>New Construction</v>
      </c>
      <c r="D2351" s="26" t="str">
        <f>Raw_endusebreakdownannual!D2350</f>
        <v>Heat Rejection</v>
      </c>
      <c r="E2351" s="65">
        <f>Raw_endusebreakdownannual!E2350</f>
        <v>0</v>
      </c>
      <c r="F2351" s="65">
        <f>Raw_endusebreakdownannual!F2350</f>
        <v>0</v>
      </c>
      <c r="G2351" s="26"/>
    </row>
    <row r="2352" spans="1:7" x14ac:dyDescent="0.25">
      <c r="A2352" s="26" t="str">
        <f>Raw_endusebreakdownannual!B2351</f>
        <v>CZ13</v>
      </c>
      <c r="B2352" s="26" t="str">
        <f>Raw_endusebreakdownannual!C2351</f>
        <v>cPVVG</v>
      </c>
      <c r="C2352" s="26" t="str">
        <f>Raw_endusebreakdownannual!A2351</f>
        <v>New Construction</v>
      </c>
      <c r="D2352" s="26" t="str">
        <f>Raw_endusebreakdownannual!D2351</f>
        <v>Humidification</v>
      </c>
      <c r="E2352" s="65">
        <f>Raw_endusebreakdownannual!E2351</f>
        <v>0</v>
      </c>
      <c r="F2352" s="65">
        <f>Raw_endusebreakdownannual!F2351</f>
        <v>0</v>
      </c>
      <c r="G2352" s="26"/>
    </row>
    <row r="2353" spans="1:7" x14ac:dyDescent="0.25">
      <c r="A2353" s="26" t="str">
        <f>Raw_endusebreakdownannual!B2352</f>
        <v>CZ13</v>
      </c>
      <c r="B2353" s="26" t="str">
        <f>Raw_endusebreakdownannual!C2352</f>
        <v>cPVVG</v>
      </c>
      <c r="C2353" s="26" t="str">
        <f>Raw_endusebreakdownannual!A2352</f>
        <v>New Construction</v>
      </c>
      <c r="D2353" s="26" t="str">
        <f>Raw_endusebreakdownannual!D2352</f>
        <v>Heat Recovery</v>
      </c>
      <c r="E2353" s="65">
        <f>Raw_endusebreakdownannual!E2352</f>
        <v>0</v>
      </c>
      <c r="F2353" s="65">
        <f>Raw_endusebreakdownannual!F2352</f>
        <v>0</v>
      </c>
      <c r="G2353" s="26"/>
    </row>
    <row r="2354" spans="1:7" x14ac:dyDescent="0.25">
      <c r="A2354" s="26" t="str">
        <f>Raw_endusebreakdownannual!B2353</f>
        <v>CZ13</v>
      </c>
      <c r="B2354" s="26" t="str">
        <f>Raw_endusebreakdownannual!C2353</f>
        <v>cPVVG</v>
      </c>
      <c r="C2354" s="26" t="str">
        <f>Raw_endusebreakdownannual!A2353</f>
        <v>New Construction</v>
      </c>
      <c r="D2354" s="26" t="str">
        <f>Raw_endusebreakdownannual!D2353</f>
        <v>Water Systems</v>
      </c>
      <c r="E2354" s="65">
        <f>Raw_endusebreakdownannual!E2353</f>
        <v>0</v>
      </c>
      <c r="F2354" s="65">
        <f>Raw_endusebreakdownannual!F2353</f>
        <v>1447754.72</v>
      </c>
      <c r="G2354" s="26"/>
    </row>
    <row r="2355" spans="1:7" x14ac:dyDescent="0.25">
      <c r="A2355" s="26" t="str">
        <f>Raw_endusebreakdownannual!B2354</f>
        <v>CZ13</v>
      </c>
      <c r="B2355" s="26" t="str">
        <f>Raw_endusebreakdownannual!C2354</f>
        <v>cPVVG</v>
      </c>
      <c r="C2355" s="26" t="str">
        <f>Raw_endusebreakdownannual!A2354</f>
        <v>New Construction</v>
      </c>
      <c r="D2355" s="26" t="str">
        <f>Raw_endusebreakdownannual!D2354</f>
        <v>Refrigeration</v>
      </c>
      <c r="E2355" s="65">
        <f>Raw_endusebreakdownannual!E2354</f>
        <v>0</v>
      </c>
      <c r="F2355" s="65">
        <f>Raw_endusebreakdownannual!F2354</f>
        <v>0</v>
      </c>
      <c r="G2355" s="26"/>
    </row>
    <row r="2356" spans="1:7" x14ac:dyDescent="0.25">
      <c r="A2356" s="26" t="str">
        <f>Raw_endusebreakdownannual!B2355</f>
        <v>CZ13</v>
      </c>
      <c r="B2356" s="26" t="str">
        <f>Raw_endusebreakdownannual!C2355</f>
        <v>cPVVG</v>
      </c>
      <c r="C2356" s="26" t="str">
        <f>Raw_endusebreakdownannual!A2355</f>
        <v>New Construction</v>
      </c>
      <c r="D2356" s="26" t="str">
        <f>Raw_endusebreakdownannual!D2355</f>
        <v>Generators</v>
      </c>
      <c r="E2356" s="65">
        <f>Raw_endusebreakdownannual!E2355</f>
        <v>0</v>
      </c>
      <c r="F2356" s="65">
        <f>Raw_endusebreakdownannual!F2355</f>
        <v>0</v>
      </c>
      <c r="G2356" s="26"/>
    </row>
    <row r="2357" spans="1:7" x14ac:dyDescent="0.25">
      <c r="A2357" s="26" t="str">
        <f>Raw_endusebreakdownannual!B2356</f>
        <v>CZ13</v>
      </c>
      <c r="B2357" s="26" t="str">
        <f>Raw_endusebreakdownannual!C2356</f>
        <v>cPVVG</v>
      </c>
      <c r="C2357" s="26" t="str">
        <f>Raw_endusebreakdownannual!A2356</f>
        <v>New Construction</v>
      </c>
      <c r="D2357" s="26" t="str">
        <f>Raw_endusebreakdownannual!D2356</f>
        <v>Total End Uses</v>
      </c>
      <c r="E2357" s="65">
        <f>Raw_endusebreakdownannual!E2356</f>
        <v>5900065.6399999997</v>
      </c>
      <c r="F2357" s="65">
        <f>Raw_endusebreakdownannual!F2356</f>
        <v>2055841.06</v>
      </c>
      <c r="G2357" s="26"/>
    </row>
    <row r="2358" spans="1:7" x14ac:dyDescent="0.25">
      <c r="A2358" s="26" t="str">
        <f>Raw_endusebreakdownannual!B2357</f>
        <v>CZ14</v>
      </c>
      <c r="B2358" s="26" t="str">
        <f>Raw_endusebreakdownannual!C2357</f>
        <v>cPVVG</v>
      </c>
      <c r="C2358" s="26" t="str">
        <f>Raw_endusebreakdownannual!A2357</f>
        <v>New Construction</v>
      </c>
      <c r="D2358" s="26" t="str">
        <f>Raw_endusebreakdownannual!D2357</f>
        <v>Heating</v>
      </c>
      <c r="E2358" s="65">
        <f>Raw_endusebreakdownannual!E2357</f>
        <v>0</v>
      </c>
      <c r="F2358" s="65">
        <f>Raw_endusebreakdownannual!F2357</f>
        <v>229351.37</v>
      </c>
      <c r="G2358" s="26"/>
    </row>
    <row r="2359" spans="1:7" x14ac:dyDescent="0.25">
      <c r="A2359" s="26" t="str">
        <f>Raw_endusebreakdownannual!B2358</f>
        <v>CZ14</v>
      </c>
      <c r="B2359" s="26" t="str">
        <f>Raw_endusebreakdownannual!C2358</f>
        <v>cPVVG</v>
      </c>
      <c r="C2359" s="26" t="str">
        <f>Raw_endusebreakdownannual!A2358</f>
        <v>New Construction</v>
      </c>
      <c r="D2359" s="26" t="str">
        <f>Raw_endusebreakdownannual!D2358</f>
        <v>Cooling</v>
      </c>
      <c r="E2359" s="65">
        <f>Raw_endusebreakdownannual!E2358</f>
        <v>1662925.47</v>
      </c>
      <c r="F2359" s="65">
        <f>Raw_endusebreakdownannual!F2358</f>
        <v>0</v>
      </c>
      <c r="G2359" s="26"/>
    </row>
    <row r="2360" spans="1:7" x14ac:dyDescent="0.25">
      <c r="A2360" s="26" t="str">
        <f>Raw_endusebreakdownannual!B2359</f>
        <v>CZ14</v>
      </c>
      <c r="B2360" s="26" t="str">
        <f>Raw_endusebreakdownannual!C2359</f>
        <v>cPVVG</v>
      </c>
      <c r="C2360" s="26" t="str">
        <f>Raw_endusebreakdownannual!A2359</f>
        <v>New Construction</v>
      </c>
      <c r="D2360" s="26" t="str">
        <f>Raw_endusebreakdownannual!D2359</f>
        <v>Interior Lighting</v>
      </c>
      <c r="E2360" s="65">
        <f>Raw_endusebreakdownannual!E2359</f>
        <v>558894.68000000005</v>
      </c>
      <c r="F2360" s="65">
        <f>Raw_endusebreakdownannual!F2359</f>
        <v>0</v>
      </c>
      <c r="G2360" s="26"/>
    </row>
    <row r="2361" spans="1:7" x14ac:dyDescent="0.25">
      <c r="A2361" s="26" t="str">
        <f>Raw_endusebreakdownannual!B2360</f>
        <v>CZ14</v>
      </c>
      <c r="B2361" s="26" t="str">
        <f>Raw_endusebreakdownannual!C2360</f>
        <v>cPVVG</v>
      </c>
      <c r="C2361" s="26" t="str">
        <f>Raw_endusebreakdownannual!A2360</f>
        <v>New Construction</v>
      </c>
      <c r="D2361" s="26" t="str">
        <f>Raw_endusebreakdownannual!D2360</f>
        <v>Exterior Lighting</v>
      </c>
      <c r="E2361" s="65">
        <f>Raw_endusebreakdownannual!E2360</f>
        <v>0</v>
      </c>
      <c r="F2361" s="65">
        <f>Raw_endusebreakdownannual!F2360</f>
        <v>0</v>
      </c>
      <c r="G2361" s="26"/>
    </row>
    <row r="2362" spans="1:7" x14ac:dyDescent="0.25">
      <c r="A2362" s="26" t="str">
        <f>Raw_endusebreakdownannual!B2361</f>
        <v>CZ14</v>
      </c>
      <c r="B2362" s="26" t="str">
        <f>Raw_endusebreakdownannual!C2361</f>
        <v>cPVVG</v>
      </c>
      <c r="C2362" s="26" t="str">
        <f>Raw_endusebreakdownannual!A2361</f>
        <v>New Construction</v>
      </c>
      <c r="D2362" s="26" t="str">
        <f>Raw_endusebreakdownannual!D2361</f>
        <v>Interior Equipment</v>
      </c>
      <c r="E2362" s="65">
        <f>Raw_endusebreakdownannual!E2361</f>
        <v>3196971.72</v>
      </c>
      <c r="F2362" s="65">
        <f>Raw_endusebreakdownannual!F2361</f>
        <v>234323.45</v>
      </c>
      <c r="G2362" s="26"/>
    </row>
    <row r="2363" spans="1:7" x14ac:dyDescent="0.25">
      <c r="A2363" s="26" t="str">
        <f>Raw_endusebreakdownannual!B2362</f>
        <v>CZ14</v>
      </c>
      <c r="B2363" s="26" t="str">
        <f>Raw_endusebreakdownannual!C2362</f>
        <v>cPVVG</v>
      </c>
      <c r="C2363" s="26" t="str">
        <f>Raw_endusebreakdownannual!A2362</f>
        <v>New Construction</v>
      </c>
      <c r="D2363" s="26" t="str">
        <f>Raw_endusebreakdownannual!D2362</f>
        <v>Exterior Equipment</v>
      </c>
      <c r="E2363" s="65">
        <f>Raw_endusebreakdownannual!E2362</f>
        <v>0</v>
      </c>
      <c r="F2363" s="65">
        <f>Raw_endusebreakdownannual!F2362</f>
        <v>0</v>
      </c>
      <c r="G2363" s="26"/>
    </row>
    <row r="2364" spans="1:7" x14ac:dyDescent="0.25">
      <c r="A2364" s="26" t="str">
        <f>Raw_endusebreakdownannual!B2363</f>
        <v>CZ14</v>
      </c>
      <c r="B2364" s="26" t="str">
        <f>Raw_endusebreakdownannual!C2363</f>
        <v>cPVVG</v>
      </c>
      <c r="C2364" s="26" t="str">
        <f>Raw_endusebreakdownannual!A2363</f>
        <v>New Construction</v>
      </c>
      <c r="D2364" s="26" t="str">
        <f>Raw_endusebreakdownannual!D2363</f>
        <v>Fans</v>
      </c>
      <c r="E2364" s="65">
        <f>Raw_endusebreakdownannual!E2363</f>
        <v>929756.45</v>
      </c>
      <c r="F2364" s="65">
        <f>Raw_endusebreakdownannual!F2363</f>
        <v>0</v>
      </c>
      <c r="G2364" s="26"/>
    </row>
    <row r="2365" spans="1:7" x14ac:dyDescent="0.25">
      <c r="A2365" s="26" t="str">
        <f>Raw_endusebreakdownannual!B2364</f>
        <v>CZ14</v>
      </c>
      <c r="B2365" s="26" t="str">
        <f>Raw_endusebreakdownannual!C2364</f>
        <v>cPVVG</v>
      </c>
      <c r="C2365" s="26" t="str">
        <f>Raw_endusebreakdownannual!A2364</f>
        <v>New Construction</v>
      </c>
      <c r="D2365" s="26" t="str">
        <f>Raw_endusebreakdownannual!D2364</f>
        <v>Pumps</v>
      </c>
      <c r="E2365" s="65">
        <f>Raw_endusebreakdownannual!E2364</f>
        <v>2951.18</v>
      </c>
      <c r="F2365" s="65">
        <f>Raw_endusebreakdownannual!F2364</f>
        <v>0</v>
      </c>
      <c r="G2365" s="26"/>
    </row>
    <row r="2366" spans="1:7" x14ac:dyDescent="0.25">
      <c r="A2366" s="26" t="str">
        <f>Raw_endusebreakdownannual!B2365</f>
        <v>CZ14</v>
      </c>
      <c r="B2366" s="26" t="str">
        <f>Raw_endusebreakdownannual!C2365</f>
        <v>cPVVG</v>
      </c>
      <c r="C2366" s="26" t="str">
        <f>Raw_endusebreakdownannual!A2365</f>
        <v>New Construction</v>
      </c>
      <c r="D2366" s="26" t="str">
        <f>Raw_endusebreakdownannual!D2365</f>
        <v>Heat Rejection</v>
      </c>
      <c r="E2366" s="65">
        <f>Raw_endusebreakdownannual!E2365</f>
        <v>0</v>
      </c>
      <c r="F2366" s="65">
        <f>Raw_endusebreakdownannual!F2365</f>
        <v>0</v>
      </c>
      <c r="G2366" s="26"/>
    </row>
    <row r="2367" spans="1:7" x14ac:dyDescent="0.25">
      <c r="A2367" s="26" t="str">
        <f>Raw_endusebreakdownannual!B2366</f>
        <v>CZ14</v>
      </c>
      <c r="B2367" s="26" t="str">
        <f>Raw_endusebreakdownannual!C2366</f>
        <v>cPVVG</v>
      </c>
      <c r="C2367" s="26" t="str">
        <f>Raw_endusebreakdownannual!A2366</f>
        <v>New Construction</v>
      </c>
      <c r="D2367" s="26" t="str">
        <f>Raw_endusebreakdownannual!D2366</f>
        <v>Humidification</v>
      </c>
      <c r="E2367" s="65">
        <f>Raw_endusebreakdownannual!E2366</f>
        <v>0</v>
      </c>
      <c r="F2367" s="65">
        <f>Raw_endusebreakdownannual!F2366</f>
        <v>0</v>
      </c>
      <c r="G2367" s="26"/>
    </row>
    <row r="2368" spans="1:7" x14ac:dyDescent="0.25">
      <c r="A2368" s="26" t="str">
        <f>Raw_endusebreakdownannual!B2367</f>
        <v>CZ14</v>
      </c>
      <c r="B2368" s="26" t="str">
        <f>Raw_endusebreakdownannual!C2367</f>
        <v>cPVVG</v>
      </c>
      <c r="C2368" s="26" t="str">
        <f>Raw_endusebreakdownannual!A2367</f>
        <v>New Construction</v>
      </c>
      <c r="D2368" s="26" t="str">
        <f>Raw_endusebreakdownannual!D2367</f>
        <v>Heat Recovery</v>
      </c>
      <c r="E2368" s="65">
        <f>Raw_endusebreakdownannual!E2367</f>
        <v>0</v>
      </c>
      <c r="F2368" s="65">
        <f>Raw_endusebreakdownannual!F2367</f>
        <v>0</v>
      </c>
      <c r="G2368" s="26"/>
    </row>
    <row r="2369" spans="1:7" x14ac:dyDescent="0.25">
      <c r="A2369" s="26" t="str">
        <f>Raw_endusebreakdownannual!B2368</f>
        <v>CZ14</v>
      </c>
      <c r="B2369" s="26" t="str">
        <f>Raw_endusebreakdownannual!C2368</f>
        <v>cPVVG</v>
      </c>
      <c r="C2369" s="26" t="str">
        <f>Raw_endusebreakdownannual!A2368</f>
        <v>New Construction</v>
      </c>
      <c r="D2369" s="26" t="str">
        <f>Raw_endusebreakdownannual!D2368</f>
        <v>Water Systems</v>
      </c>
      <c r="E2369" s="65">
        <f>Raw_endusebreakdownannual!E2368</f>
        <v>0</v>
      </c>
      <c r="F2369" s="65">
        <f>Raw_endusebreakdownannual!F2368</f>
        <v>1370440.67</v>
      </c>
      <c r="G2369" s="26"/>
    </row>
    <row r="2370" spans="1:7" x14ac:dyDescent="0.25">
      <c r="A2370" s="26" t="str">
        <f>Raw_endusebreakdownannual!B2369</f>
        <v>CZ14</v>
      </c>
      <c r="B2370" s="26" t="str">
        <f>Raw_endusebreakdownannual!C2369</f>
        <v>cPVVG</v>
      </c>
      <c r="C2370" s="26" t="str">
        <f>Raw_endusebreakdownannual!A2369</f>
        <v>New Construction</v>
      </c>
      <c r="D2370" s="26" t="str">
        <f>Raw_endusebreakdownannual!D2369</f>
        <v>Refrigeration</v>
      </c>
      <c r="E2370" s="65">
        <f>Raw_endusebreakdownannual!E2369</f>
        <v>0</v>
      </c>
      <c r="F2370" s="65">
        <f>Raw_endusebreakdownannual!F2369</f>
        <v>0</v>
      </c>
      <c r="G2370" s="26"/>
    </row>
    <row r="2371" spans="1:7" x14ac:dyDescent="0.25">
      <c r="A2371" s="26" t="str">
        <f>Raw_endusebreakdownannual!B2370</f>
        <v>CZ14</v>
      </c>
      <c r="B2371" s="26" t="str">
        <f>Raw_endusebreakdownannual!C2370</f>
        <v>cPVVG</v>
      </c>
      <c r="C2371" s="26" t="str">
        <f>Raw_endusebreakdownannual!A2370</f>
        <v>New Construction</v>
      </c>
      <c r="D2371" s="26" t="str">
        <f>Raw_endusebreakdownannual!D2370</f>
        <v>Generators</v>
      </c>
      <c r="E2371" s="65">
        <f>Raw_endusebreakdownannual!E2370</f>
        <v>0</v>
      </c>
      <c r="F2371" s="65">
        <f>Raw_endusebreakdownannual!F2370</f>
        <v>0</v>
      </c>
      <c r="G2371" s="26"/>
    </row>
    <row r="2372" spans="1:7" x14ac:dyDescent="0.25">
      <c r="A2372" s="26" t="str">
        <f>Raw_endusebreakdownannual!B2371</f>
        <v>CZ14</v>
      </c>
      <c r="B2372" s="26" t="str">
        <f>Raw_endusebreakdownannual!C2371</f>
        <v>cPVVG</v>
      </c>
      <c r="C2372" s="26" t="str">
        <f>Raw_endusebreakdownannual!A2371</f>
        <v>New Construction</v>
      </c>
      <c r="D2372" s="26" t="str">
        <f>Raw_endusebreakdownannual!D2371</f>
        <v>Total End Uses</v>
      </c>
      <c r="E2372" s="65">
        <f>Raw_endusebreakdownannual!E2371</f>
        <v>6351499.5</v>
      </c>
      <c r="F2372" s="65">
        <f>Raw_endusebreakdownannual!F2371</f>
        <v>1834115.49</v>
      </c>
      <c r="G2372" s="26"/>
    </row>
    <row r="2373" spans="1:7" x14ac:dyDescent="0.25">
      <c r="A2373" s="26" t="str">
        <f>Raw_endusebreakdownannual!B2372</f>
        <v>CZ15</v>
      </c>
      <c r="B2373" s="26" t="str">
        <f>Raw_endusebreakdownannual!C2372</f>
        <v>cPVVG</v>
      </c>
      <c r="C2373" s="26" t="str">
        <f>Raw_endusebreakdownannual!A2372</f>
        <v>New Construction</v>
      </c>
      <c r="D2373" s="26" t="str">
        <f>Raw_endusebreakdownannual!D2372</f>
        <v>Heating</v>
      </c>
      <c r="E2373" s="65">
        <f>Raw_endusebreakdownannual!E2372</f>
        <v>0</v>
      </c>
      <c r="F2373" s="65">
        <f>Raw_endusebreakdownannual!F2372</f>
        <v>87158.6</v>
      </c>
      <c r="G2373" s="26"/>
    </row>
    <row r="2374" spans="1:7" x14ac:dyDescent="0.25">
      <c r="A2374" s="26" t="str">
        <f>Raw_endusebreakdownannual!B2373</f>
        <v>CZ15</v>
      </c>
      <c r="B2374" s="26" t="str">
        <f>Raw_endusebreakdownannual!C2373</f>
        <v>cPVVG</v>
      </c>
      <c r="C2374" s="26" t="str">
        <f>Raw_endusebreakdownannual!A2373</f>
        <v>New Construction</v>
      </c>
      <c r="D2374" s="26" t="str">
        <f>Raw_endusebreakdownannual!D2373</f>
        <v>Cooling</v>
      </c>
      <c r="E2374" s="65">
        <f>Raw_endusebreakdownannual!E2373</f>
        <v>2256829.81</v>
      </c>
      <c r="F2374" s="65">
        <f>Raw_endusebreakdownannual!F2373</f>
        <v>0</v>
      </c>
      <c r="G2374" s="26"/>
    </row>
    <row r="2375" spans="1:7" x14ac:dyDescent="0.25">
      <c r="A2375" s="26" t="str">
        <f>Raw_endusebreakdownannual!B2374</f>
        <v>CZ15</v>
      </c>
      <c r="B2375" s="26" t="str">
        <f>Raw_endusebreakdownannual!C2374</f>
        <v>cPVVG</v>
      </c>
      <c r="C2375" s="26" t="str">
        <f>Raw_endusebreakdownannual!A2374</f>
        <v>New Construction</v>
      </c>
      <c r="D2375" s="26" t="str">
        <f>Raw_endusebreakdownannual!D2374</f>
        <v>Interior Lighting</v>
      </c>
      <c r="E2375" s="65">
        <f>Raw_endusebreakdownannual!E2374</f>
        <v>558894.68000000005</v>
      </c>
      <c r="F2375" s="65">
        <f>Raw_endusebreakdownannual!F2374</f>
        <v>0</v>
      </c>
      <c r="G2375" s="26"/>
    </row>
    <row r="2376" spans="1:7" x14ac:dyDescent="0.25">
      <c r="A2376" s="26" t="str">
        <f>Raw_endusebreakdownannual!B2375</f>
        <v>CZ15</v>
      </c>
      <c r="B2376" s="26" t="str">
        <f>Raw_endusebreakdownannual!C2375</f>
        <v>cPVVG</v>
      </c>
      <c r="C2376" s="26" t="str">
        <f>Raw_endusebreakdownannual!A2375</f>
        <v>New Construction</v>
      </c>
      <c r="D2376" s="26" t="str">
        <f>Raw_endusebreakdownannual!D2375</f>
        <v>Exterior Lighting</v>
      </c>
      <c r="E2376" s="65">
        <f>Raw_endusebreakdownannual!E2375</f>
        <v>0</v>
      </c>
      <c r="F2376" s="65">
        <f>Raw_endusebreakdownannual!F2375</f>
        <v>0</v>
      </c>
      <c r="G2376" s="26"/>
    </row>
    <row r="2377" spans="1:7" x14ac:dyDescent="0.25">
      <c r="A2377" s="26" t="str">
        <f>Raw_endusebreakdownannual!B2376</f>
        <v>CZ15</v>
      </c>
      <c r="B2377" s="26" t="str">
        <f>Raw_endusebreakdownannual!C2376</f>
        <v>cPVVG</v>
      </c>
      <c r="C2377" s="26" t="str">
        <f>Raw_endusebreakdownannual!A2376</f>
        <v>New Construction</v>
      </c>
      <c r="D2377" s="26" t="str">
        <f>Raw_endusebreakdownannual!D2376</f>
        <v>Interior Equipment</v>
      </c>
      <c r="E2377" s="65">
        <f>Raw_endusebreakdownannual!E2376</f>
        <v>3196971.72</v>
      </c>
      <c r="F2377" s="65">
        <f>Raw_endusebreakdownannual!F2376</f>
        <v>234323.45</v>
      </c>
      <c r="G2377" s="26"/>
    </row>
    <row r="2378" spans="1:7" x14ac:dyDescent="0.25">
      <c r="A2378" s="26" t="str">
        <f>Raw_endusebreakdownannual!B2377</f>
        <v>CZ15</v>
      </c>
      <c r="B2378" s="26" t="str">
        <f>Raw_endusebreakdownannual!C2377</f>
        <v>cPVVG</v>
      </c>
      <c r="C2378" s="26" t="str">
        <f>Raw_endusebreakdownannual!A2377</f>
        <v>New Construction</v>
      </c>
      <c r="D2378" s="26" t="str">
        <f>Raw_endusebreakdownannual!D2377</f>
        <v>Exterior Equipment</v>
      </c>
      <c r="E2378" s="65">
        <f>Raw_endusebreakdownannual!E2377</f>
        <v>0</v>
      </c>
      <c r="F2378" s="65">
        <f>Raw_endusebreakdownannual!F2377</f>
        <v>0</v>
      </c>
      <c r="G2378" s="26"/>
    </row>
    <row r="2379" spans="1:7" x14ac:dyDescent="0.25">
      <c r="A2379" s="26" t="str">
        <f>Raw_endusebreakdownannual!B2378</f>
        <v>CZ15</v>
      </c>
      <c r="B2379" s="26" t="str">
        <f>Raw_endusebreakdownannual!C2378</f>
        <v>cPVVG</v>
      </c>
      <c r="C2379" s="26" t="str">
        <f>Raw_endusebreakdownannual!A2378</f>
        <v>New Construction</v>
      </c>
      <c r="D2379" s="26" t="str">
        <f>Raw_endusebreakdownannual!D2378</f>
        <v>Fans</v>
      </c>
      <c r="E2379" s="65">
        <f>Raw_endusebreakdownannual!E2378</f>
        <v>957813.92</v>
      </c>
      <c r="F2379" s="65">
        <f>Raw_endusebreakdownannual!F2378</f>
        <v>0</v>
      </c>
      <c r="G2379" s="26"/>
    </row>
    <row r="2380" spans="1:7" x14ac:dyDescent="0.25">
      <c r="A2380" s="26" t="str">
        <f>Raw_endusebreakdownannual!B2379</f>
        <v>CZ15</v>
      </c>
      <c r="B2380" s="26" t="str">
        <f>Raw_endusebreakdownannual!C2379</f>
        <v>cPVVG</v>
      </c>
      <c r="C2380" s="26" t="str">
        <f>Raw_endusebreakdownannual!A2379</f>
        <v>New Construction</v>
      </c>
      <c r="D2380" s="26" t="str">
        <f>Raw_endusebreakdownannual!D2379</f>
        <v>Pumps</v>
      </c>
      <c r="E2380" s="65">
        <f>Raw_endusebreakdownannual!E2379</f>
        <v>3277.08</v>
      </c>
      <c r="F2380" s="65">
        <f>Raw_endusebreakdownannual!F2379</f>
        <v>0</v>
      </c>
      <c r="G2380" s="26"/>
    </row>
    <row r="2381" spans="1:7" x14ac:dyDescent="0.25">
      <c r="A2381" s="26" t="str">
        <f>Raw_endusebreakdownannual!B2380</f>
        <v>CZ15</v>
      </c>
      <c r="B2381" s="26" t="str">
        <f>Raw_endusebreakdownannual!C2380</f>
        <v>cPVVG</v>
      </c>
      <c r="C2381" s="26" t="str">
        <f>Raw_endusebreakdownannual!A2380</f>
        <v>New Construction</v>
      </c>
      <c r="D2381" s="26" t="str">
        <f>Raw_endusebreakdownannual!D2380</f>
        <v>Heat Rejection</v>
      </c>
      <c r="E2381" s="65">
        <f>Raw_endusebreakdownannual!E2380</f>
        <v>0</v>
      </c>
      <c r="F2381" s="65">
        <f>Raw_endusebreakdownannual!F2380</f>
        <v>0</v>
      </c>
      <c r="G2381" s="26"/>
    </row>
    <row r="2382" spans="1:7" x14ac:dyDescent="0.25">
      <c r="A2382" s="26" t="str">
        <f>Raw_endusebreakdownannual!B2381</f>
        <v>CZ15</v>
      </c>
      <c r="B2382" s="26" t="str">
        <f>Raw_endusebreakdownannual!C2381</f>
        <v>cPVVG</v>
      </c>
      <c r="C2382" s="26" t="str">
        <f>Raw_endusebreakdownannual!A2381</f>
        <v>New Construction</v>
      </c>
      <c r="D2382" s="26" t="str">
        <f>Raw_endusebreakdownannual!D2381</f>
        <v>Humidification</v>
      </c>
      <c r="E2382" s="65">
        <f>Raw_endusebreakdownannual!E2381</f>
        <v>0</v>
      </c>
      <c r="F2382" s="65">
        <f>Raw_endusebreakdownannual!F2381</f>
        <v>0</v>
      </c>
      <c r="G2382" s="26"/>
    </row>
    <row r="2383" spans="1:7" x14ac:dyDescent="0.25">
      <c r="A2383" s="26" t="str">
        <f>Raw_endusebreakdownannual!B2382</f>
        <v>CZ15</v>
      </c>
      <c r="B2383" s="26" t="str">
        <f>Raw_endusebreakdownannual!C2382</f>
        <v>cPVVG</v>
      </c>
      <c r="C2383" s="26" t="str">
        <f>Raw_endusebreakdownannual!A2382</f>
        <v>New Construction</v>
      </c>
      <c r="D2383" s="26" t="str">
        <f>Raw_endusebreakdownannual!D2382</f>
        <v>Heat Recovery</v>
      </c>
      <c r="E2383" s="65">
        <f>Raw_endusebreakdownannual!E2382</f>
        <v>0</v>
      </c>
      <c r="F2383" s="65">
        <f>Raw_endusebreakdownannual!F2382</f>
        <v>0</v>
      </c>
      <c r="G2383" s="26"/>
    </row>
    <row r="2384" spans="1:7" x14ac:dyDescent="0.25">
      <c r="A2384" s="26" t="str">
        <f>Raw_endusebreakdownannual!B2383</f>
        <v>CZ15</v>
      </c>
      <c r="B2384" s="26" t="str">
        <f>Raw_endusebreakdownannual!C2383</f>
        <v>cPVVG</v>
      </c>
      <c r="C2384" s="26" t="str">
        <f>Raw_endusebreakdownannual!A2383</f>
        <v>New Construction</v>
      </c>
      <c r="D2384" s="26" t="str">
        <f>Raw_endusebreakdownannual!D2383</f>
        <v>Water Systems</v>
      </c>
      <c r="E2384" s="65">
        <f>Raw_endusebreakdownannual!E2383</f>
        <v>0</v>
      </c>
      <c r="F2384" s="65">
        <f>Raw_endusebreakdownannual!F2383</f>
        <v>1215247.9099999999</v>
      </c>
      <c r="G2384" s="26"/>
    </row>
    <row r="2385" spans="1:7" x14ac:dyDescent="0.25">
      <c r="A2385" s="26" t="str">
        <f>Raw_endusebreakdownannual!B2384</f>
        <v>CZ15</v>
      </c>
      <c r="B2385" s="26" t="str">
        <f>Raw_endusebreakdownannual!C2384</f>
        <v>cPVVG</v>
      </c>
      <c r="C2385" s="26" t="str">
        <f>Raw_endusebreakdownannual!A2384</f>
        <v>New Construction</v>
      </c>
      <c r="D2385" s="26" t="str">
        <f>Raw_endusebreakdownannual!D2384</f>
        <v>Refrigeration</v>
      </c>
      <c r="E2385" s="65">
        <f>Raw_endusebreakdownannual!E2384</f>
        <v>0</v>
      </c>
      <c r="F2385" s="65">
        <f>Raw_endusebreakdownannual!F2384</f>
        <v>0</v>
      </c>
      <c r="G2385" s="26"/>
    </row>
    <row r="2386" spans="1:7" x14ac:dyDescent="0.25">
      <c r="A2386" s="26" t="str">
        <f>Raw_endusebreakdownannual!B2385</f>
        <v>CZ15</v>
      </c>
      <c r="B2386" s="26" t="str">
        <f>Raw_endusebreakdownannual!C2385</f>
        <v>cPVVG</v>
      </c>
      <c r="C2386" s="26" t="str">
        <f>Raw_endusebreakdownannual!A2385</f>
        <v>New Construction</v>
      </c>
      <c r="D2386" s="26" t="str">
        <f>Raw_endusebreakdownannual!D2385</f>
        <v>Generators</v>
      </c>
      <c r="E2386" s="65">
        <f>Raw_endusebreakdownannual!E2385</f>
        <v>0</v>
      </c>
      <c r="F2386" s="65">
        <f>Raw_endusebreakdownannual!F2385</f>
        <v>0</v>
      </c>
      <c r="G2386" s="26"/>
    </row>
    <row r="2387" spans="1:7" x14ac:dyDescent="0.25">
      <c r="A2387" s="26" t="str">
        <f>Raw_endusebreakdownannual!B2386</f>
        <v>CZ15</v>
      </c>
      <c r="B2387" s="26" t="str">
        <f>Raw_endusebreakdownannual!C2386</f>
        <v>cPVVG</v>
      </c>
      <c r="C2387" s="26" t="str">
        <f>Raw_endusebreakdownannual!A2386</f>
        <v>New Construction</v>
      </c>
      <c r="D2387" s="26" t="str">
        <f>Raw_endusebreakdownannual!D2386</f>
        <v>Total End Uses</v>
      </c>
      <c r="E2387" s="65">
        <f>Raw_endusebreakdownannual!E2386</f>
        <v>6973787.21</v>
      </c>
      <c r="F2387" s="65">
        <f>Raw_endusebreakdownannual!F2386</f>
        <v>1536729.97</v>
      </c>
      <c r="G2387" s="26"/>
    </row>
    <row r="2388" spans="1:7" x14ac:dyDescent="0.25">
      <c r="A2388" s="26" t="str">
        <f>Raw_endusebreakdownannual!B2387</f>
        <v>CZ16</v>
      </c>
      <c r="B2388" s="26" t="str">
        <f>Raw_endusebreakdownannual!C2387</f>
        <v>cPVVG</v>
      </c>
      <c r="C2388" s="26" t="str">
        <f>Raw_endusebreakdownannual!A2387</f>
        <v>New Construction</v>
      </c>
      <c r="D2388" s="26" t="str">
        <f>Raw_endusebreakdownannual!D2387</f>
        <v>Heating</v>
      </c>
      <c r="E2388" s="65">
        <f>Raw_endusebreakdownannual!E2387</f>
        <v>0</v>
      </c>
      <c r="F2388" s="65">
        <f>Raw_endusebreakdownannual!F2387</f>
        <v>700899.22</v>
      </c>
      <c r="G2388" s="26"/>
    </row>
    <row r="2389" spans="1:7" x14ac:dyDescent="0.25">
      <c r="A2389" s="26" t="str">
        <f>Raw_endusebreakdownannual!B2388</f>
        <v>CZ16</v>
      </c>
      <c r="B2389" s="26" t="str">
        <f>Raw_endusebreakdownannual!C2388</f>
        <v>cPVVG</v>
      </c>
      <c r="C2389" s="26" t="str">
        <f>Raw_endusebreakdownannual!A2388</f>
        <v>New Construction</v>
      </c>
      <c r="D2389" s="26" t="str">
        <f>Raw_endusebreakdownannual!D2388</f>
        <v>Cooling</v>
      </c>
      <c r="E2389" s="65">
        <f>Raw_endusebreakdownannual!E2388</f>
        <v>1123273.71</v>
      </c>
      <c r="F2389" s="65">
        <f>Raw_endusebreakdownannual!F2388</f>
        <v>0</v>
      </c>
      <c r="G2389" s="26"/>
    </row>
    <row r="2390" spans="1:7" x14ac:dyDescent="0.25">
      <c r="A2390" s="26" t="str">
        <f>Raw_endusebreakdownannual!B2389</f>
        <v>CZ16</v>
      </c>
      <c r="B2390" s="26" t="str">
        <f>Raw_endusebreakdownannual!C2389</f>
        <v>cPVVG</v>
      </c>
      <c r="C2390" s="26" t="str">
        <f>Raw_endusebreakdownannual!A2389</f>
        <v>New Construction</v>
      </c>
      <c r="D2390" s="26" t="str">
        <f>Raw_endusebreakdownannual!D2389</f>
        <v>Interior Lighting</v>
      </c>
      <c r="E2390" s="65">
        <f>Raw_endusebreakdownannual!E2389</f>
        <v>558894.68000000005</v>
      </c>
      <c r="F2390" s="65">
        <f>Raw_endusebreakdownannual!F2389</f>
        <v>0</v>
      </c>
      <c r="G2390" s="26"/>
    </row>
    <row r="2391" spans="1:7" x14ac:dyDescent="0.25">
      <c r="A2391" s="26" t="str">
        <f>Raw_endusebreakdownannual!B2390</f>
        <v>CZ16</v>
      </c>
      <c r="B2391" s="26" t="str">
        <f>Raw_endusebreakdownannual!C2390</f>
        <v>cPVVG</v>
      </c>
      <c r="C2391" s="26" t="str">
        <f>Raw_endusebreakdownannual!A2390</f>
        <v>New Construction</v>
      </c>
      <c r="D2391" s="26" t="str">
        <f>Raw_endusebreakdownannual!D2390</f>
        <v>Exterior Lighting</v>
      </c>
      <c r="E2391" s="65">
        <f>Raw_endusebreakdownannual!E2390</f>
        <v>0</v>
      </c>
      <c r="F2391" s="65">
        <f>Raw_endusebreakdownannual!F2390</f>
        <v>0</v>
      </c>
      <c r="G2391" s="26"/>
    </row>
    <row r="2392" spans="1:7" x14ac:dyDescent="0.25">
      <c r="A2392" s="26" t="str">
        <f>Raw_endusebreakdownannual!B2391</f>
        <v>CZ16</v>
      </c>
      <c r="B2392" s="26" t="str">
        <f>Raw_endusebreakdownannual!C2391</f>
        <v>cPVVG</v>
      </c>
      <c r="C2392" s="26" t="str">
        <f>Raw_endusebreakdownannual!A2391</f>
        <v>New Construction</v>
      </c>
      <c r="D2392" s="26" t="str">
        <f>Raw_endusebreakdownannual!D2391</f>
        <v>Interior Equipment</v>
      </c>
      <c r="E2392" s="65">
        <f>Raw_endusebreakdownannual!E2391</f>
        <v>3196971.72</v>
      </c>
      <c r="F2392" s="65">
        <f>Raw_endusebreakdownannual!F2391</f>
        <v>234323.45</v>
      </c>
      <c r="G2392" s="26"/>
    </row>
    <row r="2393" spans="1:7" x14ac:dyDescent="0.25">
      <c r="A2393" s="26" t="str">
        <f>Raw_endusebreakdownannual!B2392</f>
        <v>CZ16</v>
      </c>
      <c r="B2393" s="26" t="str">
        <f>Raw_endusebreakdownannual!C2392</f>
        <v>cPVVG</v>
      </c>
      <c r="C2393" s="26" t="str">
        <f>Raw_endusebreakdownannual!A2392</f>
        <v>New Construction</v>
      </c>
      <c r="D2393" s="26" t="str">
        <f>Raw_endusebreakdownannual!D2392</f>
        <v>Exterior Equipment</v>
      </c>
      <c r="E2393" s="65">
        <f>Raw_endusebreakdownannual!E2392</f>
        <v>0</v>
      </c>
      <c r="F2393" s="65">
        <f>Raw_endusebreakdownannual!F2392</f>
        <v>0</v>
      </c>
      <c r="G2393" s="26"/>
    </row>
    <row r="2394" spans="1:7" x14ac:dyDescent="0.25">
      <c r="A2394" s="26" t="str">
        <f>Raw_endusebreakdownannual!B2393</f>
        <v>CZ16</v>
      </c>
      <c r="B2394" s="26" t="str">
        <f>Raw_endusebreakdownannual!C2393</f>
        <v>cPVVG</v>
      </c>
      <c r="C2394" s="26" t="str">
        <f>Raw_endusebreakdownannual!A2393</f>
        <v>New Construction</v>
      </c>
      <c r="D2394" s="26" t="str">
        <f>Raw_endusebreakdownannual!D2393</f>
        <v>Fans</v>
      </c>
      <c r="E2394" s="65">
        <f>Raw_endusebreakdownannual!E2393</f>
        <v>886415.5</v>
      </c>
      <c r="F2394" s="65">
        <f>Raw_endusebreakdownannual!F2393</f>
        <v>0</v>
      </c>
      <c r="G2394" s="26"/>
    </row>
    <row r="2395" spans="1:7" x14ac:dyDescent="0.25">
      <c r="A2395" s="26" t="str">
        <f>Raw_endusebreakdownannual!B2394</f>
        <v>CZ16</v>
      </c>
      <c r="B2395" s="26" t="str">
        <f>Raw_endusebreakdownannual!C2394</f>
        <v>cPVVG</v>
      </c>
      <c r="C2395" s="26" t="str">
        <f>Raw_endusebreakdownannual!A2394</f>
        <v>New Construction</v>
      </c>
      <c r="D2395" s="26" t="str">
        <f>Raw_endusebreakdownannual!D2394</f>
        <v>Pumps</v>
      </c>
      <c r="E2395" s="65">
        <f>Raw_endusebreakdownannual!E2394</f>
        <v>2363.6</v>
      </c>
      <c r="F2395" s="65">
        <f>Raw_endusebreakdownannual!F2394</f>
        <v>0</v>
      </c>
      <c r="G2395" s="26"/>
    </row>
    <row r="2396" spans="1:7" x14ac:dyDescent="0.25">
      <c r="A2396" s="26" t="str">
        <f>Raw_endusebreakdownannual!B2395</f>
        <v>CZ16</v>
      </c>
      <c r="B2396" s="26" t="str">
        <f>Raw_endusebreakdownannual!C2395</f>
        <v>cPVVG</v>
      </c>
      <c r="C2396" s="26" t="str">
        <f>Raw_endusebreakdownannual!A2395</f>
        <v>New Construction</v>
      </c>
      <c r="D2396" s="26" t="str">
        <f>Raw_endusebreakdownannual!D2395</f>
        <v>Heat Rejection</v>
      </c>
      <c r="E2396" s="65">
        <f>Raw_endusebreakdownannual!E2395</f>
        <v>0</v>
      </c>
      <c r="F2396" s="65">
        <f>Raw_endusebreakdownannual!F2395</f>
        <v>0</v>
      </c>
      <c r="G2396" s="26"/>
    </row>
    <row r="2397" spans="1:7" x14ac:dyDescent="0.25">
      <c r="A2397" s="26" t="str">
        <f>Raw_endusebreakdownannual!B2396</f>
        <v>CZ16</v>
      </c>
      <c r="B2397" s="26" t="str">
        <f>Raw_endusebreakdownannual!C2396</f>
        <v>cPVVG</v>
      </c>
      <c r="C2397" s="26" t="str">
        <f>Raw_endusebreakdownannual!A2396</f>
        <v>New Construction</v>
      </c>
      <c r="D2397" s="26" t="str">
        <f>Raw_endusebreakdownannual!D2396</f>
        <v>Humidification</v>
      </c>
      <c r="E2397" s="65">
        <f>Raw_endusebreakdownannual!E2396</f>
        <v>0</v>
      </c>
      <c r="F2397" s="65">
        <f>Raw_endusebreakdownannual!F2396</f>
        <v>0</v>
      </c>
      <c r="G2397" s="26"/>
    </row>
    <row r="2398" spans="1:7" x14ac:dyDescent="0.25">
      <c r="A2398" s="26" t="str">
        <f>Raw_endusebreakdownannual!B2397</f>
        <v>CZ16</v>
      </c>
      <c r="B2398" s="26" t="str">
        <f>Raw_endusebreakdownannual!C2397</f>
        <v>cPVVG</v>
      </c>
      <c r="C2398" s="26" t="str">
        <f>Raw_endusebreakdownannual!A2397</f>
        <v>New Construction</v>
      </c>
      <c r="D2398" s="26" t="str">
        <f>Raw_endusebreakdownannual!D2397</f>
        <v>Heat Recovery</v>
      </c>
      <c r="E2398" s="65">
        <f>Raw_endusebreakdownannual!E2397</f>
        <v>0</v>
      </c>
      <c r="F2398" s="65">
        <f>Raw_endusebreakdownannual!F2397</f>
        <v>0</v>
      </c>
      <c r="G2398" s="26"/>
    </row>
    <row r="2399" spans="1:7" x14ac:dyDescent="0.25">
      <c r="A2399" s="26" t="str">
        <f>Raw_endusebreakdownannual!B2398</f>
        <v>CZ16</v>
      </c>
      <c r="B2399" s="26" t="str">
        <f>Raw_endusebreakdownannual!C2398</f>
        <v>cPVVG</v>
      </c>
      <c r="C2399" s="26" t="str">
        <f>Raw_endusebreakdownannual!A2398</f>
        <v>New Construction</v>
      </c>
      <c r="D2399" s="26" t="str">
        <f>Raw_endusebreakdownannual!D2398</f>
        <v>Water Systems</v>
      </c>
      <c r="E2399" s="65">
        <f>Raw_endusebreakdownannual!E2398</f>
        <v>0</v>
      </c>
      <c r="F2399" s="65">
        <f>Raw_endusebreakdownannual!F2398</f>
        <v>1623411.14</v>
      </c>
      <c r="G2399" s="26"/>
    </row>
    <row r="2400" spans="1:7" x14ac:dyDescent="0.25">
      <c r="A2400" s="26" t="str">
        <f>Raw_endusebreakdownannual!B2399</f>
        <v>CZ16</v>
      </c>
      <c r="B2400" s="26" t="str">
        <f>Raw_endusebreakdownannual!C2399</f>
        <v>cPVVG</v>
      </c>
      <c r="C2400" s="26" t="str">
        <f>Raw_endusebreakdownannual!A2399</f>
        <v>New Construction</v>
      </c>
      <c r="D2400" s="26" t="str">
        <f>Raw_endusebreakdownannual!D2399</f>
        <v>Refrigeration</v>
      </c>
      <c r="E2400" s="65">
        <f>Raw_endusebreakdownannual!E2399</f>
        <v>0</v>
      </c>
      <c r="F2400" s="65">
        <f>Raw_endusebreakdownannual!F2399</f>
        <v>0</v>
      </c>
      <c r="G2400" s="26"/>
    </row>
    <row r="2401" spans="1:7" x14ac:dyDescent="0.25">
      <c r="A2401" s="26" t="str">
        <f>Raw_endusebreakdownannual!B2400</f>
        <v>CZ16</v>
      </c>
      <c r="B2401" s="26" t="str">
        <f>Raw_endusebreakdownannual!C2400</f>
        <v>cPVVG</v>
      </c>
      <c r="C2401" s="26" t="str">
        <f>Raw_endusebreakdownannual!A2400</f>
        <v>New Construction</v>
      </c>
      <c r="D2401" s="26" t="str">
        <f>Raw_endusebreakdownannual!D2400</f>
        <v>Generators</v>
      </c>
      <c r="E2401" s="65">
        <f>Raw_endusebreakdownannual!E2400</f>
        <v>0</v>
      </c>
      <c r="F2401" s="65">
        <f>Raw_endusebreakdownannual!F2400</f>
        <v>0</v>
      </c>
      <c r="G2401" s="26"/>
    </row>
    <row r="2402" spans="1:7" x14ac:dyDescent="0.25">
      <c r="A2402" s="26" t="str">
        <f>Raw_endusebreakdownannual!B2401</f>
        <v>CZ16</v>
      </c>
      <c r="B2402" s="26" t="str">
        <f>Raw_endusebreakdownannual!C2401</f>
        <v>cPVVG</v>
      </c>
      <c r="C2402" s="26" t="str">
        <f>Raw_endusebreakdownannual!A2401</f>
        <v>New Construction</v>
      </c>
      <c r="D2402" s="26" t="str">
        <f>Raw_endusebreakdownannual!D2401</f>
        <v>Total End Uses</v>
      </c>
      <c r="E2402" s="65">
        <f>Raw_endusebreakdownannual!E2401</f>
        <v>5767919.21</v>
      </c>
      <c r="F2402" s="65">
        <f>Raw_endusebreakdownannual!F2401</f>
        <v>2558633.81</v>
      </c>
      <c r="G2402" s="26"/>
    </row>
  </sheetData>
  <mergeCells count="1">
    <mergeCell ref="A1:F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103F0-C595-4783-85E5-A25EA46F460A}">
  <dimension ref="A1:F2401"/>
  <sheetViews>
    <sheetView workbookViewId="0">
      <selection activeCell="D23" sqref="D23"/>
    </sheetView>
  </sheetViews>
  <sheetFormatPr defaultRowHeight="15" x14ac:dyDescent="0.25"/>
  <cols>
    <col min="1" max="6" width="18.5703125" customWidth="1"/>
  </cols>
  <sheetData>
    <row r="1" spans="1:6" x14ac:dyDescent="0.25">
      <c r="A1" s="45" t="s">
        <v>18</v>
      </c>
      <c r="B1" s="45" t="s">
        <v>168</v>
      </c>
      <c r="C1" s="45" t="s">
        <v>247</v>
      </c>
      <c r="D1" s="45" t="s">
        <v>250</v>
      </c>
      <c r="E1" s="45" t="s">
        <v>251</v>
      </c>
      <c r="F1" s="45" t="s">
        <v>252</v>
      </c>
    </row>
    <row r="2" spans="1:6" x14ac:dyDescent="0.25">
      <c r="A2" t="s">
        <v>39</v>
      </c>
      <c r="B2" t="s">
        <v>73</v>
      </c>
      <c r="C2" t="s">
        <v>67</v>
      </c>
      <c r="D2" t="s">
        <v>467</v>
      </c>
      <c r="E2">
        <v>0</v>
      </c>
      <c r="F2">
        <v>1099734.4099999999</v>
      </c>
    </row>
    <row r="3" spans="1:6" x14ac:dyDescent="0.25">
      <c r="A3" t="s">
        <v>39</v>
      </c>
      <c r="B3" t="s">
        <v>73</v>
      </c>
      <c r="C3" t="s">
        <v>67</v>
      </c>
      <c r="D3" t="s">
        <v>468</v>
      </c>
      <c r="E3">
        <v>95110.34</v>
      </c>
      <c r="F3">
        <v>0</v>
      </c>
    </row>
    <row r="4" spans="1:6" x14ac:dyDescent="0.25">
      <c r="A4" t="s">
        <v>39</v>
      </c>
      <c r="B4" t="s">
        <v>73</v>
      </c>
      <c r="C4" t="s">
        <v>67</v>
      </c>
      <c r="D4" t="s">
        <v>469</v>
      </c>
      <c r="E4">
        <v>1197553.4099999999</v>
      </c>
      <c r="F4">
        <v>0</v>
      </c>
    </row>
    <row r="5" spans="1:6" x14ac:dyDescent="0.25">
      <c r="A5" t="s">
        <v>39</v>
      </c>
      <c r="B5" t="s">
        <v>73</v>
      </c>
      <c r="C5" t="s">
        <v>67</v>
      </c>
      <c r="D5" t="s">
        <v>470</v>
      </c>
      <c r="E5">
        <v>0</v>
      </c>
      <c r="F5">
        <v>0</v>
      </c>
    </row>
    <row r="6" spans="1:6" x14ac:dyDescent="0.25">
      <c r="A6" t="s">
        <v>39</v>
      </c>
      <c r="B6" t="s">
        <v>73</v>
      </c>
      <c r="C6" t="s">
        <v>67</v>
      </c>
      <c r="D6" t="s">
        <v>471</v>
      </c>
      <c r="E6">
        <v>3196971.72</v>
      </c>
      <c r="F6">
        <v>234323.45</v>
      </c>
    </row>
    <row r="7" spans="1:6" x14ac:dyDescent="0.25">
      <c r="A7" t="s">
        <v>39</v>
      </c>
      <c r="B7" t="s">
        <v>73</v>
      </c>
      <c r="C7" t="s">
        <v>67</v>
      </c>
      <c r="D7" t="s">
        <v>472</v>
      </c>
      <c r="E7">
        <v>0</v>
      </c>
      <c r="F7">
        <v>0</v>
      </c>
    </row>
    <row r="8" spans="1:6" x14ac:dyDescent="0.25">
      <c r="A8" t="s">
        <v>39</v>
      </c>
      <c r="B8" t="s">
        <v>73</v>
      </c>
      <c r="C8" t="s">
        <v>67</v>
      </c>
      <c r="D8" t="s">
        <v>473</v>
      </c>
      <c r="E8">
        <v>708571.94</v>
      </c>
      <c r="F8">
        <v>0</v>
      </c>
    </row>
    <row r="9" spans="1:6" x14ac:dyDescent="0.25">
      <c r="A9" t="s">
        <v>39</v>
      </c>
      <c r="B9" t="s">
        <v>73</v>
      </c>
      <c r="C9" t="s">
        <v>67</v>
      </c>
      <c r="D9" t="s">
        <v>474</v>
      </c>
      <c r="E9">
        <v>24691.62</v>
      </c>
      <c r="F9">
        <v>0</v>
      </c>
    </row>
    <row r="10" spans="1:6" x14ac:dyDescent="0.25">
      <c r="A10" t="s">
        <v>39</v>
      </c>
      <c r="B10" t="s">
        <v>73</v>
      </c>
      <c r="C10" t="s">
        <v>67</v>
      </c>
      <c r="D10" t="s">
        <v>475</v>
      </c>
      <c r="E10">
        <v>0</v>
      </c>
      <c r="F10">
        <v>0</v>
      </c>
    </row>
    <row r="11" spans="1:6" x14ac:dyDescent="0.25">
      <c r="A11" t="s">
        <v>39</v>
      </c>
      <c r="B11" t="s">
        <v>73</v>
      </c>
      <c r="C11" t="s">
        <v>67</v>
      </c>
      <c r="D11" t="s">
        <v>476</v>
      </c>
      <c r="E11">
        <v>0</v>
      </c>
      <c r="F11">
        <v>0</v>
      </c>
    </row>
    <row r="12" spans="1:6" x14ac:dyDescent="0.25">
      <c r="A12" t="s">
        <v>39</v>
      </c>
      <c r="B12" t="s">
        <v>73</v>
      </c>
      <c r="C12" t="s">
        <v>67</v>
      </c>
      <c r="D12" t="s">
        <v>477</v>
      </c>
      <c r="E12">
        <v>0</v>
      </c>
      <c r="F12">
        <v>0</v>
      </c>
    </row>
    <row r="13" spans="1:6" x14ac:dyDescent="0.25">
      <c r="A13" t="s">
        <v>39</v>
      </c>
      <c r="B13" t="s">
        <v>73</v>
      </c>
      <c r="C13" t="s">
        <v>67</v>
      </c>
      <c r="D13" t="s">
        <v>478</v>
      </c>
      <c r="E13">
        <v>0</v>
      </c>
      <c r="F13">
        <v>1811098.44</v>
      </c>
    </row>
    <row r="14" spans="1:6" x14ac:dyDescent="0.25">
      <c r="A14" t="s">
        <v>39</v>
      </c>
      <c r="B14" t="s">
        <v>73</v>
      </c>
      <c r="C14" t="s">
        <v>67</v>
      </c>
      <c r="D14" t="s">
        <v>479</v>
      </c>
      <c r="E14">
        <v>0</v>
      </c>
      <c r="F14">
        <v>0</v>
      </c>
    </row>
    <row r="15" spans="1:6" x14ac:dyDescent="0.25">
      <c r="A15" t="s">
        <v>39</v>
      </c>
      <c r="B15" t="s">
        <v>73</v>
      </c>
      <c r="C15" t="s">
        <v>67</v>
      </c>
      <c r="D15" t="s">
        <v>480</v>
      </c>
      <c r="E15">
        <v>0</v>
      </c>
      <c r="F15">
        <v>0</v>
      </c>
    </row>
    <row r="16" spans="1:6" x14ac:dyDescent="0.25">
      <c r="A16" t="s">
        <v>39</v>
      </c>
      <c r="B16" t="s">
        <v>73</v>
      </c>
      <c r="C16" t="s">
        <v>67</v>
      </c>
      <c r="D16" t="s">
        <v>481</v>
      </c>
      <c r="E16">
        <v>5222899.03</v>
      </c>
      <c r="F16">
        <v>3145156.3</v>
      </c>
    </row>
    <row r="17" spans="1:6" x14ac:dyDescent="0.25">
      <c r="A17" t="s">
        <v>39</v>
      </c>
      <c r="B17" t="s">
        <v>74</v>
      </c>
      <c r="C17" t="s">
        <v>67</v>
      </c>
      <c r="D17" t="s">
        <v>467</v>
      </c>
      <c r="E17">
        <v>0</v>
      </c>
      <c r="F17">
        <v>747253.21</v>
      </c>
    </row>
    <row r="18" spans="1:6" x14ac:dyDescent="0.25">
      <c r="A18" t="s">
        <v>39</v>
      </c>
      <c r="B18" t="s">
        <v>74</v>
      </c>
      <c r="C18" t="s">
        <v>67</v>
      </c>
      <c r="D18" t="s">
        <v>468</v>
      </c>
      <c r="E18">
        <v>802765.76</v>
      </c>
      <c r="F18">
        <v>0</v>
      </c>
    </row>
    <row r="19" spans="1:6" x14ac:dyDescent="0.25">
      <c r="A19" t="s">
        <v>39</v>
      </c>
      <c r="B19" t="s">
        <v>74</v>
      </c>
      <c r="C19" t="s">
        <v>67</v>
      </c>
      <c r="D19" t="s">
        <v>469</v>
      </c>
      <c r="E19">
        <v>1197553.4099999999</v>
      </c>
      <c r="F19">
        <v>0</v>
      </c>
    </row>
    <row r="20" spans="1:6" x14ac:dyDescent="0.25">
      <c r="A20" t="s">
        <v>39</v>
      </c>
      <c r="B20" t="s">
        <v>74</v>
      </c>
      <c r="C20" t="s">
        <v>67</v>
      </c>
      <c r="D20" t="s">
        <v>470</v>
      </c>
      <c r="E20">
        <v>0</v>
      </c>
      <c r="F20">
        <v>0</v>
      </c>
    </row>
    <row r="21" spans="1:6" x14ac:dyDescent="0.25">
      <c r="A21" t="s">
        <v>39</v>
      </c>
      <c r="B21" t="s">
        <v>74</v>
      </c>
      <c r="C21" t="s">
        <v>67</v>
      </c>
      <c r="D21" t="s">
        <v>471</v>
      </c>
      <c r="E21">
        <v>3196971.72</v>
      </c>
      <c r="F21">
        <v>234323.45</v>
      </c>
    </row>
    <row r="22" spans="1:6" x14ac:dyDescent="0.25">
      <c r="A22" t="s">
        <v>39</v>
      </c>
      <c r="B22" t="s">
        <v>74</v>
      </c>
      <c r="C22" t="s">
        <v>67</v>
      </c>
      <c r="D22" t="s">
        <v>472</v>
      </c>
      <c r="E22">
        <v>0</v>
      </c>
      <c r="F22">
        <v>0</v>
      </c>
    </row>
    <row r="23" spans="1:6" x14ac:dyDescent="0.25">
      <c r="A23" t="s">
        <v>39</v>
      </c>
      <c r="B23" t="s">
        <v>74</v>
      </c>
      <c r="C23" t="s">
        <v>67</v>
      </c>
      <c r="D23" t="s">
        <v>473</v>
      </c>
      <c r="E23">
        <v>880038.52</v>
      </c>
      <c r="F23">
        <v>0</v>
      </c>
    </row>
    <row r="24" spans="1:6" x14ac:dyDescent="0.25">
      <c r="A24" t="s">
        <v>39</v>
      </c>
      <c r="B24" t="s">
        <v>74</v>
      </c>
      <c r="C24" t="s">
        <v>67</v>
      </c>
      <c r="D24" t="s">
        <v>474</v>
      </c>
      <c r="E24">
        <v>51319.48</v>
      </c>
      <c r="F24">
        <v>0</v>
      </c>
    </row>
    <row r="25" spans="1:6" x14ac:dyDescent="0.25">
      <c r="A25" t="s">
        <v>39</v>
      </c>
      <c r="B25" t="s">
        <v>74</v>
      </c>
      <c r="C25" t="s">
        <v>67</v>
      </c>
      <c r="D25" t="s">
        <v>475</v>
      </c>
      <c r="E25">
        <v>0</v>
      </c>
      <c r="F25">
        <v>0</v>
      </c>
    </row>
    <row r="26" spans="1:6" x14ac:dyDescent="0.25">
      <c r="A26" t="s">
        <v>39</v>
      </c>
      <c r="B26" t="s">
        <v>74</v>
      </c>
      <c r="C26" t="s">
        <v>67</v>
      </c>
      <c r="D26" t="s">
        <v>476</v>
      </c>
      <c r="E26">
        <v>0</v>
      </c>
      <c r="F26">
        <v>0</v>
      </c>
    </row>
    <row r="27" spans="1:6" x14ac:dyDescent="0.25">
      <c r="A27" t="s">
        <v>39</v>
      </c>
      <c r="B27" t="s">
        <v>74</v>
      </c>
      <c r="C27" t="s">
        <v>67</v>
      </c>
      <c r="D27" t="s">
        <v>477</v>
      </c>
      <c r="E27">
        <v>0</v>
      </c>
      <c r="F27">
        <v>0</v>
      </c>
    </row>
    <row r="28" spans="1:6" x14ac:dyDescent="0.25">
      <c r="A28" t="s">
        <v>39</v>
      </c>
      <c r="B28" t="s">
        <v>74</v>
      </c>
      <c r="C28" t="s">
        <v>67</v>
      </c>
      <c r="D28" t="s">
        <v>478</v>
      </c>
      <c r="E28">
        <v>0</v>
      </c>
      <c r="F28">
        <v>1661097.29</v>
      </c>
    </row>
    <row r="29" spans="1:6" x14ac:dyDescent="0.25">
      <c r="A29" t="s">
        <v>39</v>
      </c>
      <c r="B29" t="s">
        <v>74</v>
      </c>
      <c r="C29" t="s">
        <v>67</v>
      </c>
      <c r="D29" t="s">
        <v>479</v>
      </c>
      <c r="E29">
        <v>0</v>
      </c>
      <c r="F29">
        <v>0</v>
      </c>
    </row>
    <row r="30" spans="1:6" x14ac:dyDescent="0.25">
      <c r="A30" t="s">
        <v>39</v>
      </c>
      <c r="B30" t="s">
        <v>74</v>
      </c>
      <c r="C30" t="s">
        <v>67</v>
      </c>
      <c r="D30" t="s">
        <v>480</v>
      </c>
      <c r="E30">
        <v>0</v>
      </c>
      <c r="F30">
        <v>0</v>
      </c>
    </row>
    <row r="31" spans="1:6" x14ac:dyDescent="0.25">
      <c r="A31" t="s">
        <v>39</v>
      </c>
      <c r="B31" t="s">
        <v>74</v>
      </c>
      <c r="C31" t="s">
        <v>67</v>
      </c>
      <c r="D31" t="s">
        <v>481</v>
      </c>
      <c r="E31">
        <v>6128648.8899999997</v>
      </c>
      <c r="F31">
        <v>2642673.9500000002</v>
      </c>
    </row>
    <row r="32" spans="1:6" x14ac:dyDescent="0.25">
      <c r="A32" t="s">
        <v>39</v>
      </c>
      <c r="B32" t="s">
        <v>75</v>
      </c>
      <c r="C32" t="s">
        <v>67</v>
      </c>
      <c r="D32" t="s">
        <v>467</v>
      </c>
      <c r="E32">
        <v>0</v>
      </c>
      <c r="F32">
        <v>478517.75</v>
      </c>
    </row>
    <row r="33" spans="1:6" x14ac:dyDescent="0.25">
      <c r="A33" t="s">
        <v>39</v>
      </c>
      <c r="B33" t="s">
        <v>75</v>
      </c>
      <c r="C33" t="s">
        <v>67</v>
      </c>
      <c r="D33" t="s">
        <v>468</v>
      </c>
      <c r="E33">
        <v>511522.64</v>
      </c>
      <c r="F33">
        <v>0</v>
      </c>
    </row>
    <row r="34" spans="1:6" x14ac:dyDescent="0.25">
      <c r="A34" t="s">
        <v>39</v>
      </c>
      <c r="B34" t="s">
        <v>75</v>
      </c>
      <c r="C34" t="s">
        <v>67</v>
      </c>
      <c r="D34" t="s">
        <v>469</v>
      </c>
      <c r="E34">
        <v>1197553.4099999999</v>
      </c>
      <c r="F34">
        <v>0</v>
      </c>
    </row>
    <row r="35" spans="1:6" x14ac:dyDescent="0.25">
      <c r="A35" t="s">
        <v>39</v>
      </c>
      <c r="B35" t="s">
        <v>75</v>
      </c>
      <c r="C35" t="s">
        <v>67</v>
      </c>
      <c r="D35" t="s">
        <v>470</v>
      </c>
      <c r="E35">
        <v>0</v>
      </c>
      <c r="F35">
        <v>0</v>
      </c>
    </row>
    <row r="36" spans="1:6" x14ac:dyDescent="0.25">
      <c r="A36" t="s">
        <v>39</v>
      </c>
      <c r="B36" t="s">
        <v>75</v>
      </c>
      <c r="C36" t="s">
        <v>67</v>
      </c>
      <c r="D36" t="s">
        <v>471</v>
      </c>
      <c r="E36">
        <v>3196971.72</v>
      </c>
      <c r="F36">
        <v>234323.45</v>
      </c>
    </row>
    <row r="37" spans="1:6" x14ac:dyDescent="0.25">
      <c r="A37" t="s">
        <v>39</v>
      </c>
      <c r="B37" t="s">
        <v>75</v>
      </c>
      <c r="C37" t="s">
        <v>67</v>
      </c>
      <c r="D37" t="s">
        <v>472</v>
      </c>
      <c r="E37">
        <v>0</v>
      </c>
      <c r="F37">
        <v>0</v>
      </c>
    </row>
    <row r="38" spans="1:6" x14ac:dyDescent="0.25">
      <c r="A38" t="s">
        <v>39</v>
      </c>
      <c r="B38" t="s">
        <v>75</v>
      </c>
      <c r="C38" t="s">
        <v>67</v>
      </c>
      <c r="D38" t="s">
        <v>473</v>
      </c>
      <c r="E38">
        <v>722461.04</v>
      </c>
      <c r="F38">
        <v>0</v>
      </c>
    </row>
    <row r="39" spans="1:6" x14ac:dyDescent="0.25">
      <c r="A39" t="s">
        <v>39</v>
      </c>
      <c r="B39" t="s">
        <v>75</v>
      </c>
      <c r="C39" t="s">
        <v>67</v>
      </c>
      <c r="D39" t="s">
        <v>474</v>
      </c>
      <c r="E39">
        <v>51687.35</v>
      </c>
      <c r="F39">
        <v>0</v>
      </c>
    </row>
    <row r="40" spans="1:6" x14ac:dyDescent="0.25">
      <c r="A40" t="s">
        <v>39</v>
      </c>
      <c r="B40" t="s">
        <v>75</v>
      </c>
      <c r="C40" t="s">
        <v>67</v>
      </c>
      <c r="D40" t="s">
        <v>475</v>
      </c>
      <c r="E40">
        <v>0</v>
      </c>
      <c r="F40">
        <v>0</v>
      </c>
    </row>
    <row r="41" spans="1:6" x14ac:dyDescent="0.25">
      <c r="A41" t="s">
        <v>39</v>
      </c>
      <c r="B41" t="s">
        <v>75</v>
      </c>
      <c r="C41" t="s">
        <v>67</v>
      </c>
      <c r="D41" t="s">
        <v>476</v>
      </c>
      <c r="E41">
        <v>0</v>
      </c>
      <c r="F41">
        <v>0</v>
      </c>
    </row>
    <row r="42" spans="1:6" x14ac:dyDescent="0.25">
      <c r="A42" t="s">
        <v>39</v>
      </c>
      <c r="B42" t="s">
        <v>75</v>
      </c>
      <c r="C42" t="s">
        <v>67</v>
      </c>
      <c r="D42" t="s">
        <v>477</v>
      </c>
      <c r="E42">
        <v>0</v>
      </c>
      <c r="F42">
        <v>0</v>
      </c>
    </row>
    <row r="43" spans="1:6" x14ac:dyDescent="0.25">
      <c r="A43" t="s">
        <v>39</v>
      </c>
      <c r="B43" t="s">
        <v>75</v>
      </c>
      <c r="C43" t="s">
        <v>67</v>
      </c>
      <c r="D43" t="s">
        <v>478</v>
      </c>
      <c r="E43">
        <v>0</v>
      </c>
      <c r="F43">
        <v>1656176.37</v>
      </c>
    </row>
    <row r="44" spans="1:6" x14ac:dyDescent="0.25">
      <c r="A44" t="s">
        <v>39</v>
      </c>
      <c r="B44" t="s">
        <v>75</v>
      </c>
      <c r="C44" t="s">
        <v>67</v>
      </c>
      <c r="D44" t="s">
        <v>479</v>
      </c>
      <c r="E44">
        <v>0</v>
      </c>
      <c r="F44">
        <v>0</v>
      </c>
    </row>
    <row r="45" spans="1:6" x14ac:dyDescent="0.25">
      <c r="A45" t="s">
        <v>39</v>
      </c>
      <c r="B45" t="s">
        <v>75</v>
      </c>
      <c r="C45" t="s">
        <v>67</v>
      </c>
      <c r="D45" t="s">
        <v>480</v>
      </c>
      <c r="E45">
        <v>0</v>
      </c>
      <c r="F45">
        <v>0</v>
      </c>
    </row>
    <row r="46" spans="1:6" x14ac:dyDescent="0.25">
      <c r="A46" t="s">
        <v>39</v>
      </c>
      <c r="B46" t="s">
        <v>75</v>
      </c>
      <c r="C46" t="s">
        <v>67</v>
      </c>
      <c r="D46" t="s">
        <v>481</v>
      </c>
      <c r="E46">
        <v>5680196.1600000001</v>
      </c>
      <c r="F46">
        <v>2369017.58</v>
      </c>
    </row>
    <row r="47" spans="1:6" x14ac:dyDescent="0.25">
      <c r="A47" t="s">
        <v>39</v>
      </c>
      <c r="B47" t="s">
        <v>76</v>
      </c>
      <c r="C47" t="s">
        <v>67</v>
      </c>
      <c r="D47" t="s">
        <v>467</v>
      </c>
      <c r="E47">
        <v>0</v>
      </c>
      <c r="F47">
        <v>463768.4</v>
      </c>
    </row>
    <row r="48" spans="1:6" x14ac:dyDescent="0.25">
      <c r="A48" t="s">
        <v>39</v>
      </c>
      <c r="B48" t="s">
        <v>76</v>
      </c>
      <c r="C48" t="s">
        <v>67</v>
      </c>
      <c r="D48" t="s">
        <v>468</v>
      </c>
      <c r="E48">
        <v>942530.26</v>
      </c>
      <c r="F48">
        <v>0</v>
      </c>
    </row>
    <row r="49" spans="1:6" x14ac:dyDescent="0.25">
      <c r="A49" t="s">
        <v>39</v>
      </c>
      <c r="B49" t="s">
        <v>76</v>
      </c>
      <c r="C49" t="s">
        <v>67</v>
      </c>
      <c r="D49" t="s">
        <v>469</v>
      </c>
      <c r="E49">
        <v>1197553.4099999999</v>
      </c>
      <c r="F49">
        <v>0</v>
      </c>
    </row>
    <row r="50" spans="1:6" x14ac:dyDescent="0.25">
      <c r="A50" t="s">
        <v>39</v>
      </c>
      <c r="B50" t="s">
        <v>76</v>
      </c>
      <c r="C50" t="s">
        <v>67</v>
      </c>
      <c r="D50" t="s">
        <v>470</v>
      </c>
      <c r="E50">
        <v>0</v>
      </c>
      <c r="F50">
        <v>0</v>
      </c>
    </row>
    <row r="51" spans="1:6" x14ac:dyDescent="0.25">
      <c r="A51" t="s">
        <v>39</v>
      </c>
      <c r="B51" t="s">
        <v>76</v>
      </c>
      <c r="C51" t="s">
        <v>67</v>
      </c>
      <c r="D51" t="s">
        <v>471</v>
      </c>
      <c r="E51">
        <v>3196971.72</v>
      </c>
      <c r="F51">
        <v>234323.45</v>
      </c>
    </row>
    <row r="52" spans="1:6" x14ac:dyDescent="0.25">
      <c r="A52" t="s">
        <v>39</v>
      </c>
      <c r="B52" t="s">
        <v>76</v>
      </c>
      <c r="C52" t="s">
        <v>67</v>
      </c>
      <c r="D52" t="s">
        <v>472</v>
      </c>
      <c r="E52">
        <v>0</v>
      </c>
      <c r="F52">
        <v>0</v>
      </c>
    </row>
    <row r="53" spans="1:6" x14ac:dyDescent="0.25">
      <c r="A53" t="s">
        <v>39</v>
      </c>
      <c r="B53" t="s">
        <v>76</v>
      </c>
      <c r="C53" t="s">
        <v>67</v>
      </c>
      <c r="D53" t="s">
        <v>473</v>
      </c>
      <c r="E53">
        <v>827858.54</v>
      </c>
      <c r="F53">
        <v>0</v>
      </c>
    </row>
    <row r="54" spans="1:6" x14ac:dyDescent="0.25">
      <c r="A54" t="s">
        <v>39</v>
      </c>
      <c r="B54" t="s">
        <v>76</v>
      </c>
      <c r="C54" t="s">
        <v>67</v>
      </c>
      <c r="D54" t="s">
        <v>474</v>
      </c>
      <c r="E54">
        <v>57871.05</v>
      </c>
      <c r="F54">
        <v>0</v>
      </c>
    </row>
    <row r="55" spans="1:6" x14ac:dyDescent="0.25">
      <c r="A55" t="s">
        <v>39</v>
      </c>
      <c r="B55" t="s">
        <v>76</v>
      </c>
      <c r="C55" t="s">
        <v>67</v>
      </c>
      <c r="D55" t="s">
        <v>475</v>
      </c>
      <c r="E55">
        <v>0</v>
      </c>
      <c r="F55">
        <v>0</v>
      </c>
    </row>
    <row r="56" spans="1:6" x14ac:dyDescent="0.25">
      <c r="A56" t="s">
        <v>39</v>
      </c>
      <c r="B56" t="s">
        <v>76</v>
      </c>
      <c r="C56" t="s">
        <v>67</v>
      </c>
      <c r="D56" t="s">
        <v>476</v>
      </c>
      <c r="E56">
        <v>0</v>
      </c>
      <c r="F56">
        <v>0</v>
      </c>
    </row>
    <row r="57" spans="1:6" x14ac:dyDescent="0.25">
      <c r="A57" t="s">
        <v>39</v>
      </c>
      <c r="B57" t="s">
        <v>76</v>
      </c>
      <c r="C57" t="s">
        <v>67</v>
      </c>
      <c r="D57" t="s">
        <v>477</v>
      </c>
      <c r="E57">
        <v>0</v>
      </c>
      <c r="F57">
        <v>0</v>
      </c>
    </row>
    <row r="58" spans="1:6" x14ac:dyDescent="0.25">
      <c r="A58" t="s">
        <v>39</v>
      </c>
      <c r="B58" t="s">
        <v>76</v>
      </c>
      <c r="C58" t="s">
        <v>67</v>
      </c>
      <c r="D58" t="s">
        <v>478</v>
      </c>
      <c r="E58">
        <v>0</v>
      </c>
      <c r="F58">
        <v>1597037.98</v>
      </c>
    </row>
    <row r="59" spans="1:6" x14ac:dyDescent="0.25">
      <c r="A59" t="s">
        <v>39</v>
      </c>
      <c r="B59" t="s">
        <v>76</v>
      </c>
      <c r="C59" t="s">
        <v>67</v>
      </c>
      <c r="D59" t="s">
        <v>479</v>
      </c>
      <c r="E59">
        <v>0</v>
      </c>
      <c r="F59">
        <v>0</v>
      </c>
    </row>
    <row r="60" spans="1:6" x14ac:dyDescent="0.25">
      <c r="A60" t="s">
        <v>39</v>
      </c>
      <c r="B60" t="s">
        <v>76</v>
      </c>
      <c r="C60" t="s">
        <v>67</v>
      </c>
      <c r="D60" t="s">
        <v>480</v>
      </c>
      <c r="E60">
        <v>0</v>
      </c>
      <c r="F60">
        <v>0</v>
      </c>
    </row>
    <row r="61" spans="1:6" x14ac:dyDescent="0.25">
      <c r="A61" t="s">
        <v>39</v>
      </c>
      <c r="B61" t="s">
        <v>76</v>
      </c>
      <c r="C61" t="s">
        <v>67</v>
      </c>
      <c r="D61" t="s">
        <v>481</v>
      </c>
      <c r="E61">
        <v>6222784.9800000004</v>
      </c>
      <c r="F61">
        <v>2295129.83</v>
      </c>
    </row>
    <row r="62" spans="1:6" x14ac:dyDescent="0.25">
      <c r="A62" t="s">
        <v>39</v>
      </c>
      <c r="B62" t="s">
        <v>77</v>
      </c>
      <c r="C62" t="s">
        <v>67</v>
      </c>
      <c r="D62" t="s">
        <v>467</v>
      </c>
      <c r="E62">
        <v>0</v>
      </c>
      <c r="F62">
        <v>457475.48</v>
      </c>
    </row>
    <row r="63" spans="1:6" x14ac:dyDescent="0.25">
      <c r="A63" t="s">
        <v>39</v>
      </c>
      <c r="B63" t="s">
        <v>77</v>
      </c>
      <c r="C63" t="s">
        <v>67</v>
      </c>
      <c r="D63" t="s">
        <v>468</v>
      </c>
      <c r="E63">
        <v>643924.17000000004</v>
      </c>
      <c r="F63">
        <v>0</v>
      </c>
    </row>
    <row r="64" spans="1:6" x14ac:dyDescent="0.25">
      <c r="A64" t="s">
        <v>39</v>
      </c>
      <c r="B64" t="s">
        <v>77</v>
      </c>
      <c r="C64" t="s">
        <v>67</v>
      </c>
      <c r="D64" t="s">
        <v>469</v>
      </c>
      <c r="E64">
        <v>1197553.4099999999</v>
      </c>
      <c r="F64">
        <v>0</v>
      </c>
    </row>
    <row r="65" spans="1:6" x14ac:dyDescent="0.25">
      <c r="A65" t="s">
        <v>39</v>
      </c>
      <c r="B65" t="s">
        <v>77</v>
      </c>
      <c r="C65" t="s">
        <v>67</v>
      </c>
      <c r="D65" t="s">
        <v>470</v>
      </c>
      <c r="E65">
        <v>0</v>
      </c>
      <c r="F65">
        <v>0</v>
      </c>
    </row>
    <row r="66" spans="1:6" x14ac:dyDescent="0.25">
      <c r="A66" t="s">
        <v>39</v>
      </c>
      <c r="B66" t="s">
        <v>77</v>
      </c>
      <c r="C66" t="s">
        <v>67</v>
      </c>
      <c r="D66" t="s">
        <v>471</v>
      </c>
      <c r="E66">
        <v>3196971.72</v>
      </c>
      <c r="F66">
        <v>234323.45</v>
      </c>
    </row>
    <row r="67" spans="1:6" x14ac:dyDescent="0.25">
      <c r="A67" t="s">
        <v>39</v>
      </c>
      <c r="B67" t="s">
        <v>77</v>
      </c>
      <c r="C67" t="s">
        <v>67</v>
      </c>
      <c r="D67" t="s">
        <v>472</v>
      </c>
      <c r="E67">
        <v>0</v>
      </c>
      <c r="F67">
        <v>0</v>
      </c>
    </row>
    <row r="68" spans="1:6" x14ac:dyDescent="0.25">
      <c r="A68" t="s">
        <v>39</v>
      </c>
      <c r="B68" t="s">
        <v>77</v>
      </c>
      <c r="C68" t="s">
        <v>67</v>
      </c>
      <c r="D68" t="s">
        <v>473</v>
      </c>
      <c r="E68">
        <v>786330.94</v>
      </c>
      <c r="F68">
        <v>0</v>
      </c>
    </row>
    <row r="69" spans="1:6" x14ac:dyDescent="0.25">
      <c r="A69" t="s">
        <v>39</v>
      </c>
      <c r="B69" t="s">
        <v>77</v>
      </c>
      <c r="C69" t="s">
        <v>67</v>
      </c>
      <c r="D69" t="s">
        <v>474</v>
      </c>
      <c r="E69">
        <v>53231.74</v>
      </c>
      <c r="F69">
        <v>0</v>
      </c>
    </row>
    <row r="70" spans="1:6" x14ac:dyDescent="0.25">
      <c r="A70" t="s">
        <v>39</v>
      </c>
      <c r="B70" t="s">
        <v>77</v>
      </c>
      <c r="C70" t="s">
        <v>67</v>
      </c>
      <c r="D70" t="s">
        <v>475</v>
      </c>
      <c r="E70">
        <v>0</v>
      </c>
      <c r="F70">
        <v>0</v>
      </c>
    </row>
    <row r="71" spans="1:6" x14ac:dyDescent="0.25">
      <c r="A71" t="s">
        <v>39</v>
      </c>
      <c r="B71" t="s">
        <v>77</v>
      </c>
      <c r="C71" t="s">
        <v>67</v>
      </c>
      <c r="D71" t="s">
        <v>476</v>
      </c>
      <c r="E71">
        <v>0</v>
      </c>
      <c r="F71">
        <v>0</v>
      </c>
    </row>
    <row r="72" spans="1:6" x14ac:dyDescent="0.25">
      <c r="A72" t="s">
        <v>39</v>
      </c>
      <c r="B72" t="s">
        <v>77</v>
      </c>
      <c r="C72" t="s">
        <v>67</v>
      </c>
      <c r="D72" t="s">
        <v>477</v>
      </c>
      <c r="E72">
        <v>0</v>
      </c>
      <c r="F72">
        <v>0</v>
      </c>
    </row>
    <row r="73" spans="1:6" x14ac:dyDescent="0.25">
      <c r="A73" t="s">
        <v>39</v>
      </c>
      <c r="B73" t="s">
        <v>77</v>
      </c>
      <c r="C73" t="s">
        <v>67</v>
      </c>
      <c r="D73" t="s">
        <v>478</v>
      </c>
      <c r="E73">
        <v>0</v>
      </c>
      <c r="F73">
        <v>1656391.78</v>
      </c>
    </row>
    <row r="74" spans="1:6" x14ac:dyDescent="0.25">
      <c r="A74" t="s">
        <v>39</v>
      </c>
      <c r="B74" t="s">
        <v>77</v>
      </c>
      <c r="C74" t="s">
        <v>67</v>
      </c>
      <c r="D74" t="s">
        <v>479</v>
      </c>
      <c r="E74">
        <v>0</v>
      </c>
      <c r="F74">
        <v>0</v>
      </c>
    </row>
    <row r="75" spans="1:6" x14ac:dyDescent="0.25">
      <c r="A75" t="s">
        <v>39</v>
      </c>
      <c r="B75" t="s">
        <v>77</v>
      </c>
      <c r="C75" t="s">
        <v>67</v>
      </c>
      <c r="D75" t="s">
        <v>480</v>
      </c>
      <c r="E75">
        <v>0</v>
      </c>
      <c r="F75">
        <v>0</v>
      </c>
    </row>
    <row r="76" spans="1:6" x14ac:dyDescent="0.25">
      <c r="A76" t="s">
        <v>39</v>
      </c>
      <c r="B76" t="s">
        <v>77</v>
      </c>
      <c r="C76" t="s">
        <v>67</v>
      </c>
      <c r="D76" t="s">
        <v>481</v>
      </c>
      <c r="E76">
        <v>5878011.9699999997</v>
      </c>
      <c r="F76">
        <v>2348190.71</v>
      </c>
    </row>
    <row r="77" spans="1:6" x14ac:dyDescent="0.25">
      <c r="A77" t="s">
        <v>39</v>
      </c>
      <c r="B77" t="s">
        <v>78</v>
      </c>
      <c r="C77" t="s">
        <v>67</v>
      </c>
      <c r="D77" t="s">
        <v>467</v>
      </c>
      <c r="E77">
        <v>0</v>
      </c>
      <c r="F77">
        <v>130893.85</v>
      </c>
    </row>
    <row r="78" spans="1:6" x14ac:dyDescent="0.25">
      <c r="A78" t="s">
        <v>39</v>
      </c>
      <c r="B78" t="s">
        <v>78</v>
      </c>
      <c r="C78" t="s">
        <v>67</v>
      </c>
      <c r="D78" t="s">
        <v>468</v>
      </c>
      <c r="E78">
        <v>1110383.74</v>
      </c>
      <c r="F78">
        <v>0</v>
      </c>
    </row>
    <row r="79" spans="1:6" x14ac:dyDescent="0.25">
      <c r="A79" t="s">
        <v>39</v>
      </c>
      <c r="B79" t="s">
        <v>78</v>
      </c>
      <c r="C79" t="s">
        <v>67</v>
      </c>
      <c r="D79" t="s">
        <v>469</v>
      </c>
      <c r="E79">
        <v>1197553.4099999999</v>
      </c>
      <c r="F79">
        <v>0</v>
      </c>
    </row>
    <row r="80" spans="1:6" x14ac:dyDescent="0.25">
      <c r="A80" t="s">
        <v>39</v>
      </c>
      <c r="B80" t="s">
        <v>78</v>
      </c>
      <c r="C80" t="s">
        <v>67</v>
      </c>
      <c r="D80" t="s">
        <v>470</v>
      </c>
      <c r="E80">
        <v>0</v>
      </c>
      <c r="F80">
        <v>0</v>
      </c>
    </row>
    <row r="81" spans="1:6" x14ac:dyDescent="0.25">
      <c r="A81" t="s">
        <v>39</v>
      </c>
      <c r="B81" t="s">
        <v>78</v>
      </c>
      <c r="C81" t="s">
        <v>67</v>
      </c>
      <c r="D81" t="s">
        <v>471</v>
      </c>
      <c r="E81">
        <v>3196971.72</v>
      </c>
      <c r="F81">
        <v>234323.45</v>
      </c>
    </row>
    <row r="82" spans="1:6" x14ac:dyDescent="0.25">
      <c r="A82" t="s">
        <v>39</v>
      </c>
      <c r="B82" t="s">
        <v>78</v>
      </c>
      <c r="C82" t="s">
        <v>67</v>
      </c>
      <c r="D82" t="s">
        <v>472</v>
      </c>
      <c r="E82">
        <v>0</v>
      </c>
      <c r="F82">
        <v>0</v>
      </c>
    </row>
    <row r="83" spans="1:6" x14ac:dyDescent="0.25">
      <c r="A83" t="s">
        <v>39</v>
      </c>
      <c r="B83" t="s">
        <v>78</v>
      </c>
      <c r="C83" t="s">
        <v>67</v>
      </c>
      <c r="D83" t="s">
        <v>473</v>
      </c>
      <c r="E83">
        <v>948763.67</v>
      </c>
      <c r="F83">
        <v>0</v>
      </c>
    </row>
    <row r="84" spans="1:6" x14ac:dyDescent="0.25">
      <c r="A84" t="s">
        <v>39</v>
      </c>
      <c r="B84" t="s">
        <v>78</v>
      </c>
      <c r="C84" t="s">
        <v>67</v>
      </c>
      <c r="D84" t="s">
        <v>474</v>
      </c>
      <c r="E84">
        <v>74491.86</v>
      </c>
      <c r="F84">
        <v>0</v>
      </c>
    </row>
    <row r="85" spans="1:6" x14ac:dyDescent="0.25">
      <c r="A85" t="s">
        <v>39</v>
      </c>
      <c r="B85" t="s">
        <v>78</v>
      </c>
      <c r="C85" t="s">
        <v>67</v>
      </c>
      <c r="D85" t="s">
        <v>475</v>
      </c>
      <c r="E85">
        <v>0</v>
      </c>
      <c r="F85">
        <v>0</v>
      </c>
    </row>
    <row r="86" spans="1:6" x14ac:dyDescent="0.25">
      <c r="A86" t="s">
        <v>39</v>
      </c>
      <c r="B86" t="s">
        <v>78</v>
      </c>
      <c r="C86" t="s">
        <v>67</v>
      </c>
      <c r="D86" t="s">
        <v>476</v>
      </c>
      <c r="E86">
        <v>0</v>
      </c>
      <c r="F86">
        <v>0</v>
      </c>
    </row>
    <row r="87" spans="1:6" x14ac:dyDescent="0.25">
      <c r="A87" t="s">
        <v>39</v>
      </c>
      <c r="B87" t="s">
        <v>78</v>
      </c>
      <c r="C87" t="s">
        <v>67</v>
      </c>
      <c r="D87" t="s">
        <v>477</v>
      </c>
      <c r="E87">
        <v>0</v>
      </c>
      <c r="F87">
        <v>0</v>
      </c>
    </row>
    <row r="88" spans="1:6" x14ac:dyDescent="0.25">
      <c r="A88" t="s">
        <v>39</v>
      </c>
      <c r="B88" t="s">
        <v>78</v>
      </c>
      <c r="C88" t="s">
        <v>67</v>
      </c>
      <c r="D88" t="s">
        <v>478</v>
      </c>
      <c r="E88">
        <v>0</v>
      </c>
      <c r="F88">
        <v>1525125.22</v>
      </c>
    </row>
    <row r="89" spans="1:6" x14ac:dyDescent="0.25">
      <c r="A89" t="s">
        <v>39</v>
      </c>
      <c r="B89" t="s">
        <v>78</v>
      </c>
      <c r="C89" t="s">
        <v>67</v>
      </c>
      <c r="D89" t="s">
        <v>479</v>
      </c>
      <c r="E89">
        <v>0</v>
      </c>
      <c r="F89">
        <v>0</v>
      </c>
    </row>
    <row r="90" spans="1:6" x14ac:dyDescent="0.25">
      <c r="A90" t="s">
        <v>39</v>
      </c>
      <c r="B90" t="s">
        <v>78</v>
      </c>
      <c r="C90" t="s">
        <v>67</v>
      </c>
      <c r="D90" t="s">
        <v>480</v>
      </c>
      <c r="E90">
        <v>0</v>
      </c>
      <c r="F90">
        <v>0</v>
      </c>
    </row>
    <row r="91" spans="1:6" x14ac:dyDescent="0.25">
      <c r="A91" t="s">
        <v>39</v>
      </c>
      <c r="B91" t="s">
        <v>78</v>
      </c>
      <c r="C91" t="s">
        <v>67</v>
      </c>
      <c r="D91" t="s">
        <v>481</v>
      </c>
      <c r="E91">
        <v>6528164.3899999997</v>
      </c>
      <c r="F91">
        <v>1890342.52</v>
      </c>
    </row>
    <row r="92" spans="1:6" x14ac:dyDescent="0.25">
      <c r="A92" t="s">
        <v>39</v>
      </c>
      <c r="B92" t="s">
        <v>79</v>
      </c>
      <c r="C92" t="s">
        <v>67</v>
      </c>
      <c r="D92" t="s">
        <v>467</v>
      </c>
      <c r="E92">
        <v>0</v>
      </c>
      <c r="F92">
        <v>155450.37</v>
      </c>
    </row>
    <row r="93" spans="1:6" x14ac:dyDescent="0.25">
      <c r="A93" t="s">
        <v>39</v>
      </c>
      <c r="B93" t="s">
        <v>79</v>
      </c>
      <c r="C93" t="s">
        <v>67</v>
      </c>
      <c r="D93" t="s">
        <v>468</v>
      </c>
      <c r="E93">
        <v>1241262.8</v>
      </c>
      <c r="F93">
        <v>0</v>
      </c>
    </row>
    <row r="94" spans="1:6" x14ac:dyDescent="0.25">
      <c r="A94" t="s">
        <v>39</v>
      </c>
      <c r="B94" t="s">
        <v>79</v>
      </c>
      <c r="C94" t="s">
        <v>67</v>
      </c>
      <c r="D94" t="s">
        <v>469</v>
      </c>
      <c r="E94">
        <v>1197553.4099999999</v>
      </c>
      <c r="F94">
        <v>0</v>
      </c>
    </row>
    <row r="95" spans="1:6" x14ac:dyDescent="0.25">
      <c r="A95" t="s">
        <v>39</v>
      </c>
      <c r="B95" t="s">
        <v>79</v>
      </c>
      <c r="C95" t="s">
        <v>67</v>
      </c>
      <c r="D95" t="s">
        <v>470</v>
      </c>
      <c r="E95">
        <v>0</v>
      </c>
      <c r="F95">
        <v>0</v>
      </c>
    </row>
    <row r="96" spans="1:6" x14ac:dyDescent="0.25">
      <c r="A96" t="s">
        <v>39</v>
      </c>
      <c r="B96" t="s">
        <v>79</v>
      </c>
      <c r="C96" t="s">
        <v>67</v>
      </c>
      <c r="D96" t="s">
        <v>471</v>
      </c>
      <c r="E96">
        <v>3196971.72</v>
      </c>
      <c r="F96">
        <v>234323.45</v>
      </c>
    </row>
    <row r="97" spans="1:6" x14ac:dyDescent="0.25">
      <c r="A97" t="s">
        <v>39</v>
      </c>
      <c r="B97" t="s">
        <v>79</v>
      </c>
      <c r="C97" t="s">
        <v>67</v>
      </c>
      <c r="D97" t="s">
        <v>472</v>
      </c>
      <c r="E97">
        <v>0</v>
      </c>
      <c r="F97">
        <v>0</v>
      </c>
    </row>
    <row r="98" spans="1:6" x14ac:dyDescent="0.25">
      <c r="A98" t="s">
        <v>39</v>
      </c>
      <c r="B98" t="s">
        <v>79</v>
      </c>
      <c r="C98" t="s">
        <v>67</v>
      </c>
      <c r="D98" t="s">
        <v>473</v>
      </c>
      <c r="E98">
        <v>949810.3</v>
      </c>
      <c r="F98">
        <v>0</v>
      </c>
    </row>
    <row r="99" spans="1:6" x14ac:dyDescent="0.25">
      <c r="A99" t="s">
        <v>39</v>
      </c>
      <c r="B99" t="s">
        <v>79</v>
      </c>
      <c r="C99" t="s">
        <v>67</v>
      </c>
      <c r="D99" t="s">
        <v>474</v>
      </c>
      <c r="E99">
        <v>76984.429999999993</v>
      </c>
      <c r="F99">
        <v>0</v>
      </c>
    </row>
    <row r="100" spans="1:6" x14ac:dyDescent="0.25">
      <c r="A100" t="s">
        <v>39</v>
      </c>
      <c r="B100" t="s">
        <v>79</v>
      </c>
      <c r="C100" t="s">
        <v>67</v>
      </c>
      <c r="D100" t="s">
        <v>475</v>
      </c>
      <c r="E100">
        <v>0</v>
      </c>
      <c r="F100">
        <v>0</v>
      </c>
    </row>
    <row r="101" spans="1:6" x14ac:dyDescent="0.25">
      <c r="A101" t="s">
        <v>39</v>
      </c>
      <c r="B101" t="s">
        <v>79</v>
      </c>
      <c r="C101" t="s">
        <v>67</v>
      </c>
      <c r="D101" t="s">
        <v>476</v>
      </c>
      <c r="E101">
        <v>0</v>
      </c>
      <c r="F101">
        <v>0</v>
      </c>
    </row>
    <row r="102" spans="1:6" x14ac:dyDescent="0.25">
      <c r="A102" t="s">
        <v>39</v>
      </c>
      <c r="B102" t="s">
        <v>79</v>
      </c>
      <c r="C102" t="s">
        <v>67</v>
      </c>
      <c r="D102" t="s">
        <v>477</v>
      </c>
      <c r="E102">
        <v>0</v>
      </c>
      <c r="F102">
        <v>0</v>
      </c>
    </row>
    <row r="103" spans="1:6" x14ac:dyDescent="0.25">
      <c r="A103" t="s">
        <v>39</v>
      </c>
      <c r="B103" t="s">
        <v>79</v>
      </c>
      <c r="C103" t="s">
        <v>67</v>
      </c>
      <c r="D103" t="s">
        <v>478</v>
      </c>
      <c r="E103">
        <v>0</v>
      </c>
      <c r="F103">
        <v>1504235.96</v>
      </c>
    </row>
    <row r="104" spans="1:6" x14ac:dyDescent="0.25">
      <c r="A104" t="s">
        <v>39</v>
      </c>
      <c r="B104" t="s">
        <v>79</v>
      </c>
      <c r="C104" t="s">
        <v>67</v>
      </c>
      <c r="D104" t="s">
        <v>479</v>
      </c>
      <c r="E104">
        <v>0</v>
      </c>
      <c r="F104">
        <v>0</v>
      </c>
    </row>
    <row r="105" spans="1:6" x14ac:dyDescent="0.25">
      <c r="A105" t="s">
        <v>39</v>
      </c>
      <c r="B105" t="s">
        <v>79</v>
      </c>
      <c r="C105" t="s">
        <v>67</v>
      </c>
      <c r="D105" t="s">
        <v>480</v>
      </c>
      <c r="E105">
        <v>0</v>
      </c>
      <c r="F105">
        <v>0</v>
      </c>
    </row>
    <row r="106" spans="1:6" x14ac:dyDescent="0.25">
      <c r="A106" t="s">
        <v>39</v>
      </c>
      <c r="B106" t="s">
        <v>79</v>
      </c>
      <c r="C106" t="s">
        <v>67</v>
      </c>
      <c r="D106" t="s">
        <v>481</v>
      </c>
      <c r="E106">
        <v>6662582.6500000004</v>
      </c>
      <c r="F106">
        <v>1894009.78</v>
      </c>
    </row>
    <row r="107" spans="1:6" x14ac:dyDescent="0.25">
      <c r="A107" t="s">
        <v>39</v>
      </c>
      <c r="B107" t="s">
        <v>80</v>
      </c>
      <c r="C107" t="s">
        <v>67</v>
      </c>
      <c r="D107" t="s">
        <v>467</v>
      </c>
      <c r="E107">
        <v>0</v>
      </c>
      <c r="F107">
        <v>205506.15</v>
      </c>
    </row>
    <row r="108" spans="1:6" x14ac:dyDescent="0.25">
      <c r="A108" t="s">
        <v>39</v>
      </c>
      <c r="B108" t="s">
        <v>80</v>
      </c>
      <c r="C108" t="s">
        <v>67</v>
      </c>
      <c r="D108" t="s">
        <v>468</v>
      </c>
      <c r="E108">
        <v>1377342.58</v>
      </c>
      <c r="F108">
        <v>0</v>
      </c>
    </row>
    <row r="109" spans="1:6" x14ac:dyDescent="0.25">
      <c r="A109" t="s">
        <v>39</v>
      </c>
      <c r="B109" t="s">
        <v>80</v>
      </c>
      <c r="C109" t="s">
        <v>67</v>
      </c>
      <c r="D109" t="s">
        <v>469</v>
      </c>
      <c r="E109">
        <v>1197553.4099999999</v>
      </c>
      <c r="F109">
        <v>0</v>
      </c>
    </row>
    <row r="110" spans="1:6" x14ac:dyDescent="0.25">
      <c r="A110" t="s">
        <v>39</v>
      </c>
      <c r="B110" t="s">
        <v>80</v>
      </c>
      <c r="C110" t="s">
        <v>67</v>
      </c>
      <c r="D110" t="s">
        <v>470</v>
      </c>
      <c r="E110">
        <v>0</v>
      </c>
      <c r="F110">
        <v>0</v>
      </c>
    </row>
    <row r="111" spans="1:6" x14ac:dyDescent="0.25">
      <c r="A111" t="s">
        <v>39</v>
      </c>
      <c r="B111" t="s">
        <v>80</v>
      </c>
      <c r="C111" t="s">
        <v>67</v>
      </c>
      <c r="D111" t="s">
        <v>471</v>
      </c>
      <c r="E111">
        <v>3196971.72</v>
      </c>
      <c r="F111">
        <v>234323.45</v>
      </c>
    </row>
    <row r="112" spans="1:6" x14ac:dyDescent="0.25">
      <c r="A112" t="s">
        <v>39</v>
      </c>
      <c r="B112" t="s">
        <v>80</v>
      </c>
      <c r="C112" t="s">
        <v>67</v>
      </c>
      <c r="D112" t="s">
        <v>472</v>
      </c>
      <c r="E112">
        <v>0</v>
      </c>
      <c r="F112">
        <v>0</v>
      </c>
    </row>
    <row r="113" spans="1:6" x14ac:dyDescent="0.25">
      <c r="A113" t="s">
        <v>39</v>
      </c>
      <c r="B113" t="s">
        <v>80</v>
      </c>
      <c r="C113" t="s">
        <v>67</v>
      </c>
      <c r="D113" t="s">
        <v>473</v>
      </c>
      <c r="E113">
        <v>916127.72</v>
      </c>
      <c r="F113">
        <v>0</v>
      </c>
    </row>
    <row r="114" spans="1:6" x14ac:dyDescent="0.25">
      <c r="A114" t="s">
        <v>39</v>
      </c>
      <c r="B114" t="s">
        <v>80</v>
      </c>
      <c r="C114" t="s">
        <v>67</v>
      </c>
      <c r="D114" t="s">
        <v>474</v>
      </c>
      <c r="E114">
        <v>73237.77</v>
      </c>
      <c r="F114">
        <v>0</v>
      </c>
    </row>
    <row r="115" spans="1:6" x14ac:dyDescent="0.25">
      <c r="A115" t="s">
        <v>39</v>
      </c>
      <c r="B115" t="s">
        <v>80</v>
      </c>
      <c r="C115" t="s">
        <v>67</v>
      </c>
      <c r="D115" t="s">
        <v>475</v>
      </c>
      <c r="E115">
        <v>0</v>
      </c>
      <c r="F115">
        <v>0</v>
      </c>
    </row>
    <row r="116" spans="1:6" x14ac:dyDescent="0.25">
      <c r="A116" t="s">
        <v>39</v>
      </c>
      <c r="B116" t="s">
        <v>80</v>
      </c>
      <c r="C116" t="s">
        <v>67</v>
      </c>
      <c r="D116" t="s">
        <v>476</v>
      </c>
      <c r="E116">
        <v>0</v>
      </c>
      <c r="F116">
        <v>0</v>
      </c>
    </row>
    <row r="117" spans="1:6" x14ac:dyDescent="0.25">
      <c r="A117" t="s">
        <v>39</v>
      </c>
      <c r="B117" t="s">
        <v>80</v>
      </c>
      <c r="C117" t="s">
        <v>67</v>
      </c>
      <c r="D117" t="s">
        <v>477</v>
      </c>
      <c r="E117">
        <v>0</v>
      </c>
      <c r="F117">
        <v>0</v>
      </c>
    </row>
    <row r="118" spans="1:6" x14ac:dyDescent="0.25">
      <c r="A118" t="s">
        <v>39</v>
      </c>
      <c r="B118" t="s">
        <v>80</v>
      </c>
      <c r="C118" t="s">
        <v>67</v>
      </c>
      <c r="D118" t="s">
        <v>478</v>
      </c>
      <c r="E118">
        <v>0</v>
      </c>
      <c r="F118">
        <v>1501725.05</v>
      </c>
    </row>
    <row r="119" spans="1:6" x14ac:dyDescent="0.25">
      <c r="A119" t="s">
        <v>39</v>
      </c>
      <c r="B119" t="s">
        <v>80</v>
      </c>
      <c r="C119" t="s">
        <v>67</v>
      </c>
      <c r="D119" t="s">
        <v>479</v>
      </c>
      <c r="E119">
        <v>0</v>
      </c>
      <c r="F119">
        <v>0</v>
      </c>
    </row>
    <row r="120" spans="1:6" x14ac:dyDescent="0.25">
      <c r="A120" t="s">
        <v>39</v>
      </c>
      <c r="B120" t="s">
        <v>80</v>
      </c>
      <c r="C120" t="s">
        <v>67</v>
      </c>
      <c r="D120" t="s">
        <v>480</v>
      </c>
      <c r="E120">
        <v>0</v>
      </c>
      <c r="F120">
        <v>0</v>
      </c>
    </row>
    <row r="121" spans="1:6" x14ac:dyDescent="0.25">
      <c r="A121" t="s">
        <v>39</v>
      </c>
      <c r="B121" t="s">
        <v>80</v>
      </c>
      <c r="C121" t="s">
        <v>67</v>
      </c>
      <c r="D121" t="s">
        <v>481</v>
      </c>
      <c r="E121">
        <v>6761233.2000000002</v>
      </c>
      <c r="F121">
        <v>1941554.65</v>
      </c>
    </row>
    <row r="122" spans="1:6" x14ac:dyDescent="0.25">
      <c r="A122" t="s">
        <v>39</v>
      </c>
      <c r="B122" t="s">
        <v>81</v>
      </c>
      <c r="C122" t="s">
        <v>67</v>
      </c>
      <c r="D122" t="s">
        <v>467</v>
      </c>
      <c r="E122">
        <v>0</v>
      </c>
      <c r="F122">
        <v>176752.92</v>
      </c>
    </row>
    <row r="123" spans="1:6" x14ac:dyDescent="0.25">
      <c r="A123" t="s">
        <v>39</v>
      </c>
      <c r="B123" t="s">
        <v>81</v>
      </c>
      <c r="C123" t="s">
        <v>67</v>
      </c>
      <c r="D123" t="s">
        <v>468</v>
      </c>
      <c r="E123">
        <v>1560767.71</v>
      </c>
      <c r="F123">
        <v>0</v>
      </c>
    </row>
    <row r="124" spans="1:6" x14ac:dyDescent="0.25">
      <c r="A124" t="s">
        <v>39</v>
      </c>
      <c r="B124" t="s">
        <v>81</v>
      </c>
      <c r="C124" t="s">
        <v>67</v>
      </c>
      <c r="D124" t="s">
        <v>469</v>
      </c>
      <c r="E124">
        <v>1197553.4099999999</v>
      </c>
      <c r="F124">
        <v>0</v>
      </c>
    </row>
    <row r="125" spans="1:6" x14ac:dyDescent="0.25">
      <c r="A125" t="s">
        <v>39</v>
      </c>
      <c r="B125" t="s">
        <v>81</v>
      </c>
      <c r="C125" t="s">
        <v>67</v>
      </c>
      <c r="D125" t="s">
        <v>470</v>
      </c>
      <c r="E125">
        <v>0</v>
      </c>
      <c r="F125">
        <v>0</v>
      </c>
    </row>
    <row r="126" spans="1:6" x14ac:dyDescent="0.25">
      <c r="A126" t="s">
        <v>39</v>
      </c>
      <c r="B126" t="s">
        <v>81</v>
      </c>
      <c r="C126" t="s">
        <v>67</v>
      </c>
      <c r="D126" t="s">
        <v>471</v>
      </c>
      <c r="E126">
        <v>3196971.72</v>
      </c>
      <c r="F126">
        <v>234323.45</v>
      </c>
    </row>
    <row r="127" spans="1:6" x14ac:dyDescent="0.25">
      <c r="A127" t="s">
        <v>39</v>
      </c>
      <c r="B127" t="s">
        <v>81</v>
      </c>
      <c r="C127" t="s">
        <v>67</v>
      </c>
      <c r="D127" t="s">
        <v>472</v>
      </c>
      <c r="E127">
        <v>0</v>
      </c>
      <c r="F127">
        <v>0</v>
      </c>
    </row>
    <row r="128" spans="1:6" x14ac:dyDescent="0.25">
      <c r="A128" t="s">
        <v>39</v>
      </c>
      <c r="B128" t="s">
        <v>81</v>
      </c>
      <c r="C128" t="s">
        <v>67</v>
      </c>
      <c r="D128" t="s">
        <v>473</v>
      </c>
      <c r="E128">
        <v>994096.6</v>
      </c>
      <c r="F128">
        <v>0</v>
      </c>
    </row>
    <row r="129" spans="1:6" x14ac:dyDescent="0.25">
      <c r="A129" t="s">
        <v>39</v>
      </c>
      <c r="B129" t="s">
        <v>81</v>
      </c>
      <c r="C129" t="s">
        <v>67</v>
      </c>
      <c r="D129" t="s">
        <v>474</v>
      </c>
      <c r="E129">
        <v>75619.56</v>
      </c>
      <c r="F129">
        <v>0</v>
      </c>
    </row>
    <row r="130" spans="1:6" x14ac:dyDescent="0.25">
      <c r="A130" t="s">
        <v>39</v>
      </c>
      <c r="B130" t="s">
        <v>81</v>
      </c>
      <c r="C130" t="s">
        <v>67</v>
      </c>
      <c r="D130" t="s">
        <v>475</v>
      </c>
      <c r="E130">
        <v>0</v>
      </c>
      <c r="F130">
        <v>0</v>
      </c>
    </row>
    <row r="131" spans="1:6" x14ac:dyDescent="0.25">
      <c r="A131" t="s">
        <v>39</v>
      </c>
      <c r="B131" t="s">
        <v>81</v>
      </c>
      <c r="C131" t="s">
        <v>67</v>
      </c>
      <c r="D131" t="s">
        <v>476</v>
      </c>
      <c r="E131">
        <v>0</v>
      </c>
      <c r="F131">
        <v>0</v>
      </c>
    </row>
    <row r="132" spans="1:6" x14ac:dyDescent="0.25">
      <c r="A132" t="s">
        <v>39</v>
      </c>
      <c r="B132" t="s">
        <v>81</v>
      </c>
      <c r="C132" t="s">
        <v>67</v>
      </c>
      <c r="D132" t="s">
        <v>477</v>
      </c>
      <c r="E132">
        <v>0</v>
      </c>
      <c r="F132">
        <v>0</v>
      </c>
    </row>
    <row r="133" spans="1:6" x14ac:dyDescent="0.25">
      <c r="A133" t="s">
        <v>39</v>
      </c>
      <c r="B133" t="s">
        <v>81</v>
      </c>
      <c r="C133" t="s">
        <v>67</v>
      </c>
      <c r="D133" t="s">
        <v>478</v>
      </c>
      <c r="E133">
        <v>0</v>
      </c>
      <c r="F133">
        <v>1480793.97</v>
      </c>
    </row>
    <row r="134" spans="1:6" x14ac:dyDescent="0.25">
      <c r="A134" t="s">
        <v>39</v>
      </c>
      <c r="B134" t="s">
        <v>81</v>
      </c>
      <c r="C134" t="s">
        <v>67</v>
      </c>
      <c r="D134" t="s">
        <v>479</v>
      </c>
      <c r="E134">
        <v>0</v>
      </c>
      <c r="F134">
        <v>0</v>
      </c>
    </row>
    <row r="135" spans="1:6" x14ac:dyDescent="0.25">
      <c r="A135" t="s">
        <v>39</v>
      </c>
      <c r="B135" t="s">
        <v>81</v>
      </c>
      <c r="C135" t="s">
        <v>67</v>
      </c>
      <c r="D135" t="s">
        <v>480</v>
      </c>
      <c r="E135">
        <v>0</v>
      </c>
      <c r="F135">
        <v>0</v>
      </c>
    </row>
    <row r="136" spans="1:6" x14ac:dyDescent="0.25">
      <c r="A136" t="s">
        <v>39</v>
      </c>
      <c r="B136" t="s">
        <v>81</v>
      </c>
      <c r="C136" t="s">
        <v>67</v>
      </c>
      <c r="D136" t="s">
        <v>481</v>
      </c>
      <c r="E136">
        <v>7025009</v>
      </c>
      <c r="F136">
        <v>1891870.34</v>
      </c>
    </row>
    <row r="137" spans="1:6" x14ac:dyDescent="0.25">
      <c r="A137" t="s">
        <v>39</v>
      </c>
      <c r="B137" t="s">
        <v>20</v>
      </c>
      <c r="C137" t="s">
        <v>67</v>
      </c>
      <c r="D137" t="s">
        <v>467</v>
      </c>
      <c r="E137">
        <v>0</v>
      </c>
      <c r="F137">
        <v>412958.33</v>
      </c>
    </row>
    <row r="138" spans="1:6" x14ac:dyDescent="0.25">
      <c r="A138" t="s">
        <v>39</v>
      </c>
      <c r="B138" t="s">
        <v>20</v>
      </c>
      <c r="C138" t="s">
        <v>67</v>
      </c>
      <c r="D138" t="s">
        <v>468</v>
      </c>
      <c r="E138">
        <v>1826951.74</v>
      </c>
      <c r="F138">
        <v>0</v>
      </c>
    </row>
    <row r="139" spans="1:6" x14ac:dyDescent="0.25">
      <c r="A139" t="s">
        <v>39</v>
      </c>
      <c r="B139" t="s">
        <v>20</v>
      </c>
      <c r="C139" t="s">
        <v>67</v>
      </c>
      <c r="D139" t="s">
        <v>469</v>
      </c>
      <c r="E139">
        <v>1197553.4099999999</v>
      </c>
      <c r="F139">
        <v>0</v>
      </c>
    </row>
    <row r="140" spans="1:6" x14ac:dyDescent="0.25">
      <c r="A140" t="s">
        <v>39</v>
      </c>
      <c r="B140" t="s">
        <v>20</v>
      </c>
      <c r="C140" t="s">
        <v>67</v>
      </c>
      <c r="D140" t="s">
        <v>470</v>
      </c>
      <c r="E140">
        <v>0</v>
      </c>
      <c r="F140">
        <v>0</v>
      </c>
    </row>
    <row r="141" spans="1:6" x14ac:dyDescent="0.25">
      <c r="A141" t="s">
        <v>39</v>
      </c>
      <c r="B141" t="s">
        <v>20</v>
      </c>
      <c r="C141" t="s">
        <v>67</v>
      </c>
      <c r="D141" t="s">
        <v>471</v>
      </c>
      <c r="E141">
        <v>3196971.72</v>
      </c>
      <c r="F141">
        <v>234323.45</v>
      </c>
    </row>
    <row r="142" spans="1:6" x14ac:dyDescent="0.25">
      <c r="A142" t="s">
        <v>39</v>
      </c>
      <c r="B142" t="s">
        <v>20</v>
      </c>
      <c r="C142" t="s">
        <v>67</v>
      </c>
      <c r="D142" t="s">
        <v>472</v>
      </c>
      <c r="E142">
        <v>0</v>
      </c>
      <c r="F142">
        <v>0</v>
      </c>
    </row>
    <row r="143" spans="1:6" x14ac:dyDescent="0.25">
      <c r="A143" t="s">
        <v>39</v>
      </c>
      <c r="B143" t="s">
        <v>20</v>
      </c>
      <c r="C143" t="s">
        <v>67</v>
      </c>
      <c r="D143" t="s">
        <v>473</v>
      </c>
      <c r="E143">
        <v>1068101.8</v>
      </c>
      <c r="F143">
        <v>0</v>
      </c>
    </row>
    <row r="144" spans="1:6" x14ac:dyDescent="0.25">
      <c r="A144" t="s">
        <v>39</v>
      </c>
      <c r="B144" t="s">
        <v>20</v>
      </c>
      <c r="C144" t="s">
        <v>67</v>
      </c>
      <c r="D144" t="s">
        <v>474</v>
      </c>
      <c r="E144">
        <v>73813.91</v>
      </c>
      <c r="F144">
        <v>0</v>
      </c>
    </row>
    <row r="145" spans="1:6" x14ac:dyDescent="0.25">
      <c r="A145" t="s">
        <v>39</v>
      </c>
      <c r="B145" t="s">
        <v>20</v>
      </c>
      <c r="C145" t="s">
        <v>67</v>
      </c>
      <c r="D145" t="s">
        <v>475</v>
      </c>
      <c r="E145">
        <v>0</v>
      </c>
      <c r="F145">
        <v>0</v>
      </c>
    </row>
    <row r="146" spans="1:6" x14ac:dyDescent="0.25">
      <c r="A146" t="s">
        <v>39</v>
      </c>
      <c r="B146" t="s">
        <v>20</v>
      </c>
      <c r="C146" t="s">
        <v>67</v>
      </c>
      <c r="D146" t="s">
        <v>476</v>
      </c>
      <c r="E146">
        <v>0</v>
      </c>
      <c r="F146">
        <v>0</v>
      </c>
    </row>
    <row r="147" spans="1:6" x14ac:dyDescent="0.25">
      <c r="A147" t="s">
        <v>39</v>
      </c>
      <c r="B147" t="s">
        <v>20</v>
      </c>
      <c r="C147" t="s">
        <v>67</v>
      </c>
      <c r="D147" t="s">
        <v>477</v>
      </c>
      <c r="E147">
        <v>0</v>
      </c>
      <c r="F147">
        <v>0</v>
      </c>
    </row>
    <row r="148" spans="1:6" x14ac:dyDescent="0.25">
      <c r="A148" t="s">
        <v>39</v>
      </c>
      <c r="B148" t="s">
        <v>20</v>
      </c>
      <c r="C148" t="s">
        <v>67</v>
      </c>
      <c r="D148" t="s">
        <v>478</v>
      </c>
      <c r="E148">
        <v>0</v>
      </c>
      <c r="F148">
        <v>1463763.47</v>
      </c>
    </row>
    <row r="149" spans="1:6" x14ac:dyDescent="0.25">
      <c r="A149" t="s">
        <v>39</v>
      </c>
      <c r="B149" t="s">
        <v>20</v>
      </c>
      <c r="C149" t="s">
        <v>67</v>
      </c>
      <c r="D149" t="s">
        <v>479</v>
      </c>
      <c r="E149">
        <v>0</v>
      </c>
      <c r="F149">
        <v>0</v>
      </c>
    </row>
    <row r="150" spans="1:6" x14ac:dyDescent="0.25">
      <c r="A150" t="s">
        <v>39</v>
      </c>
      <c r="B150" t="s">
        <v>20</v>
      </c>
      <c r="C150" t="s">
        <v>67</v>
      </c>
      <c r="D150" t="s">
        <v>480</v>
      </c>
      <c r="E150">
        <v>0</v>
      </c>
      <c r="F150">
        <v>0</v>
      </c>
    </row>
    <row r="151" spans="1:6" x14ac:dyDescent="0.25">
      <c r="A151" t="s">
        <v>39</v>
      </c>
      <c r="B151" t="s">
        <v>20</v>
      </c>
      <c r="C151" t="s">
        <v>67</v>
      </c>
      <c r="D151" t="s">
        <v>481</v>
      </c>
      <c r="E151">
        <v>7363392.5800000001</v>
      </c>
      <c r="F151">
        <v>2111045.25</v>
      </c>
    </row>
    <row r="152" spans="1:6" x14ac:dyDescent="0.25">
      <c r="A152" t="s">
        <v>39</v>
      </c>
      <c r="B152" t="s">
        <v>21</v>
      </c>
      <c r="C152" t="s">
        <v>67</v>
      </c>
      <c r="D152" t="s">
        <v>467</v>
      </c>
      <c r="E152">
        <v>0</v>
      </c>
      <c r="F152">
        <v>811631.5</v>
      </c>
    </row>
    <row r="153" spans="1:6" x14ac:dyDescent="0.25">
      <c r="A153" t="s">
        <v>39</v>
      </c>
      <c r="B153" t="s">
        <v>21</v>
      </c>
      <c r="C153" t="s">
        <v>67</v>
      </c>
      <c r="D153" t="s">
        <v>468</v>
      </c>
      <c r="E153">
        <v>1858980.74</v>
      </c>
      <c r="F153">
        <v>0</v>
      </c>
    </row>
    <row r="154" spans="1:6" x14ac:dyDescent="0.25">
      <c r="A154" t="s">
        <v>39</v>
      </c>
      <c r="B154" t="s">
        <v>21</v>
      </c>
      <c r="C154" t="s">
        <v>67</v>
      </c>
      <c r="D154" t="s">
        <v>469</v>
      </c>
      <c r="E154">
        <v>1197553.4099999999</v>
      </c>
      <c r="F154">
        <v>0</v>
      </c>
    </row>
    <row r="155" spans="1:6" x14ac:dyDescent="0.25">
      <c r="A155" t="s">
        <v>39</v>
      </c>
      <c r="B155" t="s">
        <v>21</v>
      </c>
      <c r="C155" t="s">
        <v>67</v>
      </c>
      <c r="D155" t="s">
        <v>470</v>
      </c>
      <c r="E155">
        <v>0</v>
      </c>
      <c r="F155">
        <v>0</v>
      </c>
    </row>
    <row r="156" spans="1:6" x14ac:dyDescent="0.25">
      <c r="A156" t="s">
        <v>39</v>
      </c>
      <c r="B156" t="s">
        <v>21</v>
      </c>
      <c r="C156" t="s">
        <v>67</v>
      </c>
      <c r="D156" t="s">
        <v>471</v>
      </c>
      <c r="E156">
        <v>3196971.72</v>
      </c>
      <c r="F156">
        <v>234323.45</v>
      </c>
    </row>
    <row r="157" spans="1:6" x14ac:dyDescent="0.25">
      <c r="A157" t="s">
        <v>39</v>
      </c>
      <c r="B157" t="s">
        <v>21</v>
      </c>
      <c r="C157" t="s">
        <v>67</v>
      </c>
      <c r="D157" t="s">
        <v>472</v>
      </c>
      <c r="E157">
        <v>0</v>
      </c>
      <c r="F157">
        <v>0</v>
      </c>
    </row>
    <row r="158" spans="1:6" x14ac:dyDescent="0.25">
      <c r="A158" t="s">
        <v>39</v>
      </c>
      <c r="B158" t="s">
        <v>21</v>
      </c>
      <c r="C158" t="s">
        <v>67</v>
      </c>
      <c r="D158" t="s">
        <v>473</v>
      </c>
      <c r="E158">
        <v>1127574.83</v>
      </c>
      <c r="F158">
        <v>0</v>
      </c>
    </row>
    <row r="159" spans="1:6" x14ac:dyDescent="0.25">
      <c r="A159" t="s">
        <v>39</v>
      </c>
      <c r="B159" t="s">
        <v>21</v>
      </c>
      <c r="C159" t="s">
        <v>67</v>
      </c>
      <c r="D159" t="s">
        <v>474</v>
      </c>
      <c r="E159">
        <v>67158.25</v>
      </c>
      <c r="F159">
        <v>0</v>
      </c>
    </row>
    <row r="160" spans="1:6" x14ac:dyDescent="0.25">
      <c r="A160" t="s">
        <v>39</v>
      </c>
      <c r="B160" t="s">
        <v>21</v>
      </c>
      <c r="C160" t="s">
        <v>67</v>
      </c>
      <c r="D160" t="s">
        <v>475</v>
      </c>
      <c r="E160">
        <v>0</v>
      </c>
      <c r="F160">
        <v>0</v>
      </c>
    </row>
    <row r="161" spans="1:6" x14ac:dyDescent="0.25">
      <c r="A161" t="s">
        <v>39</v>
      </c>
      <c r="B161" t="s">
        <v>21</v>
      </c>
      <c r="C161" t="s">
        <v>67</v>
      </c>
      <c r="D161" t="s">
        <v>476</v>
      </c>
      <c r="E161">
        <v>0</v>
      </c>
      <c r="F161">
        <v>0</v>
      </c>
    </row>
    <row r="162" spans="1:6" x14ac:dyDescent="0.25">
      <c r="A162" t="s">
        <v>39</v>
      </c>
      <c r="B162" t="s">
        <v>21</v>
      </c>
      <c r="C162" t="s">
        <v>67</v>
      </c>
      <c r="D162" t="s">
        <v>477</v>
      </c>
      <c r="E162">
        <v>0</v>
      </c>
      <c r="F162">
        <v>0</v>
      </c>
    </row>
    <row r="163" spans="1:6" x14ac:dyDescent="0.25">
      <c r="A163" t="s">
        <v>39</v>
      </c>
      <c r="B163" t="s">
        <v>21</v>
      </c>
      <c r="C163" t="s">
        <v>67</v>
      </c>
      <c r="D163" t="s">
        <v>478</v>
      </c>
      <c r="E163">
        <v>0</v>
      </c>
      <c r="F163">
        <v>1493443.95</v>
      </c>
    </row>
    <row r="164" spans="1:6" x14ac:dyDescent="0.25">
      <c r="A164" t="s">
        <v>39</v>
      </c>
      <c r="B164" t="s">
        <v>21</v>
      </c>
      <c r="C164" t="s">
        <v>67</v>
      </c>
      <c r="D164" t="s">
        <v>479</v>
      </c>
      <c r="E164">
        <v>0</v>
      </c>
      <c r="F164">
        <v>0</v>
      </c>
    </row>
    <row r="165" spans="1:6" x14ac:dyDescent="0.25">
      <c r="A165" t="s">
        <v>39</v>
      </c>
      <c r="B165" t="s">
        <v>21</v>
      </c>
      <c r="C165" t="s">
        <v>67</v>
      </c>
      <c r="D165" t="s">
        <v>480</v>
      </c>
      <c r="E165">
        <v>0</v>
      </c>
      <c r="F165">
        <v>0</v>
      </c>
    </row>
    <row r="166" spans="1:6" x14ac:dyDescent="0.25">
      <c r="A166" t="s">
        <v>39</v>
      </c>
      <c r="B166" t="s">
        <v>21</v>
      </c>
      <c r="C166" t="s">
        <v>67</v>
      </c>
      <c r="D166" t="s">
        <v>481</v>
      </c>
      <c r="E166">
        <v>7448238.9500000002</v>
      </c>
      <c r="F166">
        <v>2539398.9</v>
      </c>
    </row>
    <row r="167" spans="1:6" x14ac:dyDescent="0.25">
      <c r="A167" t="s">
        <v>39</v>
      </c>
      <c r="B167" t="s">
        <v>22</v>
      </c>
      <c r="C167" t="s">
        <v>67</v>
      </c>
      <c r="D167" t="s">
        <v>467</v>
      </c>
      <c r="E167">
        <v>0</v>
      </c>
      <c r="F167">
        <v>671795.74</v>
      </c>
    </row>
    <row r="168" spans="1:6" x14ac:dyDescent="0.25">
      <c r="A168" t="s">
        <v>39</v>
      </c>
      <c r="B168" t="s">
        <v>22</v>
      </c>
      <c r="C168" t="s">
        <v>67</v>
      </c>
      <c r="D168" t="s">
        <v>468</v>
      </c>
      <c r="E168">
        <v>1576022.35</v>
      </c>
      <c r="F168">
        <v>0</v>
      </c>
    </row>
    <row r="169" spans="1:6" x14ac:dyDescent="0.25">
      <c r="A169" t="s">
        <v>39</v>
      </c>
      <c r="B169" t="s">
        <v>22</v>
      </c>
      <c r="C169" t="s">
        <v>67</v>
      </c>
      <c r="D169" t="s">
        <v>469</v>
      </c>
      <c r="E169">
        <v>1197553.4099999999</v>
      </c>
      <c r="F169">
        <v>0</v>
      </c>
    </row>
    <row r="170" spans="1:6" x14ac:dyDescent="0.25">
      <c r="A170" t="s">
        <v>39</v>
      </c>
      <c r="B170" t="s">
        <v>22</v>
      </c>
      <c r="C170" t="s">
        <v>67</v>
      </c>
      <c r="D170" t="s">
        <v>470</v>
      </c>
      <c r="E170">
        <v>0</v>
      </c>
      <c r="F170">
        <v>0</v>
      </c>
    </row>
    <row r="171" spans="1:6" x14ac:dyDescent="0.25">
      <c r="A171" t="s">
        <v>39</v>
      </c>
      <c r="B171" t="s">
        <v>22</v>
      </c>
      <c r="C171" t="s">
        <v>67</v>
      </c>
      <c r="D171" t="s">
        <v>471</v>
      </c>
      <c r="E171">
        <v>3196971.72</v>
      </c>
      <c r="F171">
        <v>234323.45</v>
      </c>
    </row>
    <row r="172" spans="1:6" x14ac:dyDescent="0.25">
      <c r="A172" t="s">
        <v>39</v>
      </c>
      <c r="B172" t="s">
        <v>22</v>
      </c>
      <c r="C172" t="s">
        <v>67</v>
      </c>
      <c r="D172" t="s">
        <v>472</v>
      </c>
      <c r="E172">
        <v>0</v>
      </c>
      <c r="F172">
        <v>0</v>
      </c>
    </row>
    <row r="173" spans="1:6" x14ac:dyDescent="0.25">
      <c r="A173" t="s">
        <v>39</v>
      </c>
      <c r="B173" t="s">
        <v>22</v>
      </c>
      <c r="C173" t="s">
        <v>67</v>
      </c>
      <c r="D173" t="s">
        <v>473</v>
      </c>
      <c r="E173">
        <v>1087439.1100000001</v>
      </c>
      <c r="F173">
        <v>0</v>
      </c>
    </row>
    <row r="174" spans="1:6" x14ac:dyDescent="0.25">
      <c r="A174" t="s">
        <v>39</v>
      </c>
      <c r="B174" t="s">
        <v>22</v>
      </c>
      <c r="C174" t="s">
        <v>67</v>
      </c>
      <c r="D174" t="s">
        <v>474</v>
      </c>
      <c r="E174">
        <v>66643.63</v>
      </c>
      <c r="F174">
        <v>0</v>
      </c>
    </row>
    <row r="175" spans="1:6" x14ac:dyDescent="0.25">
      <c r="A175" t="s">
        <v>39</v>
      </c>
      <c r="B175" t="s">
        <v>22</v>
      </c>
      <c r="C175" t="s">
        <v>67</v>
      </c>
      <c r="D175" t="s">
        <v>475</v>
      </c>
      <c r="E175">
        <v>0</v>
      </c>
      <c r="F175">
        <v>0</v>
      </c>
    </row>
    <row r="176" spans="1:6" x14ac:dyDescent="0.25">
      <c r="A176" t="s">
        <v>39</v>
      </c>
      <c r="B176" t="s">
        <v>22</v>
      </c>
      <c r="C176" t="s">
        <v>67</v>
      </c>
      <c r="D176" t="s">
        <v>476</v>
      </c>
      <c r="E176">
        <v>0</v>
      </c>
      <c r="F176">
        <v>0</v>
      </c>
    </row>
    <row r="177" spans="1:6" x14ac:dyDescent="0.25">
      <c r="A177" t="s">
        <v>39</v>
      </c>
      <c r="B177" t="s">
        <v>22</v>
      </c>
      <c r="C177" t="s">
        <v>67</v>
      </c>
      <c r="D177" t="s">
        <v>477</v>
      </c>
      <c r="E177">
        <v>0</v>
      </c>
      <c r="F177">
        <v>0</v>
      </c>
    </row>
    <row r="178" spans="1:6" x14ac:dyDescent="0.25">
      <c r="A178" t="s">
        <v>39</v>
      </c>
      <c r="B178" t="s">
        <v>22</v>
      </c>
      <c r="C178" t="s">
        <v>67</v>
      </c>
      <c r="D178" t="s">
        <v>478</v>
      </c>
      <c r="E178">
        <v>0</v>
      </c>
      <c r="F178">
        <v>1539210.31</v>
      </c>
    </row>
    <row r="179" spans="1:6" x14ac:dyDescent="0.25">
      <c r="A179" t="s">
        <v>39</v>
      </c>
      <c r="B179" t="s">
        <v>22</v>
      </c>
      <c r="C179" t="s">
        <v>67</v>
      </c>
      <c r="D179" t="s">
        <v>479</v>
      </c>
      <c r="E179">
        <v>0</v>
      </c>
      <c r="F179">
        <v>0</v>
      </c>
    </row>
    <row r="180" spans="1:6" x14ac:dyDescent="0.25">
      <c r="A180" t="s">
        <v>39</v>
      </c>
      <c r="B180" t="s">
        <v>22</v>
      </c>
      <c r="C180" t="s">
        <v>67</v>
      </c>
      <c r="D180" t="s">
        <v>480</v>
      </c>
      <c r="E180">
        <v>0</v>
      </c>
      <c r="F180">
        <v>0</v>
      </c>
    </row>
    <row r="181" spans="1:6" x14ac:dyDescent="0.25">
      <c r="A181" t="s">
        <v>39</v>
      </c>
      <c r="B181" t="s">
        <v>22</v>
      </c>
      <c r="C181" t="s">
        <v>67</v>
      </c>
      <c r="D181" t="s">
        <v>481</v>
      </c>
      <c r="E181">
        <v>7124630.2199999997</v>
      </c>
      <c r="F181">
        <v>2445329.5</v>
      </c>
    </row>
    <row r="182" spans="1:6" x14ac:dyDescent="0.25">
      <c r="A182" t="s">
        <v>39</v>
      </c>
      <c r="B182" t="s">
        <v>23</v>
      </c>
      <c r="C182" t="s">
        <v>67</v>
      </c>
      <c r="D182" t="s">
        <v>467</v>
      </c>
      <c r="E182">
        <v>0</v>
      </c>
      <c r="F182">
        <v>565177.03</v>
      </c>
    </row>
    <row r="183" spans="1:6" x14ac:dyDescent="0.25">
      <c r="A183" t="s">
        <v>39</v>
      </c>
      <c r="B183" t="s">
        <v>23</v>
      </c>
      <c r="C183" t="s">
        <v>67</v>
      </c>
      <c r="D183" t="s">
        <v>468</v>
      </c>
      <c r="E183">
        <v>2088566.4</v>
      </c>
      <c r="F183">
        <v>0</v>
      </c>
    </row>
    <row r="184" spans="1:6" x14ac:dyDescent="0.25">
      <c r="A184" t="s">
        <v>39</v>
      </c>
      <c r="B184" t="s">
        <v>23</v>
      </c>
      <c r="C184" t="s">
        <v>67</v>
      </c>
      <c r="D184" t="s">
        <v>469</v>
      </c>
      <c r="E184">
        <v>1197553.4099999999</v>
      </c>
      <c r="F184">
        <v>0</v>
      </c>
    </row>
    <row r="185" spans="1:6" x14ac:dyDescent="0.25">
      <c r="A185" t="s">
        <v>39</v>
      </c>
      <c r="B185" t="s">
        <v>23</v>
      </c>
      <c r="C185" t="s">
        <v>67</v>
      </c>
      <c r="D185" t="s">
        <v>470</v>
      </c>
      <c r="E185">
        <v>0</v>
      </c>
      <c r="F185">
        <v>0</v>
      </c>
    </row>
    <row r="186" spans="1:6" x14ac:dyDescent="0.25">
      <c r="A186" t="s">
        <v>39</v>
      </c>
      <c r="B186" t="s">
        <v>23</v>
      </c>
      <c r="C186" t="s">
        <v>67</v>
      </c>
      <c r="D186" t="s">
        <v>471</v>
      </c>
      <c r="E186">
        <v>3196971.72</v>
      </c>
      <c r="F186">
        <v>234323.45</v>
      </c>
    </row>
    <row r="187" spans="1:6" x14ac:dyDescent="0.25">
      <c r="A187" t="s">
        <v>39</v>
      </c>
      <c r="B187" t="s">
        <v>23</v>
      </c>
      <c r="C187" t="s">
        <v>67</v>
      </c>
      <c r="D187" t="s">
        <v>472</v>
      </c>
      <c r="E187">
        <v>0</v>
      </c>
      <c r="F187">
        <v>0</v>
      </c>
    </row>
    <row r="188" spans="1:6" x14ac:dyDescent="0.25">
      <c r="A188" t="s">
        <v>39</v>
      </c>
      <c r="B188" t="s">
        <v>23</v>
      </c>
      <c r="C188" t="s">
        <v>67</v>
      </c>
      <c r="D188" t="s">
        <v>473</v>
      </c>
      <c r="E188">
        <v>1185223.02</v>
      </c>
      <c r="F188">
        <v>0</v>
      </c>
    </row>
    <row r="189" spans="1:6" x14ac:dyDescent="0.25">
      <c r="A189" t="s">
        <v>39</v>
      </c>
      <c r="B189" t="s">
        <v>23</v>
      </c>
      <c r="C189" t="s">
        <v>67</v>
      </c>
      <c r="D189" t="s">
        <v>474</v>
      </c>
      <c r="E189">
        <v>74288.91</v>
      </c>
      <c r="F189">
        <v>0</v>
      </c>
    </row>
    <row r="190" spans="1:6" x14ac:dyDescent="0.25">
      <c r="A190" t="s">
        <v>39</v>
      </c>
      <c r="B190" t="s">
        <v>23</v>
      </c>
      <c r="C190" t="s">
        <v>67</v>
      </c>
      <c r="D190" t="s">
        <v>475</v>
      </c>
      <c r="E190">
        <v>0</v>
      </c>
      <c r="F190">
        <v>0</v>
      </c>
    </row>
    <row r="191" spans="1:6" x14ac:dyDescent="0.25">
      <c r="A191" t="s">
        <v>39</v>
      </c>
      <c r="B191" t="s">
        <v>23</v>
      </c>
      <c r="C191" t="s">
        <v>67</v>
      </c>
      <c r="D191" t="s">
        <v>476</v>
      </c>
      <c r="E191">
        <v>0</v>
      </c>
      <c r="F191">
        <v>0</v>
      </c>
    </row>
    <row r="192" spans="1:6" x14ac:dyDescent="0.25">
      <c r="A192" t="s">
        <v>39</v>
      </c>
      <c r="B192" t="s">
        <v>23</v>
      </c>
      <c r="C192" t="s">
        <v>67</v>
      </c>
      <c r="D192" t="s">
        <v>477</v>
      </c>
      <c r="E192">
        <v>0</v>
      </c>
      <c r="F192">
        <v>0</v>
      </c>
    </row>
    <row r="193" spans="1:6" x14ac:dyDescent="0.25">
      <c r="A193" t="s">
        <v>39</v>
      </c>
      <c r="B193" t="s">
        <v>23</v>
      </c>
      <c r="C193" t="s">
        <v>67</v>
      </c>
      <c r="D193" t="s">
        <v>478</v>
      </c>
      <c r="E193">
        <v>0</v>
      </c>
      <c r="F193">
        <v>1449116.26</v>
      </c>
    </row>
    <row r="194" spans="1:6" x14ac:dyDescent="0.25">
      <c r="A194" t="s">
        <v>39</v>
      </c>
      <c r="B194" t="s">
        <v>23</v>
      </c>
      <c r="C194" t="s">
        <v>67</v>
      </c>
      <c r="D194" t="s">
        <v>479</v>
      </c>
      <c r="E194">
        <v>0</v>
      </c>
      <c r="F194">
        <v>0</v>
      </c>
    </row>
    <row r="195" spans="1:6" x14ac:dyDescent="0.25">
      <c r="A195" t="s">
        <v>39</v>
      </c>
      <c r="B195" t="s">
        <v>23</v>
      </c>
      <c r="C195" t="s">
        <v>67</v>
      </c>
      <c r="D195" t="s">
        <v>480</v>
      </c>
      <c r="E195">
        <v>0</v>
      </c>
      <c r="F195">
        <v>0</v>
      </c>
    </row>
    <row r="196" spans="1:6" x14ac:dyDescent="0.25">
      <c r="A196" t="s">
        <v>39</v>
      </c>
      <c r="B196" t="s">
        <v>23</v>
      </c>
      <c r="C196" t="s">
        <v>67</v>
      </c>
      <c r="D196" t="s">
        <v>481</v>
      </c>
      <c r="E196">
        <v>7742603.46</v>
      </c>
      <c r="F196">
        <v>2248616.7400000002</v>
      </c>
    </row>
    <row r="197" spans="1:6" x14ac:dyDescent="0.25">
      <c r="A197" t="s">
        <v>39</v>
      </c>
      <c r="B197" t="s">
        <v>24</v>
      </c>
      <c r="C197" t="s">
        <v>67</v>
      </c>
      <c r="D197" t="s">
        <v>467</v>
      </c>
      <c r="E197">
        <v>0</v>
      </c>
      <c r="F197">
        <v>409301.21</v>
      </c>
    </row>
    <row r="198" spans="1:6" x14ac:dyDescent="0.25">
      <c r="A198" t="s">
        <v>39</v>
      </c>
      <c r="B198" t="s">
        <v>24</v>
      </c>
      <c r="C198" t="s">
        <v>67</v>
      </c>
      <c r="D198" t="s">
        <v>468</v>
      </c>
      <c r="E198">
        <v>2522255.88</v>
      </c>
      <c r="F198">
        <v>0</v>
      </c>
    </row>
    <row r="199" spans="1:6" x14ac:dyDescent="0.25">
      <c r="A199" t="s">
        <v>39</v>
      </c>
      <c r="B199" t="s">
        <v>24</v>
      </c>
      <c r="C199" t="s">
        <v>67</v>
      </c>
      <c r="D199" t="s">
        <v>469</v>
      </c>
      <c r="E199">
        <v>1197553.4099999999</v>
      </c>
      <c r="F199">
        <v>0</v>
      </c>
    </row>
    <row r="200" spans="1:6" x14ac:dyDescent="0.25">
      <c r="A200" t="s">
        <v>39</v>
      </c>
      <c r="B200" t="s">
        <v>24</v>
      </c>
      <c r="C200" t="s">
        <v>67</v>
      </c>
      <c r="D200" t="s">
        <v>470</v>
      </c>
      <c r="E200">
        <v>0</v>
      </c>
      <c r="F200">
        <v>0</v>
      </c>
    </row>
    <row r="201" spans="1:6" x14ac:dyDescent="0.25">
      <c r="A201" t="s">
        <v>39</v>
      </c>
      <c r="B201" t="s">
        <v>24</v>
      </c>
      <c r="C201" t="s">
        <v>67</v>
      </c>
      <c r="D201" t="s">
        <v>471</v>
      </c>
      <c r="E201">
        <v>3196971.72</v>
      </c>
      <c r="F201">
        <v>234323.45</v>
      </c>
    </row>
    <row r="202" spans="1:6" x14ac:dyDescent="0.25">
      <c r="A202" t="s">
        <v>39</v>
      </c>
      <c r="B202" t="s">
        <v>24</v>
      </c>
      <c r="C202" t="s">
        <v>67</v>
      </c>
      <c r="D202" t="s">
        <v>472</v>
      </c>
      <c r="E202">
        <v>0</v>
      </c>
      <c r="F202">
        <v>0</v>
      </c>
    </row>
    <row r="203" spans="1:6" x14ac:dyDescent="0.25">
      <c r="A203" t="s">
        <v>39</v>
      </c>
      <c r="B203" t="s">
        <v>24</v>
      </c>
      <c r="C203" t="s">
        <v>67</v>
      </c>
      <c r="D203" t="s">
        <v>473</v>
      </c>
      <c r="E203">
        <v>1331055.1100000001</v>
      </c>
      <c r="F203">
        <v>0</v>
      </c>
    </row>
    <row r="204" spans="1:6" x14ac:dyDescent="0.25">
      <c r="A204" t="s">
        <v>39</v>
      </c>
      <c r="B204" t="s">
        <v>24</v>
      </c>
      <c r="C204" t="s">
        <v>67</v>
      </c>
      <c r="D204" t="s">
        <v>474</v>
      </c>
      <c r="E204">
        <v>72194.740000000005</v>
      </c>
      <c r="F204">
        <v>0</v>
      </c>
    </row>
    <row r="205" spans="1:6" x14ac:dyDescent="0.25">
      <c r="A205" t="s">
        <v>39</v>
      </c>
      <c r="B205" t="s">
        <v>24</v>
      </c>
      <c r="C205" t="s">
        <v>67</v>
      </c>
      <c r="D205" t="s">
        <v>475</v>
      </c>
      <c r="E205">
        <v>0</v>
      </c>
      <c r="F205">
        <v>0</v>
      </c>
    </row>
    <row r="206" spans="1:6" x14ac:dyDescent="0.25">
      <c r="A206" t="s">
        <v>39</v>
      </c>
      <c r="B206" t="s">
        <v>24</v>
      </c>
      <c r="C206" t="s">
        <v>67</v>
      </c>
      <c r="D206" t="s">
        <v>476</v>
      </c>
      <c r="E206">
        <v>0</v>
      </c>
      <c r="F206">
        <v>0</v>
      </c>
    </row>
    <row r="207" spans="1:6" x14ac:dyDescent="0.25">
      <c r="A207" t="s">
        <v>39</v>
      </c>
      <c r="B207" t="s">
        <v>24</v>
      </c>
      <c r="C207" t="s">
        <v>67</v>
      </c>
      <c r="D207" t="s">
        <v>477</v>
      </c>
      <c r="E207">
        <v>0</v>
      </c>
      <c r="F207">
        <v>0</v>
      </c>
    </row>
    <row r="208" spans="1:6" x14ac:dyDescent="0.25">
      <c r="A208" t="s">
        <v>39</v>
      </c>
      <c r="B208" t="s">
        <v>24</v>
      </c>
      <c r="C208" t="s">
        <v>67</v>
      </c>
      <c r="D208" t="s">
        <v>478</v>
      </c>
      <c r="E208">
        <v>0</v>
      </c>
      <c r="F208">
        <v>1372209.17</v>
      </c>
    </row>
    <row r="209" spans="1:6" x14ac:dyDescent="0.25">
      <c r="A209" t="s">
        <v>39</v>
      </c>
      <c r="B209" t="s">
        <v>24</v>
      </c>
      <c r="C209" t="s">
        <v>67</v>
      </c>
      <c r="D209" t="s">
        <v>479</v>
      </c>
      <c r="E209">
        <v>0</v>
      </c>
      <c r="F209">
        <v>0</v>
      </c>
    </row>
    <row r="210" spans="1:6" x14ac:dyDescent="0.25">
      <c r="A210" t="s">
        <v>39</v>
      </c>
      <c r="B210" t="s">
        <v>24</v>
      </c>
      <c r="C210" t="s">
        <v>67</v>
      </c>
      <c r="D210" t="s">
        <v>480</v>
      </c>
      <c r="E210">
        <v>0</v>
      </c>
      <c r="F210">
        <v>0</v>
      </c>
    </row>
    <row r="211" spans="1:6" x14ac:dyDescent="0.25">
      <c r="A211" t="s">
        <v>39</v>
      </c>
      <c r="B211" t="s">
        <v>24</v>
      </c>
      <c r="C211" t="s">
        <v>67</v>
      </c>
      <c r="D211" t="s">
        <v>481</v>
      </c>
      <c r="E211">
        <v>8320030.8600000003</v>
      </c>
      <c r="F211">
        <v>2015833.83</v>
      </c>
    </row>
    <row r="212" spans="1:6" x14ac:dyDescent="0.25">
      <c r="A212" t="s">
        <v>39</v>
      </c>
      <c r="B212" t="s">
        <v>25</v>
      </c>
      <c r="C212" t="s">
        <v>67</v>
      </c>
      <c r="D212" t="s">
        <v>467</v>
      </c>
      <c r="E212">
        <v>0</v>
      </c>
      <c r="F212">
        <v>240926.13</v>
      </c>
    </row>
    <row r="213" spans="1:6" x14ac:dyDescent="0.25">
      <c r="A213" t="s">
        <v>39</v>
      </c>
      <c r="B213" t="s">
        <v>25</v>
      </c>
      <c r="C213" t="s">
        <v>67</v>
      </c>
      <c r="D213" t="s">
        <v>468</v>
      </c>
      <c r="E213">
        <v>3602236.94</v>
      </c>
      <c r="F213">
        <v>0</v>
      </c>
    </row>
    <row r="214" spans="1:6" x14ac:dyDescent="0.25">
      <c r="A214" t="s">
        <v>39</v>
      </c>
      <c r="B214" t="s">
        <v>25</v>
      </c>
      <c r="C214" t="s">
        <v>67</v>
      </c>
      <c r="D214" t="s">
        <v>469</v>
      </c>
      <c r="E214">
        <v>1197553.4099999999</v>
      </c>
      <c r="F214">
        <v>0</v>
      </c>
    </row>
    <row r="215" spans="1:6" x14ac:dyDescent="0.25">
      <c r="A215" t="s">
        <v>39</v>
      </c>
      <c r="B215" t="s">
        <v>25</v>
      </c>
      <c r="C215" t="s">
        <v>67</v>
      </c>
      <c r="D215" t="s">
        <v>470</v>
      </c>
      <c r="E215">
        <v>0</v>
      </c>
      <c r="F215">
        <v>0</v>
      </c>
    </row>
    <row r="216" spans="1:6" x14ac:dyDescent="0.25">
      <c r="A216" t="s">
        <v>39</v>
      </c>
      <c r="B216" t="s">
        <v>25</v>
      </c>
      <c r="C216" t="s">
        <v>67</v>
      </c>
      <c r="D216" t="s">
        <v>471</v>
      </c>
      <c r="E216">
        <v>3196971.72</v>
      </c>
      <c r="F216">
        <v>234323.45</v>
      </c>
    </row>
    <row r="217" spans="1:6" x14ac:dyDescent="0.25">
      <c r="A217" t="s">
        <v>39</v>
      </c>
      <c r="B217" t="s">
        <v>25</v>
      </c>
      <c r="C217" t="s">
        <v>67</v>
      </c>
      <c r="D217" t="s">
        <v>472</v>
      </c>
      <c r="E217">
        <v>0</v>
      </c>
      <c r="F217">
        <v>0</v>
      </c>
    </row>
    <row r="218" spans="1:6" x14ac:dyDescent="0.25">
      <c r="A218" t="s">
        <v>39</v>
      </c>
      <c r="B218" t="s">
        <v>25</v>
      </c>
      <c r="C218" t="s">
        <v>67</v>
      </c>
      <c r="D218" t="s">
        <v>473</v>
      </c>
      <c r="E218">
        <v>1413141.95</v>
      </c>
      <c r="F218">
        <v>0</v>
      </c>
    </row>
    <row r="219" spans="1:6" x14ac:dyDescent="0.25">
      <c r="A219" t="s">
        <v>39</v>
      </c>
      <c r="B219" t="s">
        <v>25</v>
      </c>
      <c r="C219" t="s">
        <v>67</v>
      </c>
      <c r="D219" t="s">
        <v>474</v>
      </c>
      <c r="E219">
        <v>97677.33</v>
      </c>
      <c r="F219">
        <v>0</v>
      </c>
    </row>
    <row r="220" spans="1:6" x14ac:dyDescent="0.25">
      <c r="A220" t="s">
        <v>39</v>
      </c>
      <c r="B220" t="s">
        <v>25</v>
      </c>
      <c r="C220" t="s">
        <v>67</v>
      </c>
      <c r="D220" t="s">
        <v>475</v>
      </c>
      <c r="E220">
        <v>0</v>
      </c>
      <c r="F220">
        <v>0</v>
      </c>
    </row>
    <row r="221" spans="1:6" x14ac:dyDescent="0.25">
      <c r="A221" t="s">
        <v>39</v>
      </c>
      <c r="B221" t="s">
        <v>25</v>
      </c>
      <c r="C221" t="s">
        <v>67</v>
      </c>
      <c r="D221" t="s">
        <v>476</v>
      </c>
      <c r="E221">
        <v>0</v>
      </c>
      <c r="F221">
        <v>0</v>
      </c>
    </row>
    <row r="222" spans="1:6" x14ac:dyDescent="0.25">
      <c r="A222" t="s">
        <v>39</v>
      </c>
      <c r="B222" t="s">
        <v>25</v>
      </c>
      <c r="C222" t="s">
        <v>67</v>
      </c>
      <c r="D222" t="s">
        <v>477</v>
      </c>
      <c r="E222">
        <v>0</v>
      </c>
      <c r="F222">
        <v>0</v>
      </c>
    </row>
    <row r="223" spans="1:6" x14ac:dyDescent="0.25">
      <c r="A223" t="s">
        <v>39</v>
      </c>
      <c r="B223" t="s">
        <v>25</v>
      </c>
      <c r="C223" t="s">
        <v>67</v>
      </c>
      <c r="D223" t="s">
        <v>478</v>
      </c>
      <c r="E223">
        <v>0</v>
      </c>
      <c r="F223">
        <v>1216598.0900000001</v>
      </c>
    </row>
    <row r="224" spans="1:6" x14ac:dyDescent="0.25">
      <c r="A224" t="s">
        <v>39</v>
      </c>
      <c r="B224" t="s">
        <v>25</v>
      </c>
      <c r="C224" t="s">
        <v>67</v>
      </c>
      <c r="D224" t="s">
        <v>479</v>
      </c>
      <c r="E224">
        <v>0</v>
      </c>
      <c r="F224">
        <v>0</v>
      </c>
    </row>
    <row r="225" spans="1:6" x14ac:dyDescent="0.25">
      <c r="A225" t="s">
        <v>39</v>
      </c>
      <c r="B225" t="s">
        <v>25</v>
      </c>
      <c r="C225" t="s">
        <v>67</v>
      </c>
      <c r="D225" t="s">
        <v>480</v>
      </c>
      <c r="E225">
        <v>0</v>
      </c>
      <c r="F225">
        <v>0</v>
      </c>
    </row>
    <row r="226" spans="1:6" x14ac:dyDescent="0.25">
      <c r="A226" t="s">
        <v>39</v>
      </c>
      <c r="B226" t="s">
        <v>25</v>
      </c>
      <c r="C226" t="s">
        <v>67</v>
      </c>
      <c r="D226" t="s">
        <v>481</v>
      </c>
      <c r="E226">
        <v>9507581.3599999994</v>
      </c>
      <c r="F226">
        <v>1691847.67</v>
      </c>
    </row>
    <row r="227" spans="1:6" x14ac:dyDescent="0.25">
      <c r="A227" t="s">
        <v>39</v>
      </c>
      <c r="B227" t="s">
        <v>26</v>
      </c>
      <c r="C227" t="s">
        <v>67</v>
      </c>
      <c r="D227" t="s">
        <v>467</v>
      </c>
      <c r="E227">
        <v>0</v>
      </c>
      <c r="F227">
        <v>973677.67</v>
      </c>
    </row>
    <row r="228" spans="1:6" x14ac:dyDescent="0.25">
      <c r="A228" t="s">
        <v>39</v>
      </c>
      <c r="B228" t="s">
        <v>26</v>
      </c>
      <c r="C228" t="s">
        <v>67</v>
      </c>
      <c r="D228" t="s">
        <v>468</v>
      </c>
      <c r="E228">
        <v>1657558.82</v>
      </c>
      <c r="F228">
        <v>0</v>
      </c>
    </row>
    <row r="229" spans="1:6" x14ac:dyDescent="0.25">
      <c r="A229" t="s">
        <v>39</v>
      </c>
      <c r="B229" t="s">
        <v>26</v>
      </c>
      <c r="C229" t="s">
        <v>67</v>
      </c>
      <c r="D229" t="s">
        <v>469</v>
      </c>
      <c r="E229">
        <v>1197553.4099999999</v>
      </c>
      <c r="F229">
        <v>0</v>
      </c>
    </row>
    <row r="230" spans="1:6" x14ac:dyDescent="0.25">
      <c r="A230" t="s">
        <v>39</v>
      </c>
      <c r="B230" t="s">
        <v>26</v>
      </c>
      <c r="C230" t="s">
        <v>67</v>
      </c>
      <c r="D230" t="s">
        <v>470</v>
      </c>
      <c r="E230">
        <v>0</v>
      </c>
      <c r="F230">
        <v>0</v>
      </c>
    </row>
    <row r="231" spans="1:6" x14ac:dyDescent="0.25">
      <c r="A231" t="s">
        <v>39</v>
      </c>
      <c r="B231" t="s">
        <v>26</v>
      </c>
      <c r="C231" t="s">
        <v>67</v>
      </c>
      <c r="D231" t="s">
        <v>471</v>
      </c>
      <c r="E231">
        <v>3196971.72</v>
      </c>
      <c r="F231">
        <v>234323.45</v>
      </c>
    </row>
    <row r="232" spans="1:6" x14ac:dyDescent="0.25">
      <c r="A232" t="s">
        <v>39</v>
      </c>
      <c r="B232" t="s">
        <v>26</v>
      </c>
      <c r="C232" t="s">
        <v>67</v>
      </c>
      <c r="D232" t="s">
        <v>472</v>
      </c>
      <c r="E232">
        <v>0</v>
      </c>
      <c r="F232">
        <v>0</v>
      </c>
    </row>
    <row r="233" spans="1:6" x14ac:dyDescent="0.25">
      <c r="A233" t="s">
        <v>39</v>
      </c>
      <c r="B233" t="s">
        <v>26</v>
      </c>
      <c r="C233" t="s">
        <v>67</v>
      </c>
      <c r="D233" t="s">
        <v>473</v>
      </c>
      <c r="E233">
        <v>1311921.79</v>
      </c>
      <c r="F233">
        <v>0</v>
      </c>
    </row>
    <row r="234" spans="1:6" x14ac:dyDescent="0.25">
      <c r="A234" t="s">
        <v>39</v>
      </c>
      <c r="B234" t="s">
        <v>26</v>
      </c>
      <c r="C234" t="s">
        <v>67</v>
      </c>
      <c r="D234" t="s">
        <v>474</v>
      </c>
      <c r="E234">
        <v>66864.09</v>
      </c>
      <c r="F234">
        <v>0</v>
      </c>
    </row>
    <row r="235" spans="1:6" x14ac:dyDescent="0.25">
      <c r="A235" t="s">
        <v>39</v>
      </c>
      <c r="B235" t="s">
        <v>26</v>
      </c>
      <c r="C235" t="s">
        <v>67</v>
      </c>
      <c r="D235" t="s">
        <v>475</v>
      </c>
      <c r="E235">
        <v>0</v>
      </c>
      <c r="F235">
        <v>0</v>
      </c>
    </row>
    <row r="236" spans="1:6" x14ac:dyDescent="0.25">
      <c r="A236" t="s">
        <v>39</v>
      </c>
      <c r="B236" t="s">
        <v>26</v>
      </c>
      <c r="C236" t="s">
        <v>67</v>
      </c>
      <c r="D236" t="s">
        <v>476</v>
      </c>
      <c r="E236">
        <v>0</v>
      </c>
      <c r="F236">
        <v>0</v>
      </c>
    </row>
    <row r="237" spans="1:6" x14ac:dyDescent="0.25">
      <c r="A237" t="s">
        <v>39</v>
      </c>
      <c r="B237" t="s">
        <v>26</v>
      </c>
      <c r="C237" t="s">
        <v>67</v>
      </c>
      <c r="D237" t="s">
        <v>477</v>
      </c>
      <c r="E237">
        <v>0</v>
      </c>
      <c r="F237">
        <v>0</v>
      </c>
    </row>
    <row r="238" spans="1:6" x14ac:dyDescent="0.25">
      <c r="A238" t="s">
        <v>39</v>
      </c>
      <c r="B238" t="s">
        <v>26</v>
      </c>
      <c r="C238" t="s">
        <v>67</v>
      </c>
      <c r="D238" t="s">
        <v>478</v>
      </c>
      <c r="E238">
        <v>0</v>
      </c>
      <c r="F238">
        <v>1625378.97</v>
      </c>
    </row>
    <row r="239" spans="1:6" x14ac:dyDescent="0.25">
      <c r="A239" t="s">
        <v>39</v>
      </c>
      <c r="B239" t="s">
        <v>26</v>
      </c>
      <c r="C239" t="s">
        <v>67</v>
      </c>
      <c r="D239" t="s">
        <v>479</v>
      </c>
      <c r="E239">
        <v>0</v>
      </c>
      <c r="F239">
        <v>0</v>
      </c>
    </row>
    <row r="240" spans="1:6" x14ac:dyDescent="0.25">
      <c r="A240" t="s">
        <v>39</v>
      </c>
      <c r="B240" t="s">
        <v>26</v>
      </c>
      <c r="C240" t="s">
        <v>67</v>
      </c>
      <c r="D240" t="s">
        <v>480</v>
      </c>
      <c r="E240">
        <v>0</v>
      </c>
      <c r="F240">
        <v>0</v>
      </c>
    </row>
    <row r="241" spans="1:6" x14ac:dyDescent="0.25">
      <c r="A241" t="s">
        <v>39</v>
      </c>
      <c r="B241" t="s">
        <v>26</v>
      </c>
      <c r="C241" t="s">
        <v>67</v>
      </c>
      <c r="D241" t="s">
        <v>481</v>
      </c>
      <c r="E241">
        <v>7430869.8300000001</v>
      </c>
      <c r="F241">
        <v>2833380.09</v>
      </c>
    </row>
    <row r="242" spans="1:6" x14ac:dyDescent="0.25">
      <c r="A242" t="s">
        <v>40</v>
      </c>
      <c r="B242" t="s">
        <v>73</v>
      </c>
      <c r="C242" t="s">
        <v>67</v>
      </c>
      <c r="D242" t="s">
        <v>467</v>
      </c>
      <c r="E242">
        <v>0</v>
      </c>
      <c r="F242">
        <v>1161063.03</v>
      </c>
    </row>
    <row r="243" spans="1:6" x14ac:dyDescent="0.25">
      <c r="A243" t="s">
        <v>40</v>
      </c>
      <c r="B243" t="s">
        <v>73</v>
      </c>
      <c r="C243" t="s">
        <v>67</v>
      </c>
      <c r="D243" t="s">
        <v>468</v>
      </c>
      <c r="E243">
        <v>82153.58</v>
      </c>
      <c r="F243">
        <v>0</v>
      </c>
    </row>
    <row r="244" spans="1:6" x14ac:dyDescent="0.25">
      <c r="A244" t="s">
        <v>40</v>
      </c>
      <c r="B244" t="s">
        <v>73</v>
      </c>
      <c r="C244" t="s">
        <v>67</v>
      </c>
      <c r="D244" t="s">
        <v>469</v>
      </c>
      <c r="E244">
        <v>558894.68000000005</v>
      </c>
      <c r="F244">
        <v>0</v>
      </c>
    </row>
    <row r="245" spans="1:6" x14ac:dyDescent="0.25">
      <c r="A245" t="s">
        <v>40</v>
      </c>
      <c r="B245" t="s">
        <v>73</v>
      </c>
      <c r="C245" t="s">
        <v>67</v>
      </c>
      <c r="D245" t="s">
        <v>470</v>
      </c>
      <c r="E245">
        <v>0</v>
      </c>
      <c r="F245">
        <v>0</v>
      </c>
    </row>
    <row r="246" spans="1:6" x14ac:dyDescent="0.25">
      <c r="A246" t="s">
        <v>40</v>
      </c>
      <c r="B246" t="s">
        <v>73</v>
      </c>
      <c r="C246" t="s">
        <v>67</v>
      </c>
      <c r="D246" t="s">
        <v>471</v>
      </c>
      <c r="E246">
        <v>3196971.72</v>
      </c>
      <c r="F246">
        <v>234323.45</v>
      </c>
    </row>
    <row r="247" spans="1:6" x14ac:dyDescent="0.25">
      <c r="A247" t="s">
        <v>40</v>
      </c>
      <c r="B247" t="s">
        <v>73</v>
      </c>
      <c r="C247" t="s">
        <v>67</v>
      </c>
      <c r="D247" t="s">
        <v>472</v>
      </c>
      <c r="E247">
        <v>0</v>
      </c>
      <c r="F247">
        <v>0</v>
      </c>
    </row>
    <row r="248" spans="1:6" x14ac:dyDescent="0.25">
      <c r="A248" t="s">
        <v>40</v>
      </c>
      <c r="B248" t="s">
        <v>73</v>
      </c>
      <c r="C248" t="s">
        <v>67</v>
      </c>
      <c r="D248" t="s">
        <v>473</v>
      </c>
      <c r="E248">
        <v>662852.64</v>
      </c>
      <c r="F248">
        <v>0</v>
      </c>
    </row>
    <row r="249" spans="1:6" x14ac:dyDescent="0.25">
      <c r="A249" t="s">
        <v>40</v>
      </c>
      <c r="B249" t="s">
        <v>73</v>
      </c>
      <c r="C249" t="s">
        <v>67</v>
      </c>
      <c r="D249" t="s">
        <v>474</v>
      </c>
      <c r="E249">
        <v>19768.29</v>
      </c>
      <c r="F249">
        <v>0</v>
      </c>
    </row>
    <row r="250" spans="1:6" x14ac:dyDescent="0.25">
      <c r="A250" t="s">
        <v>40</v>
      </c>
      <c r="B250" t="s">
        <v>73</v>
      </c>
      <c r="C250" t="s">
        <v>67</v>
      </c>
      <c r="D250" t="s">
        <v>475</v>
      </c>
      <c r="E250">
        <v>0</v>
      </c>
      <c r="F250">
        <v>0</v>
      </c>
    </row>
    <row r="251" spans="1:6" x14ac:dyDescent="0.25">
      <c r="A251" t="s">
        <v>40</v>
      </c>
      <c r="B251" t="s">
        <v>73</v>
      </c>
      <c r="C251" t="s">
        <v>67</v>
      </c>
      <c r="D251" t="s">
        <v>476</v>
      </c>
      <c r="E251">
        <v>0</v>
      </c>
      <c r="F251">
        <v>0</v>
      </c>
    </row>
    <row r="252" spans="1:6" x14ac:dyDescent="0.25">
      <c r="A252" t="s">
        <v>40</v>
      </c>
      <c r="B252" t="s">
        <v>73</v>
      </c>
      <c r="C252" t="s">
        <v>67</v>
      </c>
      <c r="D252" t="s">
        <v>477</v>
      </c>
      <c r="E252">
        <v>0</v>
      </c>
      <c r="F252">
        <v>0</v>
      </c>
    </row>
    <row r="253" spans="1:6" x14ac:dyDescent="0.25">
      <c r="A253" t="s">
        <v>40</v>
      </c>
      <c r="B253" t="s">
        <v>73</v>
      </c>
      <c r="C253" t="s">
        <v>67</v>
      </c>
      <c r="D253" t="s">
        <v>478</v>
      </c>
      <c r="E253">
        <v>0</v>
      </c>
      <c r="F253">
        <v>1809508.85</v>
      </c>
    </row>
    <row r="254" spans="1:6" x14ac:dyDescent="0.25">
      <c r="A254" t="s">
        <v>40</v>
      </c>
      <c r="B254" t="s">
        <v>73</v>
      </c>
      <c r="C254" t="s">
        <v>67</v>
      </c>
      <c r="D254" t="s">
        <v>479</v>
      </c>
      <c r="E254">
        <v>0</v>
      </c>
      <c r="F254">
        <v>0</v>
      </c>
    </row>
    <row r="255" spans="1:6" x14ac:dyDescent="0.25">
      <c r="A255" t="s">
        <v>40</v>
      </c>
      <c r="B255" t="s">
        <v>73</v>
      </c>
      <c r="C255" t="s">
        <v>67</v>
      </c>
      <c r="D255" t="s">
        <v>480</v>
      </c>
      <c r="E255">
        <v>0</v>
      </c>
      <c r="F255">
        <v>0</v>
      </c>
    </row>
    <row r="256" spans="1:6" x14ac:dyDescent="0.25">
      <c r="A256" t="s">
        <v>40</v>
      </c>
      <c r="B256" t="s">
        <v>73</v>
      </c>
      <c r="C256" t="s">
        <v>67</v>
      </c>
      <c r="D256" t="s">
        <v>481</v>
      </c>
      <c r="E256">
        <v>4520640.91</v>
      </c>
      <c r="F256">
        <v>3204895.33</v>
      </c>
    </row>
    <row r="257" spans="1:6" x14ac:dyDescent="0.25">
      <c r="A257" t="s">
        <v>40</v>
      </c>
      <c r="B257" t="s">
        <v>74</v>
      </c>
      <c r="C257" t="s">
        <v>67</v>
      </c>
      <c r="D257" t="s">
        <v>467</v>
      </c>
      <c r="E257">
        <v>0</v>
      </c>
      <c r="F257">
        <v>1010049.04</v>
      </c>
    </row>
    <row r="258" spans="1:6" x14ac:dyDescent="0.25">
      <c r="A258" t="s">
        <v>40</v>
      </c>
      <c r="B258" t="s">
        <v>74</v>
      </c>
      <c r="C258" t="s">
        <v>67</v>
      </c>
      <c r="D258" t="s">
        <v>468</v>
      </c>
      <c r="E258">
        <v>650730.17000000004</v>
      </c>
      <c r="F258">
        <v>0</v>
      </c>
    </row>
    <row r="259" spans="1:6" x14ac:dyDescent="0.25">
      <c r="A259" t="s">
        <v>40</v>
      </c>
      <c r="B259" t="s">
        <v>74</v>
      </c>
      <c r="C259" t="s">
        <v>67</v>
      </c>
      <c r="D259" t="s">
        <v>469</v>
      </c>
      <c r="E259">
        <v>558894.68000000005</v>
      </c>
      <c r="F259">
        <v>0</v>
      </c>
    </row>
    <row r="260" spans="1:6" x14ac:dyDescent="0.25">
      <c r="A260" t="s">
        <v>40</v>
      </c>
      <c r="B260" t="s">
        <v>74</v>
      </c>
      <c r="C260" t="s">
        <v>67</v>
      </c>
      <c r="D260" t="s">
        <v>470</v>
      </c>
      <c r="E260">
        <v>0</v>
      </c>
      <c r="F260">
        <v>0</v>
      </c>
    </row>
    <row r="261" spans="1:6" x14ac:dyDescent="0.25">
      <c r="A261" t="s">
        <v>40</v>
      </c>
      <c r="B261" t="s">
        <v>74</v>
      </c>
      <c r="C261" t="s">
        <v>67</v>
      </c>
      <c r="D261" t="s">
        <v>471</v>
      </c>
      <c r="E261">
        <v>3196971.72</v>
      </c>
      <c r="F261">
        <v>234323.45</v>
      </c>
    </row>
    <row r="262" spans="1:6" x14ac:dyDescent="0.25">
      <c r="A262" t="s">
        <v>40</v>
      </c>
      <c r="B262" t="s">
        <v>74</v>
      </c>
      <c r="C262" t="s">
        <v>67</v>
      </c>
      <c r="D262" t="s">
        <v>472</v>
      </c>
      <c r="E262">
        <v>0</v>
      </c>
      <c r="F262">
        <v>0</v>
      </c>
    </row>
    <row r="263" spans="1:6" x14ac:dyDescent="0.25">
      <c r="A263" t="s">
        <v>40</v>
      </c>
      <c r="B263" t="s">
        <v>74</v>
      </c>
      <c r="C263" t="s">
        <v>67</v>
      </c>
      <c r="D263" t="s">
        <v>473</v>
      </c>
      <c r="E263">
        <v>762829.19</v>
      </c>
      <c r="F263">
        <v>0</v>
      </c>
    </row>
    <row r="264" spans="1:6" x14ac:dyDescent="0.25">
      <c r="A264" t="s">
        <v>40</v>
      </c>
      <c r="B264" t="s">
        <v>74</v>
      </c>
      <c r="C264" t="s">
        <v>67</v>
      </c>
      <c r="D264" t="s">
        <v>474</v>
      </c>
      <c r="E264">
        <v>39338.81</v>
      </c>
      <c r="F264">
        <v>0</v>
      </c>
    </row>
    <row r="265" spans="1:6" x14ac:dyDescent="0.25">
      <c r="A265" t="s">
        <v>40</v>
      </c>
      <c r="B265" t="s">
        <v>74</v>
      </c>
      <c r="C265" t="s">
        <v>67</v>
      </c>
      <c r="D265" t="s">
        <v>475</v>
      </c>
      <c r="E265">
        <v>0</v>
      </c>
      <c r="F265">
        <v>0</v>
      </c>
    </row>
    <row r="266" spans="1:6" x14ac:dyDescent="0.25">
      <c r="A266" t="s">
        <v>40</v>
      </c>
      <c r="B266" t="s">
        <v>74</v>
      </c>
      <c r="C266" t="s">
        <v>67</v>
      </c>
      <c r="D266" t="s">
        <v>476</v>
      </c>
      <c r="E266">
        <v>0</v>
      </c>
      <c r="F266">
        <v>0</v>
      </c>
    </row>
    <row r="267" spans="1:6" x14ac:dyDescent="0.25">
      <c r="A267" t="s">
        <v>40</v>
      </c>
      <c r="B267" t="s">
        <v>74</v>
      </c>
      <c r="C267" t="s">
        <v>67</v>
      </c>
      <c r="D267" t="s">
        <v>477</v>
      </c>
      <c r="E267">
        <v>0</v>
      </c>
      <c r="F267">
        <v>0</v>
      </c>
    </row>
    <row r="268" spans="1:6" x14ac:dyDescent="0.25">
      <c r="A268" t="s">
        <v>40</v>
      </c>
      <c r="B268" t="s">
        <v>74</v>
      </c>
      <c r="C268" t="s">
        <v>67</v>
      </c>
      <c r="D268" t="s">
        <v>478</v>
      </c>
      <c r="E268">
        <v>0</v>
      </c>
      <c r="F268">
        <v>1659811.66</v>
      </c>
    </row>
    <row r="269" spans="1:6" x14ac:dyDescent="0.25">
      <c r="A269" t="s">
        <v>40</v>
      </c>
      <c r="B269" t="s">
        <v>74</v>
      </c>
      <c r="C269" t="s">
        <v>67</v>
      </c>
      <c r="D269" t="s">
        <v>479</v>
      </c>
      <c r="E269">
        <v>0</v>
      </c>
      <c r="F269">
        <v>0</v>
      </c>
    </row>
    <row r="270" spans="1:6" x14ac:dyDescent="0.25">
      <c r="A270" t="s">
        <v>40</v>
      </c>
      <c r="B270" t="s">
        <v>74</v>
      </c>
      <c r="C270" t="s">
        <v>67</v>
      </c>
      <c r="D270" t="s">
        <v>480</v>
      </c>
      <c r="E270">
        <v>0</v>
      </c>
      <c r="F270">
        <v>0</v>
      </c>
    </row>
    <row r="271" spans="1:6" x14ac:dyDescent="0.25">
      <c r="A271" t="s">
        <v>40</v>
      </c>
      <c r="B271" t="s">
        <v>74</v>
      </c>
      <c r="C271" t="s">
        <v>67</v>
      </c>
      <c r="D271" t="s">
        <v>481</v>
      </c>
      <c r="E271">
        <v>5208764.57</v>
      </c>
      <c r="F271">
        <v>2904184.16</v>
      </c>
    </row>
    <row r="272" spans="1:6" x14ac:dyDescent="0.25">
      <c r="A272" t="s">
        <v>40</v>
      </c>
      <c r="B272" t="s">
        <v>75</v>
      </c>
      <c r="C272" t="s">
        <v>67</v>
      </c>
      <c r="D272" t="s">
        <v>467</v>
      </c>
      <c r="E272">
        <v>0</v>
      </c>
      <c r="F272">
        <v>651087.06999999995</v>
      </c>
    </row>
    <row r="273" spans="1:6" x14ac:dyDescent="0.25">
      <c r="A273" t="s">
        <v>40</v>
      </c>
      <c r="B273" t="s">
        <v>75</v>
      </c>
      <c r="C273" t="s">
        <v>67</v>
      </c>
      <c r="D273" t="s">
        <v>468</v>
      </c>
      <c r="E273">
        <v>400692.12</v>
      </c>
      <c r="F273">
        <v>0</v>
      </c>
    </row>
    <row r="274" spans="1:6" x14ac:dyDescent="0.25">
      <c r="A274" t="s">
        <v>40</v>
      </c>
      <c r="B274" t="s">
        <v>75</v>
      </c>
      <c r="C274" t="s">
        <v>67</v>
      </c>
      <c r="D274" t="s">
        <v>469</v>
      </c>
      <c r="E274">
        <v>558894.68000000005</v>
      </c>
      <c r="F274">
        <v>0</v>
      </c>
    </row>
    <row r="275" spans="1:6" x14ac:dyDescent="0.25">
      <c r="A275" t="s">
        <v>40</v>
      </c>
      <c r="B275" t="s">
        <v>75</v>
      </c>
      <c r="C275" t="s">
        <v>67</v>
      </c>
      <c r="D275" t="s">
        <v>470</v>
      </c>
      <c r="E275">
        <v>0</v>
      </c>
      <c r="F275">
        <v>0</v>
      </c>
    </row>
    <row r="276" spans="1:6" x14ac:dyDescent="0.25">
      <c r="A276" t="s">
        <v>40</v>
      </c>
      <c r="B276" t="s">
        <v>75</v>
      </c>
      <c r="C276" t="s">
        <v>67</v>
      </c>
      <c r="D276" t="s">
        <v>471</v>
      </c>
      <c r="E276">
        <v>3196971.72</v>
      </c>
      <c r="F276">
        <v>234323.45</v>
      </c>
    </row>
    <row r="277" spans="1:6" x14ac:dyDescent="0.25">
      <c r="A277" t="s">
        <v>40</v>
      </c>
      <c r="B277" t="s">
        <v>75</v>
      </c>
      <c r="C277" t="s">
        <v>67</v>
      </c>
      <c r="D277" t="s">
        <v>472</v>
      </c>
      <c r="E277">
        <v>0</v>
      </c>
      <c r="F277">
        <v>0</v>
      </c>
    </row>
    <row r="278" spans="1:6" x14ac:dyDescent="0.25">
      <c r="A278" t="s">
        <v>40</v>
      </c>
      <c r="B278" t="s">
        <v>75</v>
      </c>
      <c r="C278" t="s">
        <v>67</v>
      </c>
      <c r="D278" t="s">
        <v>473</v>
      </c>
      <c r="E278">
        <v>612421.85</v>
      </c>
      <c r="F278">
        <v>0</v>
      </c>
    </row>
    <row r="279" spans="1:6" x14ac:dyDescent="0.25">
      <c r="A279" t="s">
        <v>40</v>
      </c>
      <c r="B279" t="s">
        <v>75</v>
      </c>
      <c r="C279" t="s">
        <v>67</v>
      </c>
      <c r="D279" t="s">
        <v>474</v>
      </c>
      <c r="E279">
        <v>38969.01</v>
      </c>
      <c r="F279">
        <v>0</v>
      </c>
    </row>
    <row r="280" spans="1:6" x14ac:dyDescent="0.25">
      <c r="A280" t="s">
        <v>40</v>
      </c>
      <c r="B280" t="s">
        <v>75</v>
      </c>
      <c r="C280" t="s">
        <v>67</v>
      </c>
      <c r="D280" t="s">
        <v>475</v>
      </c>
      <c r="E280">
        <v>0</v>
      </c>
      <c r="F280">
        <v>0</v>
      </c>
    </row>
    <row r="281" spans="1:6" x14ac:dyDescent="0.25">
      <c r="A281" t="s">
        <v>40</v>
      </c>
      <c r="B281" t="s">
        <v>75</v>
      </c>
      <c r="C281" t="s">
        <v>67</v>
      </c>
      <c r="D281" t="s">
        <v>476</v>
      </c>
      <c r="E281">
        <v>0</v>
      </c>
      <c r="F281">
        <v>0</v>
      </c>
    </row>
    <row r="282" spans="1:6" x14ac:dyDescent="0.25">
      <c r="A282" t="s">
        <v>40</v>
      </c>
      <c r="B282" t="s">
        <v>75</v>
      </c>
      <c r="C282" t="s">
        <v>67</v>
      </c>
      <c r="D282" t="s">
        <v>477</v>
      </c>
      <c r="E282">
        <v>0</v>
      </c>
      <c r="F282">
        <v>0</v>
      </c>
    </row>
    <row r="283" spans="1:6" x14ac:dyDescent="0.25">
      <c r="A283" t="s">
        <v>40</v>
      </c>
      <c r="B283" t="s">
        <v>75</v>
      </c>
      <c r="C283" t="s">
        <v>67</v>
      </c>
      <c r="D283" t="s">
        <v>478</v>
      </c>
      <c r="E283">
        <v>0</v>
      </c>
      <c r="F283">
        <v>1654798.33</v>
      </c>
    </row>
    <row r="284" spans="1:6" x14ac:dyDescent="0.25">
      <c r="A284" t="s">
        <v>40</v>
      </c>
      <c r="B284" t="s">
        <v>75</v>
      </c>
      <c r="C284" t="s">
        <v>67</v>
      </c>
      <c r="D284" t="s">
        <v>479</v>
      </c>
      <c r="E284">
        <v>0</v>
      </c>
      <c r="F284">
        <v>0</v>
      </c>
    </row>
    <row r="285" spans="1:6" x14ac:dyDescent="0.25">
      <c r="A285" t="s">
        <v>40</v>
      </c>
      <c r="B285" t="s">
        <v>75</v>
      </c>
      <c r="C285" t="s">
        <v>67</v>
      </c>
      <c r="D285" t="s">
        <v>480</v>
      </c>
      <c r="E285">
        <v>0</v>
      </c>
      <c r="F285">
        <v>0</v>
      </c>
    </row>
    <row r="286" spans="1:6" x14ac:dyDescent="0.25">
      <c r="A286" t="s">
        <v>40</v>
      </c>
      <c r="B286" t="s">
        <v>75</v>
      </c>
      <c r="C286" t="s">
        <v>67</v>
      </c>
      <c r="D286" t="s">
        <v>481</v>
      </c>
      <c r="E286">
        <v>4807949.38</v>
      </c>
      <c r="F286">
        <v>2540208.85</v>
      </c>
    </row>
    <row r="287" spans="1:6" x14ac:dyDescent="0.25">
      <c r="A287" t="s">
        <v>40</v>
      </c>
      <c r="B287" t="s">
        <v>76</v>
      </c>
      <c r="C287" t="s">
        <v>67</v>
      </c>
      <c r="D287" t="s">
        <v>467</v>
      </c>
      <c r="E287">
        <v>0</v>
      </c>
      <c r="F287">
        <v>603059.98</v>
      </c>
    </row>
    <row r="288" spans="1:6" x14ac:dyDescent="0.25">
      <c r="A288" t="s">
        <v>40</v>
      </c>
      <c r="B288" t="s">
        <v>76</v>
      </c>
      <c r="C288" t="s">
        <v>67</v>
      </c>
      <c r="D288" t="s">
        <v>468</v>
      </c>
      <c r="E288">
        <v>760928.04</v>
      </c>
      <c r="F288">
        <v>0</v>
      </c>
    </row>
    <row r="289" spans="1:6" x14ac:dyDescent="0.25">
      <c r="A289" t="s">
        <v>40</v>
      </c>
      <c r="B289" t="s">
        <v>76</v>
      </c>
      <c r="C289" t="s">
        <v>67</v>
      </c>
      <c r="D289" t="s">
        <v>469</v>
      </c>
      <c r="E289">
        <v>558894.68000000005</v>
      </c>
      <c r="F289">
        <v>0</v>
      </c>
    </row>
    <row r="290" spans="1:6" x14ac:dyDescent="0.25">
      <c r="A290" t="s">
        <v>40</v>
      </c>
      <c r="B290" t="s">
        <v>76</v>
      </c>
      <c r="C290" t="s">
        <v>67</v>
      </c>
      <c r="D290" t="s">
        <v>470</v>
      </c>
      <c r="E290">
        <v>0</v>
      </c>
      <c r="F290">
        <v>0</v>
      </c>
    </row>
    <row r="291" spans="1:6" x14ac:dyDescent="0.25">
      <c r="A291" t="s">
        <v>40</v>
      </c>
      <c r="B291" t="s">
        <v>76</v>
      </c>
      <c r="C291" t="s">
        <v>67</v>
      </c>
      <c r="D291" t="s">
        <v>471</v>
      </c>
      <c r="E291">
        <v>3196971.72</v>
      </c>
      <c r="F291">
        <v>234323.45</v>
      </c>
    </row>
    <row r="292" spans="1:6" x14ac:dyDescent="0.25">
      <c r="A292" t="s">
        <v>40</v>
      </c>
      <c r="B292" t="s">
        <v>76</v>
      </c>
      <c r="C292" t="s">
        <v>67</v>
      </c>
      <c r="D292" t="s">
        <v>472</v>
      </c>
      <c r="E292">
        <v>0</v>
      </c>
      <c r="F292">
        <v>0</v>
      </c>
    </row>
    <row r="293" spans="1:6" x14ac:dyDescent="0.25">
      <c r="A293" t="s">
        <v>40</v>
      </c>
      <c r="B293" t="s">
        <v>76</v>
      </c>
      <c r="C293" t="s">
        <v>67</v>
      </c>
      <c r="D293" t="s">
        <v>473</v>
      </c>
      <c r="E293">
        <v>690430</v>
      </c>
      <c r="F293">
        <v>0</v>
      </c>
    </row>
    <row r="294" spans="1:6" x14ac:dyDescent="0.25">
      <c r="A294" t="s">
        <v>40</v>
      </c>
      <c r="B294" t="s">
        <v>76</v>
      </c>
      <c r="C294" t="s">
        <v>67</v>
      </c>
      <c r="D294" t="s">
        <v>474</v>
      </c>
      <c r="E294">
        <v>45348.42</v>
      </c>
      <c r="F294">
        <v>0</v>
      </c>
    </row>
    <row r="295" spans="1:6" x14ac:dyDescent="0.25">
      <c r="A295" t="s">
        <v>40</v>
      </c>
      <c r="B295" t="s">
        <v>76</v>
      </c>
      <c r="C295" t="s">
        <v>67</v>
      </c>
      <c r="D295" t="s">
        <v>475</v>
      </c>
      <c r="E295">
        <v>0</v>
      </c>
      <c r="F295">
        <v>0</v>
      </c>
    </row>
    <row r="296" spans="1:6" x14ac:dyDescent="0.25">
      <c r="A296" t="s">
        <v>40</v>
      </c>
      <c r="B296" t="s">
        <v>76</v>
      </c>
      <c r="C296" t="s">
        <v>67</v>
      </c>
      <c r="D296" t="s">
        <v>476</v>
      </c>
      <c r="E296">
        <v>0</v>
      </c>
      <c r="F296">
        <v>0</v>
      </c>
    </row>
    <row r="297" spans="1:6" x14ac:dyDescent="0.25">
      <c r="A297" t="s">
        <v>40</v>
      </c>
      <c r="B297" t="s">
        <v>76</v>
      </c>
      <c r="C297" t="s">
        <v>67</v>
      </c>
      <c r="D297" t="s">
        <v>477</v>
      </c>
      <c r="E297">
        <v>0</v>
      </c>
      <c r="F297">
        <v>0</v>
      </c>
    </row>
    <row r="298" spans="1:6" x14ac:dyDescent="0.25">
      <c r="A298" t="s">
        <v>40</v>
      </c>
      <c r="B298" t="s">
        <v>76</v>
      </c>
      <c r="C298" t="s">
        <v>67</v>
      </c>
      <c r="D298" t="s">
        <v>478</v>
      </c>
      <c r="E298">
        <v>0</v>
      </c>
      <c r="F298">
        <v>1596044.28</v>
      </c>
    </row>
    <row r="299" spans="1:6" x14ac:dyDescent="0.25">
      <c r="A299" t="s">
        <v>40</v>
      </c>
      <c r="B299" t="s">
        <v>76</v>
      </c>
      <c r="C299" t="s">
        <v>67</v>
      </c>
      <c r="D299" t="s">
        <v>479</v>
      </c>
      <c r="E299">
        <v>0</v>
      </c>
      <c r="F299">
        <v>0</v>
      </c>
    </row>
    <row r="300" spans="1:6" x14ac:dyDescent="0.25">
      <c r="A300" t="s">
        <v>40</v>
      </c>
      <c r="B300" t="s">
        <v>76</v>
      </c>
      <c r="C300" t="s">
        <v>67</v>
      </c>
      <c r="D300" t="s">
        <v>480</v>
      </c>
      <c r="E300">
        <v>0</v>
      </c>
      <c r="F300">
        <v>0</v>
      </c>
    </row>
    <row r="301" spans="1:6" x14ac:dyDescent="0.25">
      <c r="A301" t="s">
        <v>40</v>
      </c>
      <c r="B301" t="s">
        <v>76</v>
      </c>
      <c r="C301" t="s">
        <v>67</v>
      </c>
      <c r="D301" t="s">
        <v>481</v>
      </c>
      <c r="E301">
        <v>5252572.8600000003</v>
      </c>
      <c r="F301">
        <v>2433427.71</v>
      </c>
    </row>
    <row r="302" spans="1:6" x14ac:dyDescent="0.25">
      <c r="A302" t="s">
        <v>40</v>
      </c>
      <c r="B302" t="s">
        <v>77</v>
      </c>
      <c r="C302" t="s">
        <v>67</v>
      </c>
      <c r="D302" t="s">
        <v>467</v>
      </c>
      <c r="E302">
        <v>0</v>
      </c>
      <c r="F302">
        <v>646070.23</v>
      </c>
    </row>
    <row r="303" spans="1:6" x14ac:dyDescent="0.25">
      <c r="A303" t="s">
        <v>40</v>
      </c>
      <c r="B303" t="s">
        <v>77</v>
      </c>
      <c r="C303" t="s">
        <v>67</v>
      </c>
      <c r="D303" t="s">
        <v>468</v>
      </c>
      <c r="E303">
        <v>497267.48</v>
      </c>
      <c r="F303">
        <v>0</v>
      </c>
    </row>
    <row r="304" spans="1:6" x14ac:dyDescent="0.25">
      <c r="A304" t="s">
        <v>40</v>
      </c>
      <c r="B304" t="s">
        <v>77</v>
      </c>
      <c r="C304" t="s">
        <v>67</v>
      </c>
      <c r="D304" t="s">
        <v>469</v>
      </c>
      <c r="E304">
        <v>558894.68000000005</v>
      </c>
      <c r="F304">
        <v>0</v>
      </c>
    </row>
    <row r="305" spans="1:6" x14ac:dyDescent="0.25">
      <c r="A305" t="s">
        <v>40</v>
      </c>
      <c r="B305" t="s">
        <v>77</v>
      </c>
      <c r="C305" t="s">
        <v>67</v>
      </c>
      <c r="D305" t="s">
        <v>470</v>
      </c>
      <c r="E305">
        <v>0</v>
      </c>
      <c r="F305">
        <v>0</v>
      </c>
    </row>
    <row r="306" spans="1:6" x14ac:dyDescent="0.25">
      <c r="A306" t="s">
        <v>40</v>
      </c>
      <c r="B306" t="s">
        <v>77</v>
      </c>
      <c r="C306" t="s">
        <v>67</v>
      </c>
      <c r="D306" t="s">
        <v>471</v>
      </c>
      <c r="E306">
        <v>3196971.72</v>
      </c>
      <c r="F306">
        <v>234323.45</v>
      </c>
    </row>
    <row r="307" spans="1:6" x14ac:dyDescent="0.25">
      <c r="A307" t="s">
        <v>40</v>
      </c>
      <c r="B307" t="s">
        <v>77</v>
      </c>
      <c r="C307" t="s">
        <v>67</v>
      </c>
      <c r="D307" t="s">
        <v>472</v>
      </c>
      <c r="E307">
        <v>0</v>
      </c>
      <c r="F307">
        <v>0</v>
      </c>
    </row>
    <row r="308" spans="1:6" x14ac:dyDescent="0.25">
      <c r="A308" t="s">
        <v>40</v>
      </c>
      <c r="B308" t="s">
        <v>77</v>
      </c>
      <c r="C308" t="s">
        <v>67</v>
      </c>
      <c r="D308" t="s">
        <v>473</v>
      </c>
      <c r="E308">
        <v>643429.9</v>
      </c>
      <c r="F308">
        <v>0</v>
      </c>
    </row>
    <row r="309" spans="1:6" x14ac:dyDescent="0.25">
      <c r="A309" t="s">
        <v>40</v>
      </c>
      <c r="B309" t="s">
        <v>77</v>
      </c>
      <c r="C309" t="s">
        <v>67</v>
      </c>
      <c r="D309" t="s">
        <v>474</v>
      </c>
      <c r="E309">
        <v>37969.919999999998</v>
      </c>
      <c r="F309">
        <v>0</v>
      </c>
    </row>
    <row r="310" spans="1:6" x14ac:dyDescent="0.25">
      <c r="A310" t="s">
        <v>40</v>
      </c>
      <c r="B310" t="s">
        <v>77</v>
      </c>
      <c r="C310" t="s">
        <v>67</v>
      </c>
      <c r="D310" t="s">
        <v>475</v>
      </c>
      <c r="E310">
        <v>0</v>
      </c>
      <c r="F310">
        <v>0</v>
      </c>
    </row>
    <row r="311" spans="1:6" x14ac:dyDescent="0.25">
      <c r="A311" t="s">
        <v>40</v>
      </c>
      <c r="B311" t="s">
        <v>77</v>
      </c>
      <c r="C311" t="s">
        <v>67</v>
      </c>
      <c r="D311" t="s">
        <v>476</v>
      </c>
      <c r="E311">
        <v>0</v>
      </c>
      <c r="F311">
        <v>0</v>
      </c>
    </row>
    <row r="312" spans="1:6" x14ac:dyDescent="0.25">
      <c r="A312" t="s">
        <v>40</v>
      </c>
      <c r="B312" t="s">
        <v>77</v>
      </c>
      <c r="C312" t="s">
        <v>67</v>
      </c>
      <c r="D312" t="s">
        <v>477</v>
      </c>
      <c r="E312">
        <v>0</v>
      </c>
      <c r="F312">
        <v>0</v>
      </c>
    </row>
    <row r="313" spans="1:6" x14ac:dyDescent="0.25">
      <c r="A313" t="s">
        <v>40</v>
      </c>
      <c r="B313" t="s">
        <v>77</v>
      </c>
      <c r="C313" t="s">
        <v>67</v>
      </c>
      <c r="D313" t="s">
        <v>478</v>
      </c>
      <c r="E313">
        <v>0</v>
      </c>
      <c r="F313">
        <v>1655436.04</v>
      </c>
    </row>
    <row r="314" spans="1:6" x14ac:dyDescent="0.25">
      <c r="A314" t="s">
        <v>40</v>
      </c>
      <c r="B314" t="s">
        <v>77</v>
      </c>
      <c r="C314" t="s">
        <v>67</v>
      </c>
      <c r="D314" t="s">
        <v>479</v>
      </c>
      <c r="E314">
        <v>0</v>
      </c>
      <c r="F314">
        <v>0</v>
      </c>
    </row>
    <row r="315" spans="1:6" x14ac:dyDescent="0.25">
      <c r="A315" t="s">
        <v>40</v>
      </c>
      <c r="B315" t="s">
        <v>77</v>
      </c>
      <c r="C315" t="s">
        <v>67</v>
      </c>
      <c r="D315" t="s">
        <v>480</v>
      </c>
      <c r="E315">
        <v>0</v>
      </c>
      <c r="F315">
        <v>0</v>
      </c>
    </row>
    <row r="316" spans="1:6" x14ac:dyDescent="0.25">
      <c r="A316" t="s">
        <v>40</v>
      </c>
      <c r="B316" t="s">
        <v>77</v>
      </c>
      <c r="C316" t="s">
        <v>67</v>
      </c>
      <c r="D316" t="s">
        <v>481</v>
      </c>
      <c r="E316">
        <v>4934533.7</v>
      </c>
      <c r="F316">
        <v>2535829.7200000002</v>
      </c>
    </row>
    <row r="317" spans="1:6" x14ac:dyDescent="0.25">
      <c r="A317" t="s">
        <v>40</v>
      </c>
      <c r="B317" t="s">
        <v>78</v>
      </c>
      <c r="C317" t="s">
        <v>67</v>
      </c>
      <c r="D317" t="s">
        <v>467</v>
      </c>
      <c r="E317">
        <v>0</v>
      </c>
      <c r="F317">
        <v>223719.27</v>
      </c>
    </row>
    <row r="318" spans="1:6" x14ac:dyDescent="0.25">
      <c r="A318" t="s">
        <v>40</v>
      </c>
      <c r="B318" t="s">
        <v>78</v>
      </c>
      <c r="C318" t="s">
        <v>67</v>
      </c>
      <c r="D318" t="s">
        <v>468</v>
      </c>
      <c r="E318">
        <v>885247.08</v>
      </c>
      <c r="F318">
        <v>0</v>
      </c>
    </row>
    <row r="319" spans="1:6" x14ac:dyDescent="0.25">
      <c r="A319" t="s">
        <v>40</v>
      </c>
      <c r="B319" t="s">
        <v>78</v>
      </c>
      <c r="C319" t="s">
        <v>67</v>
      </c>
      <c r="D319" t="s">
        <v>469</v>
      </c>
      <c r="E319">
        <v>558894.68000000005</v>
      </c>
      <c r="F319">
        <v>0</v>
      </c>
    </row>
    <row r="320" spans="1:6" x14ac:dyDescent="0.25">
      <c r="A320" t="s">
        <v>40</v>
      </c>
      <c r="B320" t="s">
        <v>78</v>
      </c>
      <c r="C320" t="s">
        <v>67</v>
      </c>
      <c r="D320" t="s">
        <v>470</v>
      </c>
      <c r="E320">
        <v>0</v>
      </c>
      <c r="F320">
        <v>0</v>
      </c>
    </row>
    <row r="321" spans="1:6" x14ac:dyDescent="0.25">
      <c r="A321" t="s">
        <v>40</v>
      </c>
      <c r="B321" t="s">
        <v>78</v>
      </c>
      <c r="C321" t="s">
        <v>67</v>
      </c>
      <c r="D321" t="s">
        <v>471</v>
      </c>
      <c r="E321">
        <v>3196971.72</v>
      </c>
      <c r="F321">
        <v>234323.45</v>
      </c>
    </row>
    <row r="322" spans="1:6" x14ac:dyDescent="0.25">
      <c r="A322" t="s">
        <v>40</v>
      </c>
      <c r="B322" t="s">
        <v>78</v>
      </c>
      <c r="C322" t="s">
        <v>67</v>
      </c>
      <c r="D322" t="s">
        <v>472</v>
      </c>
      <c r="E322">
        <v>0</v>
      </c>
      <c r="F322">
        <v>0</v>
      </c>
    </row>
    <row r="323" spans="1:6" x14ac:dyDescent="0.25">
      <c r="A323" t="s">
        <v>40</v>
      </c>
      <c r="B323" t="s">
        <v>78</v>
      </c>
      <c r="C323" t="s">
        <v>67</v>
      </c>
      <c r="D323" t="s">
        <v>473</v>
      </c>
      <c r="E323">
        <v>762089.67</v>
      </c>
      <c r="F323">
        <v>0</v>
      </c>
    </row>
    <row r="324" spans="1:6" x14ac:dyDescent="0.25">
      <c r="A324" t="s">
        <v>40</v>
      </c>
      <c r="B324" t="s">
        <v>78</v>
      </c>
      <c r="C324" t="s">
        <v>67</v>
      </c>
      <c r="D324" t="s">
        <v>474</v>
      </c>
      <c r="E324">
        <v>59174.96</v>
      </c>
      <c r="F324">
        <v>0</v>
      </c>
    </row>
    <row r="325" spans="1:6" x14ac:dyDescent="0.25">
      <c r="A325" t="s">
        <v>40</v>
      </c>
      <c r="B325" t="s">
        <v>78</v>
      </c>
      <c r="C325" t="s">
        <v>67</v>
      </c>
      <c r="D325" t="s">
        <v>475</v>
      </c>
      <c r="E325">
        <v>0</v>
      </c>
      <c r="F325">
        <v>0</v>
      </c>
    </row>
    <row r="326" spans="1:6" x14ac:dyDescent="0.25">
      <c r="A326" t="s">
        <v>40</v>
      </c>
      <c r="B326" t="s">
        <v>78</v>
      </c>
      <c r="C326" t="s">
        <v>67</v>
      </c>
      <c r="D326" t="s">
        <v>476</v>
      </c>
      <c r="E326">
        <v>0</v>
      </c>
      <c r="F326">
        <v>0</v>
      </c>
    </row>
    <row r="327" spans="1:6" x14ac:dyDescent="0.25">
      <c r="A327" t="s">
        <v>40</v>
      </c>
      <c r="B327" t="s">
        <v>78</v>
      </c>
      <c r="C327" t="s">
        <v>67</v>
      </c>
      <c r="D327" t="s">
        <v>477</v>
      </c>
      <c r="E327">
        <v>0</v>
      </c>
      <c r="F327">
        <v>0</v>
      </c>
    </row>
    <row r="328" spans="1:6" x14ac:dyDescent="0.25">
      <c r="A328" t="s">
        <v>40</v>
      </c>
      <c r="B328" t="s">
        <v>78</v>
      </c>
      <c r="C328" t="s">
        <v>67</v>
      </c>
      <c r="D328" t="s">
        <v>478</v>
      </c>
      <c r="E328">
        <v>0</v>
      </c>
      <c r="F328">
        <v>1524391.99</v>
      </c>
    </row>
    <row r="329" spans="1:6" x14ac:dyDescent="0.25">
      <c r="A329" t="s">
        <v>40</v>
      </c>
      <c r="B329" t="s">
        <v>78</v>
      </c>
      <c r="C329" t="s">
        <v>67</v>
      </c>
      <c r="D329" t="s">
        <v>479</v>
      </c>
      <c r="E329">
        <v>0</v>
      </c>
      <c r="F329">
        <v>0</v>
      </c>
    </row>
    <row r="330" spans="1:6" x14ac:dyDescent="0.25">
      <c r="A330" t="s">
        <v>40</v>
      </c>
      <c r="B330" t="s">
        <v>78</v>
      </c>
      <c r="C330" t="s">
        <v>67</v>
      </c>
      <c r="D330" t="s">
        <v>480</v>
      </c>
      <c r="E330">
        <v>0</v>
      </c>
      <c r="F330">
        <v>0</v>
      </c>
    </row>
    <row r="331" spans="1:6" x14ac:dyDescent="0.25">
      <c r="A331" t="s">
        <v>40</v>
      </c>
      <c r="B331" t="s">
        <v>78</v>
      </c>
      <c r="C331" t="s">
        <v>67</v>
      </c>
      <c r="D331" t="s">
        <v>481</v>
      </c>
      <c r="E331">
        <v>5462378.1100000003</v>
      </c>
      <c r="F331">
        <v>1982434.71</v>
      </c>
    </row>
    <row r="332" spans="1:6" x14ac:dyDescent="0.25">
      <c r="A332" t="s">
        <v>40</v>
      </c>
      <c r="B332" t="s">
        <v>79</v>
      </c>
      <c r="C332" t="s">
        <v>67</v>
      </c>
      <c r="D332" t="s">
        <v>467</v>
      </c>
      <c r="E332">
        <v>0</v>
      </c>
      <c r="F332">
        <v>243177.9</v>
      </c>
    </row>
    <row r="333" spans="1:6" x14ac:dyDescent="0.25">
      <c r="A333" t="s">
        <v>40</v>
      </c>
      <c r="B333" t="s">
        <v>79</v>
      </c>
      <c r="C333" t="s">
        <v>67</v>
      </c>
      <c r="D333" t="s">
        <v>468</v>
      </c>
      <c r="E333">
        <v>976780.09</v>
      </c>
      <c r="F333">
        <v>0</v>
      </c>
    </row>
    <row r="334" spans="1:6" x14ac:dyDescent="0.25">
      <c r="A334" t="s">
        <v>40</v>
      </c>
      <c r="B334" t="s">
        <v>79</v>
      </c>
      <c r="C334" t="s">
        <v>67</v>
      </c>
      <c r="D334" t="s">
        <v>469</v>
      </c>
      <c r="E334">
        <v>558894.68000000005</v>
      </c>
      <c r="F334">
        <v>0</v>
      </c>
    </row>
    <row r="335" spans="1:6" x14ac:dyDescent="0.25">
      <c r="A335" t="s">
        <v>40</v>
      </c>
      <c r="B335" t="s">
        <v>79</v>
      </c>
      <c r="C335" t="s">
        <v>67</v>
      </c>
      <c r="D335" t="s">
        <v>470</v>
      </c>
      <c r="E335">
        <v>0</v>
      </c>
      <c r="F335">
        <v>0</v>
      </c>
    </row>
    <row r="336" spans="1:6" x14ac:dyDescent="0.25">
      <c r="A336" t="s">
        <v>40</v>
      </c>
      <c r="B336" t="s">
        <v>79</v>
      </c>
      <c r="C336" t="s">
        <v>67</v>
      </c>
      <c r="D336" t="s">
        <v>471</v>
      </c>
      <c r="E336">
        <v>3196971.72</v>
      </c>
      <c r="F336">
        <v>234323.45</v>
      </c>
    </row>
    <row r="337" spans="1:6" x14ac:dyDescent="0.25">
      <c r="A337" t="s">
        <v>40</v>
      </c>
      <c r="B337" t="s">
        <v>79</v>
      </c>
      <c r="C337" t="s">
        <v>67</v>
      </c>
      <c r="D337" t="s">
        <v>472</v>
      </c>
      <c r="E337">
        <v>0</v>
      </c>
      <c r="F337">
        <v>0</v>
      </c>
    </row>
    <row r="338" spans="1:6" x14ac:dyDescent="0.25">
      <c r="A338" t="s">
        <v>40</v>
      </c>
      <c r="B338" t="s">
        <v>79</v>
      </c>
      <c r="C338" t="s">
        <v>67</v>
      </c>
      <c r="D338" t="s">
        <v>473</v>
      </c>
      <c r="E338">
        <v>748695.07</v>
      </c>
      <c r="F338">
        <v>0</v>
      </c>
    </row>
    <row r="339" spans="1:6" x14ac:dyDescent="0.25">
      <c r="A339" t="s">
        <v>40</v>
      </c>
      <c r="B339" t="s">
        <v>79</v>
      </c>
      <c r="C339" t="s">
        <v>67</v>
      </c>
      <c r="D339" t="s">
        <v>474</v>
      </c>
      <c r="E339">
        <v>56681.81</v>
      </c>
      <c r="F339">
        <v>0</v>
      </c>
    </row>
    <row r="340" spans="1:6" x14ac:dyDescent="0.25">
      <c r="A340" t="s">
        <v>40</v>
      </c>
      <c r="B340" t="s">
        <v>79</v>
      </c>
      <c r="C340" t="s">
        <v>67</v>
      </c>
      <c r="D340" t="s">
        <v>475</v>
      </c>
      <c r="E340">
        <v>0</v>
      </c>
      <c r="F340">
        <v>0</v>
      </c>
    </row>
    <row r="341" spans="1:6" x14ac:dyDescent="0.25">
      <c r="A341" t="s">
        <v>40</v>
      </c>
      <c r="B341" t="s">
        <v>79</v>
      </c>
      <c r="C341" t="s">
        <v>67</v>
      </c>
      <c r="D341" t="s">
        <v>476</v>
      </c>
      <c r="E341">
        <v>0</v>
      </c>
      <c r="F341">
        <v>0</v>
      </c>
    </row>
    <row r="342" spans="1:6" x14ac:dyDescent="0.25">
      <c r="A342" t="s">
        <v>40</v>
      </c>
      <c r="B342" t="s">
        <v>79</v>
      </c>
      <c r="C342" t="s">
        <v>67</v>
      </c>
      <c r="D342" t="s">
        <v>477</v>
      </c>
      <c r="E342">
        <v>0</v>
      </c>
      <c r="F342">
        <v>0</v>
      </c>
    </row>
    <row r="343" spans="1:6" x14ac:dyDescent="0.25">
      <c r="A343" t="s">
        <v>40</v>
      </c>
      <c r="B343" t="s">
        <v>79</v>
      </c>
      <c r="C343" t="s">
        <v>67</v>
      </c>
      <c r="D343" t="s">
        <v>478</v>
      </c>
      <c r="E343">
        <v>0</v>
      </c>
      <c r="F343">
        <v>1503322.83</v>
      </c>
    </row>
    <row r="344" spans="1:6" x14ac:dyDescent="0.25">
      <c r="A344" t="s">
        <v>40</v>
      </c>
      <c r="B344" t="s">
        <v>79</v>
      </c>
      <c r="C344" t="s">
        <v>67</v>
      </c>
      <c r="D344" t="s">
        <v>479</v>
      </c>
      <c r="E344">
        <v>0</v>
      </c>
      <c r="F344">
        <v>0</v>
      </c>
    </row>
    <row r="345" spans="1:6" x14ac:dyDescent="0.25">
      <c r="A345" t="s">
        <v>40</v>
      </c>
      <c r="B345" t="s">
        <v>79</v>
      </c>
      <c r="C345" t="s">
        <v>67</v>
      </c>
      <c r="D345" t="s">
        <v>480</v>
      </c>
      <c r="E345">
        <v>0</v>
      </c>
      <c r="F345">
        <v>0</v>
      </c>
    </row>
    <row r="346" spans="1:6" x14ac:dyDescent="0.25">
      <c r="A346" t="s">
        <v>40</v>
      </c>
      <c r="B346" t="s">
        <v>79</v>
      </c>
      <c r="C346" t="s">
        <v>67</v>
      </c>
      <c r="D346" t="s">
        <v>481</v>
      </c>
      <c r="E346">
        <v>5538023.3700000001</v>
      </c>
      <c r="F346">
        <v>1980824.18</v>
      </c>
    </row>
    <row r="347" spans="1:6" x14ac:dyDescent="0.25">
      <c r="A347" t="s">
        <v>40</v>
      </c>
      <c r="B347" t="s">
        <v>80</v>
      </c>
      <c r="C347" t="s">
        <v>67</v>
      </c>
      <c r="D347" t="s">
        <v>467</v>
      </c>
      <c r="E347">
        <v>0</v>
      </c>
      <c r="F347">
        <v>297589.07</v>
      </c>
    </row>
    <row r="348" spans="1:6" x14ac:dyDescent="0.25">
      <c r="A348" t="s">
        <v>40</v>
      </c>
      <c r="B348" t="s">
        <v>80</v>
      </c>
      <c r="C348" t="s">
        <v>67</v>
      </c>
      <c r="D348" t="s">
        <v>468</v>
      </c>
      <c r="E348">
        <v>1111730.72</v>
      </c>
      <c r="F348">
        <v>0</v>
      </c>
    </row>
    <row r="349" spans="1:6" x14ac:dyDescent="0.25">
      <c r="A349" t="s">
        <v>40</v>
      </c>
      <c r="B349" t="s">
        <v>80</v>
      </c>
      <c r="C349" t="s">
        <v>67</v>
      </c>
      <c r="D349" t="s">
        <v>469</v>
      </c>
      <c r="E349">
        <v>558894.68000000005</v>
      </c>
      <c r="F349">
        <v>0</v>
      </c>
    </row>
    <row r="350" spans="1:6" x14ac:dyDescent="0.25">
      <c r="A350" t="s">
        <v>40</v>
      </c>
      <c r="B350" t="s">
        <v>80</v>
      </c>
      <c r="C350" t="s">
        <v>67</v>
      </c>
      <c r="D350" t="s">
        <v>470</v>
      </c>
      <c r="E350">
        <v>0</v>
      </c>
      <c r="F350">
        <v>0</v>
      </c>
    </row>
    <row r="351" spans="1:6" x14ac:dyDescent="0.25">
      <c r="A351" t="s">
        <v>40</v>
      </c>
      <c r="B351" t="s">
        <v>80</v>
      </c>
      <c r="C351" t="s">
        <v>67</v>
      </c>
      <c r="D351" t="s">
        <v>471</v>
      </c>
      <c r="E351">
        <v>3196971.72</v>
      </c>
      <c r="F351">
        <v>234323.45</v>
      </c>
    </row>
    <row r="352" spans="1:6" x14ac:dyDescent="0.25">
      <c r="A352" t="s">
        <v>40</v>
      </c>
      <c r="B352" t="s">
        <v>80</v>
      </c>
      <c r="C352" t="s">
        <v>67</v>
      </c>
      <c r="D352" t="s">
        <v>472</v>
      </c>
      <c r="E352">
        <v>0</v>
      </c>
      <c r="F352">
        <v>0</v>
      </c>
    </row>
    <row r="353" spans="1:6" x14ac:dyDescent="0.25">
      <c r="A353" t="s">
        <v>40</v>
      </c>
      <c r="B353" t="s">
        <v>80</v>
      </c>
      <c r="C353" t="s">
        <v>67</v>
      </c>
      <c r="D353" t="s">
        <v>473</v>
      </c>
      <c r="E353">
        <v>762727.53</v>
      </c>
      <c r="F353">
        <v>0</v>
      </c>
    </row>
    <row r="354" spans="1:6" x14ac:dyDescent="0.25">
      <c r="A354" t="s">
        <v>40</v>
      </c>
      <c r="B354" t="s">
        <v>80</v>
      </c>
      <c r="C354" t="s">
        <v>67</v>
      </c>
      <c r="D354" t="s">
        <v>474</v>
      </c>
      <c r="E354">
        <v>58894.74</v>
      </c>
      <c r="F354">
        <v>0</v>
      </c>
    </row>
    <row r="355" spans="1:6" x14ac:dyDescent="0.25">
      <c r="A355" t="s">
        <v>40</v>
      </c>
      <c r="B355" t="s">
        <v>80</v>
      </c>
      <c r="C355" t="s">
        <v>67</v>
      </c>
      <c r="D355" t="s">
        <v>475</v>
      </c>
      <c r="E355">
        <v>0</v>
      </c>
      <c r="F355">
        <v>0</v>
      </c>
    </row>
    <row r="356" spans="1:6" x14ac:dyDescent="0.25">
      <c r="A356" t="s">
        <v>40</v>
      </c>
      <c r="B356" t="s">
        <v>80</v>
      </c>
      <c r="C356" t="s">
        <v>67</v>
      </c>
      <c r="D356" t="s">
        <v>476</v>
      </c>
      <c r="E356">
        <v>0</v>
      </c>
      <c r="F356">
        <v>0</v>
      </c>
    </row>
    <row r="357" spans="1:6" x14ac:dyDescent="0.25">
      <c r="A357" t="s">
        <v>40</v>
      </c>
      <c r="B357" t="s">
        <v>80</v>
      </c>
      <c r="C357" t="s">
        <v>67</v>
      </c>
      <c r="D357" t="s">
        <v>477</v>
      </c>
      <c r="E357">
        <v>0</v>
      </c>
      <c r="F357">
        <v>0</v>
      </c>
    </row>
    <row r="358" spans="1:6" x14ac:dyDescent="0.25">
      <c r="A358" t="s">
        <v>40</v>
      </c>
      <c r="B358" t="s">
        <v>80</v>
      </c>
      <c r="C358" t="s">
        <v>67</v>
      </c>
      <c r="D358" t="s">
        <v>478</v>
      </c>
      <c r="E358">
        <v>0</v>
      </c>
      <c r="F358">
        <v>1500847.75</v>
      </c>
    </row>
    <row r="359" spans="1:6" x14ac:dyDescent="0.25">
      <c r="A359" t="s">
        <v>40</v>
      </c>
      <c r="B359" t="s">
        <v>80</v>
      </c>
      <c r="C359" t="s">
        <v>67</v>
      </c>
      <c r="D359" t="s">
        <v>479</v>
      </c>
      <c r="E359">
        <v>0</v>
      </c>
      <c r="F359">
        <v>0</v>
      </c>
    </row>
    <row r="360" spans="1:6" x14ac:dyDescent="0.25">
      <c r="A360" t="s">
        <v>40</v>
      </c>
      <c r="B360" t="s">
        <v>80</v>
      </c>
      <c r="C360" t="s">
        <v>67</v>
      </c>
      <c r="D360" t="s">
        <v>480</v>
      </c>
      <c r="E360">
        <v>0</v>
      </c>
      <c r="F360">
        <v>0</v>
      </c>
    </row>
    <row r="361" spans="1:6" x14ac:dyDescent="0.25">
      <c r="A361" t="s">
        <v>40</v>
      </c>
      <c r="B361" t="s">
        <v>80</v>
      </c>
      <c r="C361" t="s">
        <v>67</v>
      </c>
      <c r="D361" t="s">
        <v>481</v>
      </c>
      <c r="E361">
        <v>5689219.3899999997</v>
      </c>
      <c r="F361">
        <v>2032760.27</v>
      </c>
    </row>
    <row r="362" spans="1:6" x14ac:dyDescent="0.25">
      <c r="A362" t="s">
        <v>40</v>
      </c>
      <c r="B362" t="s">
        <v>81</v>
      </c>
      <c r="C362" t="s">
        <v>67</v>
      </c>
      <c r="D362" t="s">
        <v>467</v>
      </c>
      <c r="E362">
        <v>0</v>
      </c>
      <c r="F362">
        <v>271873.81</v>
      </c>
    </row>
    <row r="363" spans="1:6" x14ac:dyDescent="0.25">
      <c r="A363" t="s">
        <v>40</v>
      </c>
      <c r="B363" t="s">
        <v>81</v>
      </c>
      <c r="C363" t="s">
        <v>67</v>
      </c>
      <c r="D363" t="s">
        <v>468</v>
      </c>
      <c r="E363">
        <v>1254434.81</v>
      </c>
      <c r="F363">
        <v>0</v>
      </c>
    </row>
    <row r="364" spans="1:6" x14ac:dyDescent="0.25">
      <c r="A364" t="s">
        <v>40</v>
      </c>
      <c r="B364" t="s">
        <v>81</v>
      </c>
      <c r="C364" t="s">
        <v>67</v>
      </c>
      <c r="D364" t="s">
        <v>469</v>
      </c>
      <c r="E364">
        <v>558894.68000000005</v>
      </c>
      <c r="F364">
        <v>0</v>
      </c>
    </row>
    <row r="365" spans="1:6" x14ac:dyDescent="0.25">
      <c r="A365" t="s">
        <v>40</v>
      </c>
      <c r="B365" t="s">
        <v>81</v>
      </c>
      <c r="C365" t="s">
        <v>67</v>
      </c>
      <c r="D365" t="s">
        <v>470</v>
      </c>
      <c r="E365">
        <v>0</v>
      </c>
      <c r="F365">
        <v>0</v>
      </c>
    </row>
    <row r="366" spans="1:6" x14ac:dyDescent="0.25">
      <c r="A366" t="s">
        <v>40</v>
      </c>
      <c r="B366" t="s">
        <v>81</v>
      </c>
      <c r="C366" t="s">
        <v>67</v>
      </c>
      <c r="D366" t="s">
        <v>471</v>
      </c>
      <c r="E366">
        <v>3196971.72</v>
      </c>
      <c r="F366">
        <v>234323.45</v>
      </c>
    </row>
    <row r="367" spans="1:6" x14ac:dyDescent="0.25">
      <c r="A367" t="s">
        <v>40</v>
      </c>
      <c r="B367" t="s">
        <v>81</v>
      </c>
      <c r="C367" t="s">
        <v>67</v>
      </c>
      <c r="D367" t="s">
        <v>472</v>
      </c>
      <c r="E367">
        <v>0</v>
      </c>
      <c r="F367">
        <v>0</v>
      </c>
    </row>
    <row r="368" spans="1:6" x14ac:dyDescent="0.25">
      <c r="A368" t="s">
        <v>40</v>
      </c>
      <c r="B368" t="s">
        <v>81</v>
      </c>
      <c r="C368" t="s">
        <v>67</v>
      </c>
      <c r="D368" t="s">
        <v>473</v>
      </c>
      <c r="E368">
        <v>831836.78</v>
      </c>
      <c r="F368">
        <v>0</v>
      </c>
    </row>
    <row r="369" spans="1:6" x14ac:dyDescent="0.25">
      <c r="A369" t="s">
        <v>40</v>
      </c>
      <c r="B369" t="s">
        <v>81</v>
      </c>
      <c r="C369" t="s">
        <v>67</v>
      </c>
      <c r="D369" t="s">
        <v>474</v>
      </c>
      <c r="E369">
        <v>60766.83</v>
      </c>
      <c r="F369">
        <v>0</v>
      </c>
    </row>
    <row r="370" spans="1:6" x14ac:dyDescent="0.25">
      <c r="A370" t="s">
        <v>40</v>
      </c>
      <c r="B370" t="s">
        <v>81</v>
      </c>
      <c r="C370" t="s">
        <v>67</v>
      </c>
      <c r="D370" t="s">
        <v>475</v>
      </c>
      <c r="E370">
        <v>0</v>
      </c>
      <c r="F370">
        <v>0</v>
      </c>
    </row>
    <row r="371" spans="1:6" x14ac:dyDescent="0.25">
      <c r="A371" t="s">
        <v>40</v>
      </c>
      <c r="B371" t="s">
        <v>81</v>
      </c>
      <c r="C371" t="s">
        <v>67</v>
      </c>
      <c r="D371" t="s">
        <v>476</v>
      </c>
      <c r="E371">
        <v>0</v>
      </c>
      <c r="F371">
        <v>0</v>
      </c>
    </row>
    <row r="372" spans="1:6" x14ac:dyDescent="0.25">
      <c r="A372" t="s">
        <v>40</v>
      </c>
      <c r="B372" t="s">
        <v>81</v>
      </c>
      <c r="C372" t="s">
        <v>67</v>
      </c>
      <c r="D372" t="s">
        <v>477</v>
      </c>
      <c r="E372">
        <v>0</v>
      </c>
      <c r="F372">
        <v>0</v>
      </c>
    </row>
    <row r="373" spans="1:6" x14ac:dyDescent="0.25">
      <c r="A373" t="s">
        <v>40</v>
      </c>
      <c r="B373" t="s">
        <v>81</v>
      </c>
      <c r="C373" t="s">
        <v>67</v>
      </c>
      <c r="D373" t="s">
        <v>478</v>
      </c>
      <c r="E373">
        <v>0</v>
      </c>
      <c r="F373">
        <v>1479861.47</v>
      </c>
    </row>
    <row r="374" spans="1:6" x14ac:dyDescent="0.25">
      <c r="A374" t="s">
        <v>40</v>
      </c>
      <c r="B374" t="s">
        <v>81</v>
      </c>
      <c r="C374" t="s">
        <v>67</v>
      </c>
      <c r="D374" t="s">
        <v>479</v>
      </c>
      <c r="E374">
        <v>0</v>
      </c>
      <c r="F374">
        <v>0</v>
      </c>
    </row>
    <row r="375" spans="1:6" x14ac:dyDescent="0.25">
      <c r="A375" t="s">
        <v>40</v>
      </c>
      <c r="B375" t="s">
        <v>81</v>
      </c>
      <c r="C375" t="s">
        <v>67</v>
      </c>
      <c r="D375" t="s">
        <v>480</v>
      </c>
      <c r="E375">
        <v>0</v>
      </c>
      <c r="F375">
        <v>0</v>
      </c>
    </row>
    <row r="376" spans="1:6" x14ac:dyDescent="0.25">
      <c r="A376" t="s">
        <v>40</v>
      </c>
      <c r="B376" t="s">
        <v>81</v>
      </c>
      <c r="C376" t="s">
        <v>67</v>
      </c>
      <c r="D376" t="s">
        <v>481</v>
      </c>
      <c r="E376">
        <v>5902904.8200000003</v>
      </c>
      <c r="F376">
        <v>1986058.73</v>
      </c>
    </row>
    <row r="377" spans="1:6" x14ac:dyDescent="0.25">
      <c r="A377" t="s">
        <v>40</v>
      </c>
      <c r="B377" t="s">
        <v>20</v>
      </c>
      <c r="C377" t="s">
        <v>67</v>
      </c>
      <c r="D377" t="s">
        <v>467</v>
      </c>
      <c r="E377">
        <v>0</v>
      </c>
      <c r="F377">
        <v>479398.08</v>
      </c>
    </row>
    <row r="378" spans="1:6" x14ac:dyDescent="0.25">
      <c r="A378" t="s">
        <v>40</v>
      </c>
      <c r="B378" t="s">
        <v>20</v>
      </c>
      <c r="C378" t="s">
        <v>67</v>
      </c>
      <c r="D378" t="s">
        <v>468</v>
      </c>
      <c r="E378">
        <v>1549031.65</v>
      </c>
      <c r="F378">
        <v>0</v>
      </c>
    </row>
    <row r="379" spans="1:6" x14ac:dyDescent="0.25">
      <c r="A379" t="s">
        <v>40</v>
      </c>
      <c r="B379" t="s">
        <v>20</v>
      </c>
      <c r="C379" t="s">
        <v>67</v>
      </c>
      <c r="D379" t="s">
        <v>469</v>
      </c>
      <c r="E379">
        <v>558894.68000000005</v>
      </c>
      <c r="F379">
        <v>0</v>
      </c>
    </row>
    <row r="380" spans="1:6" x14ac:dyDescent="0.25">
      <c r="A380" t="s">
        <v>40</v>
      </c>
      <c r="B380" t="s">
        <v>20</v>
      </c>
      <c r="C380" t="s">
        <v>67</v>
      </c>
      <c r="D380" t="s">
        <v>470</v>
      </c>
      <c r="E380">
        <v>0</v>
      </c>
      <c r="F380">
        <v>0</v>
      </c>
    </row>
    <row r="381" spans="1:6" x14ac:dyDescent="0.25">
      <c r="A381" t="s">
        <v>40</v>
      </c>
      <c r="B381" t="s">
        <v>20</v>
      </c>
      <c r="C381" t="s">
        <v>67</v>
      </c>
      <c r="D381" t="s">
        <v>471</v>
      </c>
      <c r="E381">
        <v>3196971.72</v>
      </c>
      <c r="F381">
        <v>234323.45</v>
      </c>
    </row>
    <row r="382" spans="1:6" x14ac:dyDescent="0.25">
      <c r="A382" t="s">
        <v>40</v>
      </c>
      <c r="B382" t="s">
        <v>20</v>
      </c>
      <c r="C382" t="s">
        <v>67</v>
      </c>
      <c r="D382" t="s">
        <v>472</v>
      </c>
      <c r="E382">
        <v>0</v>
      </c>
      <c r="F382">
        <v>0</v>
      </c>
    </row>
    <row r="383" spans="1:6" x14ac:dyDescent="0.25">
      <c r="A383" t="s">
        <v>40</v>
      </c>
      <c r="B383" t="s">
        <v>20</v>
      </c>
      <c r="C383" t="s">
        <v>67</v>
      </c>
      <c r="D383" t="s">
        <v>473</v>
      </c>
      <c r="E383">
        <v>889595.5</v>
      </c>
      <c r="F383">
        <v>0</v>
      </c>
    </row>
    <row r="384" spans="1:6" x14ac:dyDescent="0.25">
      <c r="A384" t="s">
        <v>40</v>
      </c>
      <c r="B384" t="s">
        <v>20</v>
      </c>
      <c r="C384" t="s">
        <v>67</v>
      </c>
      <c r="D384" t="s">
        <v>474</v>
      </c>
      <c r="E384">
        <v>61726.07</v>
      </c>
      <c r="F384">
        <v>0</v>
      </c>
    </row>
    <row r="385" spans="1:6" x14ac:dyDescent="0.25">
      <c r="A385" t="s">
        <v>40</v>
      </c>
      <c r="B385" t="s">
        <v>20</v>
      </c>
      <c r="C385" t="s">
        <v>67</v>
      </c>
      <c r="D385" t="s">
        <v>475</v>
      </c>
      <c r="E385">
        <v>0</v>
      </c>
      <c r="F385">
        <v>0</v>
      </c>
    </row>
    <row r="386" spans="1:6" x14ac:dyDescent="0.25">
      <c r="A386" t="s">
        <v>40</v>
      </c>
      <c r="B386" t="s">
        <v>20</v>
      </c>
      <c r="C386" t="s">
        <v>67</v>
      </c>
      <c r="D386" t="s">
        <v>476</v>
      </c>
      <c r="E386">
        <v>0</v>
      </c>
      <c r="F386">
        <v>0</v>
      </c>
    </row>
    <row r="387" spans="1:6" x14ac:dyDescent="0.25">
      <c r="A387" t="s">
        <v>40</v>
      </c>
      <c r="B387" t="s">
        <v>20</v>
      </c>
      <c r="C387" t="s">
        <v>67</v>
      </c>
      <c r="D387" t="s">
        <v>477</v>
      </c>
      <c r="E387">
        <v>0</v>
      </c>
      <c r="F387">
        <v>0</v>
      </c>
    </row>
    <row r="388" spans="1:6" x14ac:dyDescent="0.25">
      <c r="A388" t="s">
        <v>40</v>
      </c>
      <c r="B388" t="s">
        <v>20</v>
      </c>
      <c r="C388" t="s">
        <v>67</v>
      </c>
      <c r="D388" t="s">
        <v>478</v>
      </c>
      <c r="E388">
        <v>0</v>
      </c>
      <c r="F388">
        <v>1462665.97</v>
      </c>
    </row>
    <row r="389" spans="1:6" x14ac:dyDescent="0.25">
      <c r="A389" t="s">
        <v>40</v>
      </c>
      <c r="B389" t="s">
        <v>20</v>
      </c>
      <c r="C389" t="s">
        <v>67</v>
      </c>
      <c r="D389" t="s">
        <v>479</v>
      </c>
      <c r="E389">
        <v>0</v>
      </c>
      <c r="F389">
        <v>0</v>
      </c>
    </row>
    <row r="390" spans="1:6" x14ac:dyDescent="0.25">
      <c r="A390" t="s">
        <v>40</v>
      </c>
      <c r="B390" t="s">
        <v>20</v>
      </c>
      <c r="C390" t="s">
        <v>67</v>
      </c>
      <c r="D390" t="s">
        <v>480</v>
      </c>
      <c r="E390">
        <v>0</v>
      </c>
      <c r="F390">
        <v>0</v>
      </c>
    </row>
    <row r="391" spans="1:6" x14ac:dyDescent="0.25">
      <c r="A391" t="s">
        <v>40</v>
      </c>
      <c r="B391" t="s">
        <v>20</v>
      </c>
      <c r="C391" t="s">
        <v>67</v>
      </c>
      <c r="D391" t="s">
        <v>481</v>
      </c>
      <c r="E391">
        <v>6256219.6100000003</v>
      </c>
      <c r="F391">
        <v>2176387.5</v>
      </c>
    </row>
    <row r="392" spans="1:6" x14ac:dyDescent="0.25">
      <c r="A392" t="s">
        <v>40</v>
      </c>
      <c r="B392" t="s">
        <v>21</v>
      </c>
      <c r="C392" t="s">
        <v>67</v>
      </c>
      <c r="D392" t="s">
        <v>467</v>
      </c>
      <c r="E392">
        <v>0</v>
      </c>
      <c r="F392">
        <v>684552.67</v>
      </c>
    </row>
    <row r="393" spans="1:6" x14ac:dyDescent="0.25">
      <c r="A393" t="s">
        <v>40</v>
      </c>
      <c r="B393" t="s">
        <v>21</v>
      </c>
      <c r="C393" t="s">
        <v>67</v>
      </c>
      <c r="D393" t="s">
        <v>468</v>
      </c>
      <c r="E393">
        <v>1441112.38</v>
      </c>
      <c r="F393">
        <v>0</v>
      </c>
    </row>
    <row r="394" spans="1:6" x14ac:dyDescent="0.25">
      <c r="A394" t="s">
        <v>40</v>
      </c>
      <c r="B394" t="s">
        <v>21</v>
      </c>
      <c r="C394" t="s">
        <v>67</v>
      </c>
      <c r="D394" t="s">
        <v>469</v>
      </c>
      <c r="E394">
        <v>558894.68000000005</v>
      </c>
      <c r="F394">
        <v>0</v>
      </c>
    </row>
    <row r="395" spans="1:6" x14ac:dyDescent="0.25">
      <c r="A395" t="s">
        <v>40</v>
      </c>
      <c r="B395" t="s">
        <v>21</v>
      </c>
      <c r="C395" t="s">
        <v>67</v>
      </c>
      <c r="D395" t="s">
        <v>470</v>
      </c>
      <c r="E395">
        <v>0</v>
      </c>
      <c r="F395">
        <v>0</v>
      </c>
    </row>
    <row r="396" spans="1:6" x14ac:dyDescent="0.25">
      <c r="A396" t="s">
        <v>40</v>
      </c>
      <c r="B396" t="s">
        <v>21</v>
      </c>
      <c r="C396" t="s">
        <v>67</v>
      </c>
      <c r="D396" t="s">
        <v>471</v>
      </c>
      <c r="E396">
        <v>3196971.72</v>
      </c>
      <c r="F396">
        <v>234323.45</v>
      </c>
    </row>
    <row r="397" spans="1:6" x14ac:dyDescent="0.25">
      <c r="A397" t="s">
        <v>40</v>
      </c>
      <c r="B397" t="s">
        <v>21</v>
      </c>
      <c r="C397" t="s">
        <v>67</v>
      </c>
      <c r="D397" t="s">
        <v>472</v>
      </c>
      <c r="E397">
        <v>0</v>
      </c>
      <c r="F397">
        <v>0</v>
      </c>
    </row>
    <row r="398" spans="1:6" x14ac:dyDescent="0.25">
      <c r="A398" t="s">
        <v>40</v>
      </c>
      <c r="B398" t="s">
        <v>21</v>
      </c>
      <c r="C398" t="s">
        <v>67</v>
      </c>
      <c r="D398" t="s">
        <v>473</v>
      </c>
      <c r="E398">
        <v>892407.74</v>
      </c>
      <c r="F398">
        <v>0</v>
      </c>
    </row>
    <row r="399" spans="1:6" x14ac:dyDescent="0.25">
      <c r="A399" t="s">
        <v>40</v>
      </c>
      <c r="B399" t="s">
        <v>21</v>
      </c>
      <c r="C399" t="s">
        <v>67</v>
      </c>
      <c r="D399" t="s">
        <v>474</v>
      </c>
      <c r="E399">
        <v>54003.839999999997</v>
      </c>
      <c r="F399">
        <v>0</v>
      </c>
    </row>
    <row r="400" spans="1:6" x14ac:dyDescent="0.25">
      <c r="A400" t="s">
        <v>40</v>
      </c>
      <c r="B400" t="s">
        <v>21</v>
      </c>
      <c r="C400" t="s">
        <v>67</v>
      </c>
      <c r="D400" t="s">
        <v>475</v>
      </c>
      <c r="E400">
        <v>0</v>
      </c>
      <c r="F400">
        <v>0</v>
      </c>
    </row>
    <row r="401" spans="1:6" x14ac:dyDescent="0.25">
      <c r="A401" t="s">
        <v>40</v>
      </c>
      <c r="B401" t="s">
        <v>21</v>
      </c>
      <c r="C401" t="s">
        <v>67</v>
      </c>
      <c r="D401" t="s">
        <v>476</v>
      </c>
      <c r="E401">
        <v>0</v>
      </c>
      <c r="F401">
        <v>0</v>
      </c>
    </row>
    <row r="402" spans="1:6" x14ac:dyDescent="0.25">
      <c r="A402" t="s">
        <v>40</v>
      </c>
      <c r="B402" t="s">
        <v>21</v>
      </c>
      <c r="C402" t="s">
        <v>67</v>
      </c>
      <c r="D402" t="s">
        <v>477</v>
      </c>
      <c r="E402">
        <v>0</v>
      </c>
      <c r="F402">
        <v>0</v>
      </c>
    </row>
    <row r="403" spans="1:6" x14ac:dyDescent="0.25">
      <c r="A403" t="s">
        <v>40</v>
      </c>
      <c r="B403" t="s">
        <v>21</v>
      </c>
      <c r="C403" t="s">
        <v>67</v>
      </c>
      <c r="D403" t="s">
        <v>478</v>
      </c>
      <c r="E403">
        <v>0</v>
      </c>
      <c r="F403">
        <v>1491232.46</v>
      </c>
    </row>
    <row r="404" spans="1:6" x14ac:dyDescent="0.25">
      <c r="A404" t="s">
        <v>40</v>
      </c>
      <c r="B404" t="s">
        <v>21</v>
      </c>
      <c r="C404" t="s">
        <v>67</v>
      </c>
      <c r="D404" t="s">
        <v>479</v>
      </c>
      <c r="E404">
        <v>0</v>
      </c>
      <c r="F404">
        <v>0</v>
      </c>
    </row>
    <row r="405" spans="1:6" x14ac:dyDescent="0.25">
      <c r="A405" t="s">
        <v>40</v>
      </c>
      <c r="B405" t="s">
        <v>21</v>
      </c>
      <c r="C405" t="s">
        <v>67</v>
      </c>
      <c r="D405" t="s">
        <v>480</v>
      </c>
      <c r="E405">
        <v>0</v>
      </c>
      <c r="F405">
        <v>0</v>
      </c>
    </row>
    <row r="406" spans="1:6" x14ac:dyDescent="0.25">
      <c r="A406" t="s">
        <v>40</v>
      </c>
      <c r="B406" t="s">
        <v>21</v>
      </c>
      <c r="C406" t="s">
        <v>67</v>
      </c>
      <c r="D406" t="s">
        <v>481</v>
      </c>
      <c r="E406">
        <v>6143390.3600000003</v>
      </c>
      <c r="F406">
        <v>2410108.58</v>
      </c>
    </row>
    <row r="407" spans="1:6" x14ac:dyDescent="0.25">
      <c r="A407" t="s">
        <v>40</v>
      </c>
      <c r="B407" t="s">
        <v>22</v>
      </c>
      <c r="C407" t="s">
        <v>67</v>
      </c>
      <c r="D407" t="s">
        <v>467</v>
      </c>
      <c r="E407">
        <v>0</v>
      </c>
      <c r="F407">
        <v>601533.80000000005</v>
      </c>
    </row>
    <row r="408" spans="1:6" x14ac:dyDescent="0.25">
      <c r="A408" t="s">
        <v>40</v>
      </c>
      <c r="B408" t="s">
        <v>22</v>
      </c>
      <c r="C408" t="s">
        <v>67</v>
      </c>
      <c r="D408" t="s">
        <v>468</v>
      </c>
      <c r="E408">
        <v>1233612.1100000001</v>
      </c>
      <c r="F408">
        <v>0</v>
      </c>
    </row>
    <row r="409" spans="1:6" x14ac:dyDescent="0.25">
      <c r="A409" t="s">
        <v>40</v>
      </c>
      <c r="B409" t="s">
        <v>22</v>
      </c>
      <c r="C409" t="s">
        <v>67</v>
      </c>
      <c r="D409" t="s">
        <v>469</v>
      </c>
      <c r="E409">
        <v>558894.68000000005</v>
      </c>
      <c r="F409">
        <v>0</v>
      </c>
    </row>
    <row r="410" spans="1:6" x14ac:dyDescent="0.25">
      <c r="A410" t="s">
        <v>40</v>
      </c>
      <c r="B410" t="s">
        <v>22</v>
      </c>
      <c r="C410" t="s">
        <v>67</v>
      </c>
      <c r="D410" t="s">
        <v>470</v>
      </c>
      <c r="E410">
        <v>0</v>
      </c>
      <c r="F410">
        <v>0</v>
      </c>
    </row>
    <row r="411" spans="1:6" x14ac:dyDescent="0.25">
      <c r="A411" t="s">
        <v>40</v>
      </c>
      <c r="B411" t="s">
        <v>22</v>
      </c>
      <c r="C411" t="s">
        <v>67</v>
      </c>
      <c r="D411" t="s">
        <v>471</v>
      </c>
      <c r="E411">
        <v>3196971.72</v>
      </c>
      <c r="F411">
        <v>234323.45</v>
      </c>
    </row>
    <row r="412" spans="1:6" x14ac:dyDescent="0.25">
      <c r="A412" t="s">
        <v>40</v>
      </c>
      <c r="B412" t="s">
        <v>22</v>
      </c>
      <c r="C412" t="s">
        <v>67</v>
      </c>
      <c r="D412" t="s">
        <v>472</v>
      </c>
      <c r="E412">
        <v>0</v>
      </c>
      <c r="F412">
        <v>0</v>
      </c>
    </row>
    <row r="413" spans="1:6" x14ac:dyDescent="0.25">
      <c r="A413" t="s">
        <v>40</v>
      </c>
      <c r="B413" t="s">
        <v>22</v>
      </c>
      <c r="C413" t="s">
        <v>67</v>
      </c>
      <c r="D413" t="s">
        <v>473</v>
      </c>
      <c r="E413">
        <v>881300.3</v>
      </c>
      <c r="F413">
        <v>0</v>
      </c>
    </row>
    <row r="414" spans="1:6" x14ac:dyDescent="0.25">
      <c r="A414" t="s">
        <v>40</v>
      </c>
      <c r="B414" t="s">
        <v>22</v>
      </c>
      <c r="C414" t="s">
        <v>67</v>
      </c>
      <c r="D414" t="s">
        <v>474</v>
      </c>
      <c r="E414">
        <v>54499.96</v>
      </c>
      <c r="F414">
        <v>0</v>
      </c>
    </row>
    <row r="415" spans="1:6" x14ac:dyDescent="0.25">
      <c r="A415" t="s">
        <v>40</v>
      </c>
      <c r="B415" t="s">
        <v>22</v>
      </c>
      <c r="C415" t="s">
        <v>67</v>
      </c>
      <c r="D415" t="s">
        <v>475</v>
      </c>
      <c r="E415">
        <v>0</v>
      </c>
      <c r="F415">
        <v>0</v>
      </c>
    </row>
    <row r="416" spans="1:6" x14ac:dyDescent="0.25">
      <c r="A416" t="s">
        <v>40</v>
      </c>
      <c r="B416" t="s">
        <v>22</v>
      </c>
      <c r="C416" t="s">
        <v>67</v>
      </c>
      <c r="D416" t="s">
        <v>476</v>
      </c>
      <c r="E416">
        <v>0</v>
      </c>
      <c r="F416">
        <v>0</v>
      </c>
    </row>
    <row r="417" spans="1:6" x14ac:dyDescent="0.25">
      <c r="A417" t="s">
        <v>40</v>
      </c>
      <c r="B417" t="s">
        <v>22</v>
      </c>
      <c r="C417" t="s">
        <v>67</v>
      </c>
      <c r="D417" t="s">
        <v>477</v>
      </c>
      <c r="E417">
        <v>0</v>
      </c>
      <c r="F417">
        <v>0</v>
      </c>
    </row>
    <row r="418" spans="1:6" x14ac:dyDescent="0.25">
      <c r="A418" t="s">
        <v>40</v>
      </c>
      <c r="B418" t="s">
        <v>22</v>
      </c>
      <c r="C418" t="s">
        <v>67</v>
      </c>
      <c r="D418" t="s">
        <v>478</v>
      </c>
      <c r="E418">
        <v>0</v>
      </c>
      <c r="F418">
        <v>1537960.3</v>
      </c>
    </row>
    <row r="419" spans="1:6" x14ac:dyDescent="0.25">
      <c r="A419" t="s">
        <v>40</v>
      </c>
      <c r="B419" t="s">
        <v>22</v>
      </c>
      <c r="C419" t="s">
        <v>67</v>
      </c>
      <c r="D419" t="s">
        <v>479</v>
      </c>
      <c r="E419">
        <v>0</v>
      </c>
      <c r="F419">
        <v>0</v>
      </c>
    </row>
    <row r="420" spans="1:6" x14ac:dyDescent="0.25">
      <c r="A420" t="s">
        <v>40</v>
      </c>
      <c r="B420" t="s">
        <v>22</v>
      </c>
      <c r="C420" t="s">
        <v>67</v>
      </c>
      <c r="D420" t="s">
        <v>480</v>
      </c>
      <c r="E420">
        <v>0</v>
      </c>
      <c r="F420">
        <v>0</v>
      </c>
    </row>
    <row r="421" spans="1:6" x14ac:dyDescent="0.25">
      <c r="A421" t="s">
        <v>40</v>
      </c>
      <c r="B421" t="s">
        <v>22</v>
      </c>
      <c r="C421" t="s">
        <v>67</v>
      </c>
      <c r="D421" t="s">
        <v>481</v>
      </c>
      <c r="E421">
        <v>5925278.7599999998</v>
      </c>
      <c r="F421">
        <v>2373817.56</v>
      </c>
    </row>
    <row r="422" spans="1:6" x14ac:dyDescent="0.25">
      <c r="A422" t="s">
        <v>40</v>
      </c>
      <c r="B422" t="s">
        <v>23</v>
      </c>
      <c r="C422" t="s">
        <v>67</v>
      </c>
      <c r="D422" t="s">
        <v>467</v>
      </c>
      <c r="E422">
        <v>0</v>
      </c>
      <c r="F422">
        <v>505883.84</v>
      </c>
    </row>
    <row r="423" spans="1:6" x14ac:dyDescent="0.25">
      <c r="A423" t="s">
        <v>40</v>
      </c>
      <c r="B423" t="s">
        <v>23</v>
      </c>
      <c r="C423" t="s">
        <v>67</v>
      </c>
      <c r="D423" t="s">
        <v>468</v>
      </c>
      <c r="E423">
        <v>1618573.35</v>
      </c>
      <c r="F423">
        <v>0</v>
      </c>
    </row>
    <row r="424" spans="1:6" x14ac:dyDescent="0.25">
      <c r="A424" t="s">
        <v>40</v>
      </c>
      <c r="B424" t="s">
        <v>23</v>
      </c>
      <c r="C424" t="s">
        <v>67</v>
      </c>
      <c r="D424" t="s">
        <v>469</v>
      </c>
      <c r="E424">
        <v>558894.68000000005</v>
      </c>
      <c r="F424">
        <v>0</v>
      </c>
    </row>
    <row r="425" spans="1:6" x14ac:dyDescent="0.25">
      <c r="A425" t="s">
        <v>40</v>
      </c>
      <c r="B425" t="s">
        <v>23</v>
      </c>
      <c r="C425" t="s">
        <v>67</v>
      </c>
      <c r="D425" t="s">
        <v>470</v>
      </c>
      <c r="E425">
        <v>0</v>
      </c>
      <c r="F425">
        <v>0</v>
      </c>
    </row>
    <row r="426" spans="1:6" x14ac:dyDescent="0.25">
      <c r="A426" t="s">
        <v>40</v>
      </c>
      <c r="B426" t="s">
        <v>23</v>
      </c>
      <c r="C426" t="s">
        <v>67</v>
      </c>
      <c r="D426" t="s">
        <v>471</v>
      </c>
      <c r="E426">
        <v>3196971.72</v>
      </c>
      <c r="F426">
        <v>234323.45</v>
      </c>
    </row>
    <row r="427" spans="1:6" x14ac:dyDescent="0.25">
      <c r="A427" t="s">
        <v>40</v>
      </c>
      <c r="B427" t="s">
        <v>23</v>
      </c>
      <c r="C427" t="s">
        <v>67</v>
      </c>
      <c r="D427" t="s">
        <v>472</v>
      </c>
      <c r="E427">
        <v>0</v>
      </c>
      <c r="F427">
        <v>0</v>
      </c>
    </row>
    <row r="428" spans="1:6" x14ac:dyDescent="0.25">
      <c r="A428" t="s">
        <v>40</v>
      </c>
      <c r="B428" t="s">
        <v>23</v>
      </c>
      <c r="C428" t="s">
        <v>67</v>
      </c>
      <c r="D428" t="s">
        <v>473</v>
      </c>
      <c r="E428">
        <v>928806.39</v>
      </c>
      <c r="F428">
        <v>0</v>
      </c>
    </row>
    <row r="429" spans="1:6" x14ac:dyDescent="0.25">
      <c r="A429" t="s">
        <v>40</v>
      </c>
      <c r="B429" t="s">
        <v>23</v>
      </c>
      <c r="C429" t="s">
        <v>67</v>
      </c>
      <c r="D429" t="s">
        <v>474</v>
      </c>
      <c r="E429">
        <v>60261.47</v>
      </c>
      <c r="F429">
        <v>0</v>
      </c>
    </row>
    <row r="430" spans="1:6" x14ac:dyDescent="0.25">
      <c r="A430" t="s">
        <v>40</v>
      </c>
      <c r="B430" t="s">
        <v>23</v>
      </c>
      <c r="C430" t="s">
        <v>67</v>
      </c>
      <c r="D430" t="s">
        <v>475</v>
      </c>
      <c r="E430">
        <v>0</v>
      </c>
      <c r="F430">
        <v>0</v>
      </c>
    </row>
    <row r="431" spans="1:6" x14ac:dyDescent="0.25">
      <c r="A431" t="s">
        <v>40</v>
      </c>
      <c r="B431" t="s">
        <v>23</v>
      </c>
      <c r="C431" t="s">
        <v>67</v>
      </c>
      <c r="D431" t="s">
        <v>476</v>
      </c>
      <c r="E431">
        <v>0</v>
      </c>
      <c r="F431">
        <v>0</v>
      </c>
    </row>
    <row r="432" spans="1:6" x14ac:dyDescent="0.25">
      <c r="A432" t="s">
        <v>40</v>
      </c>
      <c r="B432" t="s">
        <v>23</v>
      </c>
      <c r="C432" t="s">
        <v>67</v>
      </c>
      <c r="D432" t="s">
        <v>477</v>
      </c>
      <c r="E432">
        <v>0</v>
      </c>
      <c r="F432">
        <v>0</v>
      </c>
    </row>
    <row r="433" spans="1:6" x14ac:dyDescent="0.25">
      <c r="A433" t="s">
        <v>40</v>
      </c>
      <c r="B433" t="s">
        <v>23</v>
      </c>
      <c r="C433" t="s">
        <v>67</v>
      </c>
      <c r="D433" t="s">
        <v>478</v>
      </c>
      <c r="E433">
        <v>0</v>
      </c>
      <c r="F433">
        <v>1447559.39</v>
      </c>
    </row>
    <row r="434" spans="1:6" x14ac:dyDescent="0.25">
      <c r="A434" t="s">
        <v>40</v>
      </c>
      <c r="B434" t="s">
        <v>23</v>
      </c>
      <c r="C434" t="s">
        <v>67</v>
      </c>
      <c r="D434" t="s">
        <v>479</v>
      </c>
      <c r="E434">
        <v>0</v>
      </c>
      <c r="F434">
        <v>0</v>
      </c>
    </row>
    <row r="435" spans="1:6" x14ac:dyDescent="0.25">
      <c r="A435" t="s">
        <v>40</v>
      </c>
      <c r="B435" t="s">
        <v>23</v>
      </c>
      <c r="C435" t="s">
        <v>67</v>
      </c>
      <c r="D435" t="s">
        <v>480</v>
      </c>
      <c r="E435">
        <v>0</v>
      </c>
      <c r="F435">
        <v>0</v>
      </c>
    </row>
    <row r="436" spans="1:6" x14ac:dyDescent="0.25">
      <c r="A436" t="s">
        <v>40</v>
      </c>
      <c r="B436" t="s">
        <v>23</v>
      </c>
      <c r="C436" t="s">
        <v>67</v>
      </c>
      <c r="D436" t="s">
        <v>481</v>
      </c>
      <c r="E436">
        <v>6363507.6100000003</v>
      </c>
      <c r="F436">
        <v>2187766.6800000002</v>
      </c>
    </row>
    <row r="437" spans="1:6" x14ac:dyDescent="0.25">
      <c r="A437" t="s">
        <v>40</v>
      </c>
      <c r="B437" t="s">
        <v>24</v>
      </c>
      <c r="C437" t="s">
        <v>67</v>
      </c>
      <c r="D437" t="s">
        <v>467</v>
      </c>
      <c r="E437">
        <v>0</v>
      </c>
      <c r="F437">
        <v>374177.81</v>
      </c>
    </row>
    <row r="438" spans="1:6" x14ac:dyDescent="0.25">
      <c r="A438" t="s">
        <v>40</v>
      </c>
      <c r="B438" t="s">
        <v>24</v>
      </c>
      <c r="C438" t="s">
        <v>67</v>
      </c>
      <c r="D438" t="s">
        <v>468</v>
      </c>
      <c r="E438">
        <v>1993005.85</v>
      </c>
      <c r="F438">
        <v>0</v>
      </c>
    </row>
    <row r="439" spans="1:6" x14ac:dyDescent="0.25">
      <c r="A439" t="s">
        <v>40</v>
      </c>
      <c r="B439" t="s">
        <v>24</v>
      </c>
      <c r="C439" t="s">
        <v>67</v>
      </c>
      <c r="D439" t="s">
        <v>469</v>
      </c>
      <c r="E439">
        <v>558894.68000000005</v>
      </c>
      <c r="F439">
        <v>0</v>
      </c>
    </row>
    <row r="440" spans="1:6" x14ac:dyDescent="0.25">
      <c r="A440" t="s">
        <v>40</v>
      </c>
      <c r="B440" t="s">
        <v>24</v>
      </c>
      <c r="C440" t="s">
        <v>67</v>
      </c>
      <c r="D440" t="s">
        <v>470</v>
      </c>
      <c r="E440">
        <v>0</v>
      </c>
      <c r="F440">
        <v>0</v>
      </c>
    </row>
    <row r="441" spans="1:6" x14ac:dyDescent="0.25">
      <c r="A441" t="s">
        <v>40</v>
      </c>
      <c r="B441" t="s">
        <v>24</v>
      </c>
      <c r="C441" t="s">
        <v>67</v>
      </c>
      <c r="D441" t="s">
        <v>471</v>
      </c>
      <c r="E441">
        <v>3196971.72</v>
      </c>
      <c r="F441">
        <v>234323.45</v>
      </c>
    </row>
    <row r="442" spans="1:6" x14ac:dyDescent="0.25">
      <c r="A442" t="s">
        <v>40</v>
      </c>
      <c r="B442" t="s">
        <v>24</v>
      </c>
      <c r="C442" t="s">
        <v>67</v>
      </c>
      <c r="D442" t="s">
        <v>472</v>
      </c>
      <c r="E442">
        <v>0</v>
      </c>
      <c r="F442">
        <v>0</v>
      </c>
    </row>
    <row r="443" spans="1:6" x14ac:dyDescent="0.25">
      <c r="A443" t="s">
        <v>40</v>
      </c>
      <c r="B443" t="s">
        <v>24</v>
      </c>
      <c r="C443" t="s">
        <v>67</v>
      </c>
      <c r="D443" t="s">
        <v>473</v>
      </c>
      <c r="E443">
        <v>1034992.81</v>
      </c>
      <c r="F443">
        <v>0</v>
      </c>
    </row>
    <row r="444" spans="1:6" x14ac:dyDescent="0.25">
      <c r="A444" t="s">
        <v>40</v>
      </c>
      <c r="B444" t="s">
        <v>24</v>
      </c>
      <c r="C444" t="s">
        <v>67</v>
      </c>
      <c r="D444" t="s">
        <v>474</v>
      </c>
      <c r="E444">
        <v>57016.65</v>
      </c>
      <c r="F444">
        <v>0</v>
      </c>
    </row>
    <row r="445" spans="1:6" x14ac:dyDescent="0.25">
      <c r="A445" t="s">
        <v>40</v>
      </c>
      <c r="B445" t="s">
        <v>24</v>
      </c>
      <c r="C445" t="s">
        <v>67</v>
      </c>
      <c r="D445" t="s">
        <v>475</v>
      </c>
      <c r="E445">
        <v>0</v>
      </c>
      <c r="F445">
        <v>0</v>
      </c>
    </row>
    <row r="446" spans="1:6" x14ac:dyDescent="0.25">
      <c r="A446" t="s">
        <v>40</v>
      </c>
      <c r="B446" t="s">
        <v>24</v>
      </c>
      <c r="C446" t="s">
        <v>67</v>
      </c>
      <c r="D446" t="s">
        <v>476</v>
      </c>
      <c r="E446">
        <v>0</v>
      </c>
      <c r="F446">
        <v>0</v>
      </c>
    </row>
    <row r="447" spans="1:6" x14ac:dyDescent="0.25">
      <c r="A447" t="s">
        <v>40</v>
      </c>
      <c r="B447" t="s">
        <v>24</v>
      </c>
      <c r="C447" t="s">
        <v>67</v>
      </c>
      <c r="D447" t="s">
        <v>477</v>
      </c>
      <c r="E447">
        <v>0</v>
      </c>
      <c r="F447">
        <v>0</v>
      </c>
    </row>
    <row r="448" spans="1:6" x14ac:dyDescent="0.25">
      <c r="A448" t="s">
        <v>40</v>
      </c>
      <c r="B448" t="s">
        <v>24</v>
      </c>
      <c r="C448" t="s">
        <v>67</v>
      </c>
      <c r="D448" t="s">
        <v>478</v>
      </c>
      <c r="E448">
        <v>0</v>
      </c>
      <c r="F448">
        <v>1370631.47</v>
      </c>
    </row>
    <row r="449" spans="1:6" x14ac:dyDescent="0.25">
      <c r="A449" t="s">
        <v>40</v>
      </c>
      <c r="B449" t="s">
        <v>24</v>
      </c>
      <c r="C449" t="s">
        <v>67</v>
      </c>
      <c r="D449" t="s">
        <v>479</v>
      </c>
      <c r="E449">
        <v>0</v>
      </c>
      <c r="F449">
        <v>0</v>
      </c>
    </row>
    <row r="450" spans="1:6" x14ac:dyDescent="0.25">
      <c r="A450" t="s">
        <v>40</v>
      </c>
      <c r="B450" t="s">
        <v>24</v>
      </c>
      <c r="C450" t="s">
        <v>67</v>
      </c>
      <c r="D450" t="s">
        <v>480</v>
      </c>
      <c r="E450">
        <v>0</v>
      </c>
      <c r="F450">
        <v>0</v>
      </c>
    </row>
    <row r="451" spans="1:6" x14ac:dyDescent="0.25">
      <c r="A451" t="s">
        <v>40</v>
      </c>
      <c r="B451" t="s">
        <v>24</v>
      </c>
      <c r="C451" t="s">
        <v>67</v>
      </c>
      <c r="D451" t="s">
        <v>481</v>
      </c>
      <c r="E451">
        <v>6840881.71</v>
      </c>
      <c r="F451">
        <v>1979132.73</v>
      </c>
    </row>
    <row r="452" spans="1:6" x14ac:dyDescent="0.25">
      <c r="A452" t="s">
        <v>40</v>
      </c>
      <c r="B452" t="s">
        <v>25</v>
      </c>
      <c r="C452" t="s">
        <v>67</v>
      </c>
      <c r="D452" t="s">
        <v>467</v>
      </c>
      <c r="E452">
        <v>0</v>
      </c>
      <c r="F452">
        <v>216817.31</v>
      </c>
    </row>
    <row r="453" spans="1:6" x14ac:dyDescent="0.25">
      <c r="A453" t="s">
        <v>40</v>
      </c>
      <c r="B453" t="s">
        <v>25</v>
      </c>
      <c r="C453" t="s">
        <v>67</v>
      </c>
      <c r="D453" t="s">
        <v>468</v>
      </c>
      <c r="E453">
        <v>2857370.87</v>
      </c>
      <c r="F453">
        <v>0</v>
      </c>
    </row>
    <row r="454" spans="1:6" x14ac:dyDescent="0.25">
      <c r="A454" t="s">
        <v>40</v>
      </c>
      <c r="B454" t="s">
        <v>25</v>
      </c>
      <c r="C454" t="s">
        <v>67</v>
      </c>
      <c r="D454" t="s">
        <v>469</v>
      </c>
      <c r="E454">
        <v>558894.68000000005</v>
      </c>
      <c r="F454">
        <v>0</v>
      </c>
    </row>
    <row r="455" spans="1:6" x14ac:dyDescent="0.25">
      <c r="A455" t="s">
        <v>40</v>
      </c>
      <c r="B455" t="s">
        <v>25</v>
      </c>
      <c r="C455" t="s">
        <v>67</v>
      </c>
      <c r="D455" t="s">
        <v>470</v>
      </c>
      <c r="E455">
        <v>0</v>
      </c>
      <c r="F455">
        <v>0</v>
      </c>
    </row>
    <row r="456" spans="1:6" x14ac:dyDescent="0.25">
      <c r="A456" t="s">
        <v>40</v>
      </c>
      <c r="B456" t="s">
        <v>25</v>
      </c>
      <c r="C456" t="s">
        <v>67</v>
      </c>
      <c r="D456" t="s">
        <v>471</v>
      </c>
      <c r="E456">
        <v>3196971.72</v>
      </c>
      <c r="F456">
        <v>234323.45</v>
      </c>
    </row>
    <row r="457" spans="1:6" x14ac:dyDescent="0.25">
      <c r="A457" t="s">
        <v>40</v>
      </c>
      <c r="B457" t="s">
        <v>25</v>
      </c>
      <c r="C457" t="s">
        <v>67</v>
      </c>
      <c r="D457" t="s">
        <v>472</v>
      </c>
      <c r="E457">
        <v>0</v>
      </c>
      <c r="F457">
        <v>0</v>
      </c>
    </row>
    <row r="458" spans="1:6" x14ac:dyDescent="0.25">
      <c r="A458" t="s">
        <v>40</v>
      </c>
      <c r="B458" t="s">
        <v>25</v>
      </c>
      <c r="C458" t="s">
        <v>67</v>
      </c>
      <c r="D458" t="s">
        <v>473</v>
      </c>
      <c r="E458">
        <v>1089558.46</v>
      </c>
      <c r="F458">
        <v>0</v>
      </c>
    </row>
    <row r="459" spans="1:6" x14ac:dyDescent="0.25">
      <c r="A459" t="s">
        <v>40</v>
      </c>
      <c r="B459" t="s">
        <v>25</v>
      </c>
      <c r="C459" t="s">
        <v>67</v>
      </c>
      <c r="D459" t="s">
        <v>474</v>
      </c>
      <c r="E459">
        <v>77236.14</v>
      </c>
      <c r="F459">
        <v>0</v>
      </c>
    </row>
    <row r="460" spans="1:6" x14ac:dyDescent="0.25">
      <c r="A460" t="s">
        <v>40</v>
      </c>
      <c r="B460" t="s">
        <v>25</v>
      </c>
      <c r="C460" t="s">
        <v>67</v>
      </c>
      <c r="D460" t="s">
        <v>475</v>
      </c>
      <c r="E460">
        <v>0</v>
      </c>
      <c r="F460">
        <v>0</v>
      </c>
    </row>
    <row r="461" spans="1:6" x14ac:dyDescent="0.25">
      <c r="A461" t="s">
        <v>40</v>
      </c>
      <c r="B461" t="s">
        <v>25</v>
      </c>
      <c r="C461" t="s">
        <v>67</v>
      </c>
      <c r="D461" t="s">
        <v>476</v>
      </c>
      <c r="E461">
        <v>0</v>
      </c>
      <c r="F461">
        <v>0</v>
      </c>
    </row>
    <row r="462" spans="1:6" x14ac:dyDescent="0.25">
      <c r="A462" t="s">
        <v>40</v>
      </c>
      <c r="B462" t="s">
        <v>25</v>
      </c>
      <c r="C462" t="s">
        <v>67</v>
      </c>
      <c r="D462" t="s">
        <v>477</v>
      </c>
      <c r="E462">
        <v>0</v>
      </c>
      <c r="F462">
        <v>0</v>
      </c>
    </row>
    <row r="463" spans="1:6" x14ac:dyDescent="0.25">
      <c r="A463" t="s">
        <v>40</v>
      </c>
      <c r="B463" t="s">
        <v>25</v>
      </c>
      <c r="C463" t="s">
        <v>67</v>
      </c>
      <c r="D463" t="s">
        <v>478</v>
      </c>
      <c r="E463">
        <v>0</v>
      </c>
      <c r="F463">
        <v>1215292.33</v>
      </c>
    </row>
    <row r="464" spans="1:6" x14ac:dyDescent="0.25">
      <c r="A464" t="s">
        <v>40</v>
      </c>
      <c r="B464" t="s">
        <v>25</v>
      </c>
      <c r="C464" t="s">
        <v>67</v>
      </c>
      <c r="D464" t="s">
        <v>479</v>
      </c>
      <c r="E464">
        <v>0</v>
      </c>
      <c r="F464">
        <v>0</v>
      </c>
    </row>
    <row r="465" spans="1:6" x14ac:dyDescent="0.25">
      <c r="A465" t="s">
        <v>40</v>
      </c>
      <c r="B465" t="s">
        <v>25</v>
      </c>
      <c r="C465" t="s">
        <v>67</v>
      </c>
      <c r="D465" t="s">
        <v>480</v>
      </c>
      <c r="E465">
        <v>0</v>
      </c>
      <c r="F465">
        <v>0</v>
      </c>
    </row>
    <row r="466" spans="1:6" x14ac:dyDescent="0.25">
      <c r="A466" t="s">
        <v>40</v>
      </c>
      <c r="B466" t="s">
        <v>25</v>
      </c>
      <c r="C466" t="s">
        <v>67</v>
      </c>
      <c r="D466" t="s">
        <v>481</v>
      </c>
      <c r="E466">
        <v>7780031.8700000001</v>
      </c>
      <c r="F466">
        <v>1666433.09</v>
      </c>
    </row>
    <row r="467" spans="1:6" x14ac:dyDescent="0.25">
      <c r="A467" t="s">
        <v>40</v>
      </c>
      <c r="B467" t="s">
        <v>26</v>
      </c>
      <c r="C467" t="s">
        <v>67</v>
      </c>
      <c r="D467" t="s">
        <v>467</v>
      </c>
      <c r="E467">
        <v>0</v>
      </c>
      <c r="F467">
        <v>834180.81</v>
      </c>
    </row>
    <row r="468" spans="1:6" x14ac:dyDescent="0.25">
      <c r="A468" t="s">
        <v>40</v>
      </c>
      <c r="B468" t="s">
        <v>26</v>
      </c>
      <c r="C468" t="s">
        <v>67</v>
      </c>
      <c r="D468" t="s">
        <v>468</v>
      </c>
      <c r="E468">
        <v>1326345.82</v>
      </c>
      <c r="F468">
        <v>0</v>
      </c>
    </row>
    <row r="469" spans="1:6" x14ac:dyDescent="0.25">
      <c r="A469" t="s">
        <v>40</v>
      </c>
      <c r="B469" t="s">
        <v>26</v>
      </c>
      <c r="C469" t="s">
        <v>67</v>
      </c>
      <c r="D469" t="s">
        <v>469</v>
      </c>
      <c r="E469">
        <v>558894.68000000005</v>
      </c>
      <c r="F469">
        <v>0</v>
      </c>
    </row>
    <row r="470" spans="1:6" x14ac:dyDescent="0.25">
      <c r="A470" t="s">
        <v>40</v>
      </c>
      <c r="B470" t="s">
        <v>26</v>
      </c>
      <c r="C470" t="s">
        <v>67</v>
      </c>
      <c r="D470" t="s">
        <v>470</v>
      </c>
      <c r="E470">
        <v>0</v>
      </c>
      <c r="F470">
        <v>0</v>
      </c>
    </row>
    <row r="471" spans="1:6" x14ac:dyDescent="0.25">
      <c r="A471" t="s">
        <v>40</v>
      </c>
      <c r="B471" t="s">
        <v>26</v>
      </c>
      <c r="C471" t="s">
        <v>67</v>
      </c>
      <c r="D471" t="s">
        <v>471</v>
      </c>
      <c r="E471">
        <v>3196971.72</v>
      </c>
      <c r="F471">
        <v>234323.45</v>
      </c>
    </row>
    <row r="472" spans="1:6" x14ac:dyDescent="0.25">
      <c r="A472" t="s">
        <v>40</v>
      </c>
      <c r="B472" t="s">
        <v>26</v>
      </c>
      <c r="C472" t="s">
        <v>67</v>
      </c>
      <c r="D472" t="s">
        <v>472</v>
      </c>
      <c r="E472">
        <v>0</v>
      </c>
      <c r="F472">
        <v>0</v>
      </c>
    </row>
    <row r="473" spans="1:6" x14ac:dyDescent="0.25">
      <c r="A473" t="s">
        <v>40</v>
      </c>
      <c r="B473" t="s">
        <v>26</v>
      </c>
      <c r="C473" t="s">
        <v>67</v>
      </c>
      <c r="D473" t="s">
        <v>473</v>
      </c>
      <c r="E473">
        <v>1074960.46</v>
      </c>
      <c r="F473">
        <v>0</v>
      </c>
    </row>
    <row r="474" spans="1:6" x14ac:dyDescent="0.25">
      <c r="A474" t="s">
        <v>40</v>
      </c>
      <c r="B474" t="s">
        <v>26</v>
      </c>
      <c r="C474" t="s">
        <v>67</v>
      </c>
      <c r="D474" t="s">
        <v>474</v>
      </c>
      <c r="E474">
        <v>52888.15</v>
      </c>
      <c r="F474">
        <v>0</v>
      </c>
    </row>
    <row r="475" spans="1:6" x14ac:dyDescent="0.25">
      <c r="A475" t="s">
        <v>40</v>
      </c>
      <c r="B475" t="s">
        <v>26</v>
      </c>
      <c r="C475" t="s">
        <v>67</v>
      </c>
      <c r="D475" t="s">
        <v>475</v>
      </c>
      <c r="E475">
        <v>0</v>
      </c>
      <c r="F475">
        <v>0</v>
      </c>
    </row>
    <row r="476" spans="1:6" x14ac:dyDescent="0.25">
      <c r="A476" t="s">
        <v>40</v>
      </c>
      <c r="B476" t="s">
        <v>26</v>
      </c>
      <c r="C476" t="s">
        <v>67</v>
      </c>
      <c r="D476" t="s">
        <v>476</v>
      </c>
      <c r="E476">
        <v>0</v>
      </c>
      <c r="F476">
        <v>0</v>
      </c>
    </row>
    <row r="477" spans="1:6" x14ac:dyDescent="0.25">
      <c r="A477" t="s">
        <v>40</v>
      </c>
      <c r="B477" t="s">
        <v>26</v>
      </c>
      <c r="C477" t="s">
        <v>67</v>
      </c>
      <c r="D477" t="s">
        <v>477</v>
      </c>
      <c r="E477">
        <v>0</v>
      </c>
      <c r="F477">
        <v>0</v>
      </c>
    </row>
    <row r="478" spans="1:6" x14ac:dyDescent="0.25">
      <c r="A478" t="s">
        <v>40</v>
      </c>
      <c r="B478" t="s">
        <v>26</v>
      </c>
      <c r="C478" t="s">
        <v>67</v>
      </c>
      <c r="D478" t="s">
        <v>478</v>
      </c>
      <c r="E478">
        <v>0</v>
      </c>
      <c r="F478">
        <v>1623973.36</v>
      </c>
    </row>
    <row r="479" spans="1:6" x14ac:dyDescent="0.25">
      <c r="A479" t="s">
        <v>40</v>
      </c>
      <c r="B479" t="s">
        <v>26</v>
      </c>
      <c r="C479" t="s">
        <v>67</v>
      </c>
      <c r="D479" t="s">
        <v>479</v>
      </c>
      <c r="E479">
        <v>0</v>
      </c>
      <c r="F479">
        <v>0</v>
      </c>
    </row>
    <row r="480" spans="1:6" x14ac:dyDescent="0.25">
      <c r="A480" t="s">
        <v>40</v>
      </c>
      <c r="B480" t="s">
        <v>26</v>
      </c>
      <c r="C480" t="s">
        <v>67</v>
      </c>
      <c r="D480" t="s">
        <v>480</v>
      </c>
      <c r="E480">
        <v>0</v>
      </c>
      <c r="F480">
        <v>0</v>
      </c>
    </row>
    <row r="481" spans="1:6" x14ac:dyDescent="0.25">
      <c r="A481" t="s">
        <v>40</v>
      </c>
      <c r="B481" t="s">
        <v>26</v>
      </c>
      <c r="C481" t="s">
        <v>67</v>
      </c>
      <c r="D481" t="s">
        <v>481</v>
      </c>
      <c r="E481">
        <v>6210060.8300000001</v>
      </c>
      <c r="F481">
        <v>2692477.62</v>
      </c>
    </row>
    <row r="482" spans="1:6" x14ac:dyDescent="0.25">
      <c r="A482" t="s">
        <v>39</v>
      </c>
      <c r="B482" t="s">
        <v>73</v>
      </c>
      <c r="C482" t="s">
        <v>48</v>
      </c>
      <c r="D482" t="s">
        <v>467</v>
      </c>
      <c r="E482">
        <v>0</v>
      </c>
      <c r="F482">
        <v>522145.96</v>
      </c>
    </row>
    <row r="483" spans="1:6" x14ac:dyDescent="0.25">
      <c r="A483" t="s">
        <v>39</v>
      </c>
      <c r="B483" t="s">
        <v>73</v>
      </c>
      <c r="C483" t="s">
        <v>48</v>
      </c>
      <c r="D483" t="s">
        <v>468</v>
      </c>
      <c r="E483">
        <v>87154.62</v>
      </c>
      <c r="F483">
        <v>0</v>
      </c>
    </row>
    <row r="484" spans="1:6" x14ac:dyDescent="0.25">
      <c r="A484" t="s">
        <v>39</v>
      </c>
      <c r="B484" t="s">
        <v>73</v>
      </c>
      <c r="C484" t="s">
        <v>48</v>
      </c>
      <c r="D484" t="s">
        <v>469</v>
      </c>
      <c r="E484">
        <v>1197553.4099999999</v>
      </c>
      <c r="F484">
        <v>0</v>
      </c>
    </row>
    <row r="485" spans="1:6" x14ac:dyDescent="0.25">
      <c r="A485" t="s">
        <v>39</v>
      </c>
      <c r="B485" t="s">
        <v>73</v>
      </c>
      <c r="C485" t="s">
        <v>48</v>
      </c>
      <c r="D485" t="s">
        <v>470</v>
      </c>
      <c r="E485">
        <v>0</v>
      </c>
      <c r="F485">
        <v>0</v>
      </c>
    </row>
    <row r="486" spans="1:6" x14ac:dyDescent="0.25">
      <c r="A486" t="s">
        <v>39</v>
      </c>
      <c r="B486" t="s">
        <v>73</v>
      </c>
      <c r="C486" t="s">
        <v>48</v>
      </c>
      <c r="D486" t="s">
        <v>471</v>
      </c>
      <c r="E486">
        <v>3196971.72</v>
      </c>
      <c r="F486">
        <v>234323.45</v>
      </c>
    </row>
    <row r="487" spans="1:6" x14ac:dyDescent="0.25">
      <c r="A487" t="s">
        <v>39</v>
      </c>
      <c r="B487" t="s">
        <v>73</v>
      </c>
      <c r="C487" t="s">
        <v>48</v>
      </c>
      <c r="D487" t="s">
        <v>472</v>
      </c>
      <c r="E487">
        <v>0</v>
      </c>
      <c r="F487">
        <v>0</v>
      </c>
    </row>
    <row r="488" spans="1:6" x14ac:dyDescent="0.25">
      <c r="A488" t="s">
        <v>39</v>
      </c>
      <c r="B488" t="s">
        <v>73</v>
      </c>
      <c r="C488" t="s">
        <v>48</v>
      </c>
      <c r="D488" t="s">
        <v>473</v>
      </c>
      <c r="E488">
        <v>1517604.02</v>
      </c>
      <c r="F488">
        <v>0</v>
      </c>
    </row>
    <row r="489" spans="1:6" x14ac:dyDescent="0.25">
      <c r="A489" t="s">
        <v>39</v>
      </c>
      <c r="B489" t="s">
        <v>73</v>
      </c>
      <c r="C489" t="s">
        <v>48</v>
      </c>
      <c r="D489" t="s">
        <v>474</v>
      </c>
      <c r="E489">
        <v>2239.69</v>
      </c>
      <c r="F489">
        <v>0</v>
      </c>
    </row>
    <row r="490" spans="1:6" x14ac:dyDescent="0.25">
      <c r="A490" t="s">
        <v>39</v>
      </c>
      <c r="B490" t="s">
        <v>73</v>
      </c>
      <c r="C490" t="s">
        <v>48</v>
      </c>
      <c r="D490" t="s">
        <v>475</v>
      </c>
      <c r="E490">
        <v>0</v>
      </c>
      <c r="F490">
        <v>0</v>
      </c>
    </row>
    <row r="491" spans="1:6" x14ac:dyDescent="0.25">
      <c r="A491" t="s">
        <v>39</v>
      </c>
      <c r="B491" t="s">
        <v>73</v>
      </c>
      <c r="C491" t="s">
        <v>48</v>
      </c>
      <c r="D491" t="s">
        <v>476</v>
      </c>
      <c r="E491">
        <v>0</v>
      </c>
      <c r="F491">
        <v>0</v>
      </c>
    </row>
    <row r="492" spans="1:6" x14ac:dyDescent="0.25">
      <c r="A492" t="s">
        <v>39</v>
      </c>
      <c r="B492" t="s">
        <v>73</v>
      </c>
      <c r="C492" t="s">
        <v>48</v>
      </c>
      <c r="D492" t="s">
        <v>477</v>
      </c>
      <c r="E492">
        <v>0</v>
      </c>
      <c r="F492">
        <v>0</v>
      </c>
    </row>
    <row r="493" spans="1:6" x14ac:dyDescent="0.25">
      <c r="A493" t="s">
        <v>39</v>
      </c>
      <c r="B493" t="s">
        <v>73</v>
      </c>
      <c r="C493" t="s">
        <v>48</v>
      </c>
      <c r="D493" t="s">
        <v>478</v>
      </c>
      <c r="E493">
        <v>0</v>
      </c>
      <c r="F493">
        <v>1810879.16</v>
      </c>
    </row>
    <row r="494" spans="1:6" x14ac:dyDescent="0.25">
      <c r="A494" t="s">
        <v>39</v>
      </c>
      <c r="B494" t="s">
        <v>73</v>
      </c>
      <c r="C494" t="s">
        <v>48</v>
      </c>
      <c r="D494" t="s">
        <v>479</v>
      </c>
      <c r="E494">
        <v>0</v>
      </c>
      <c r="F494">
        <v>0</v>
      </c>
    </row>
    <row r="495" spans="1:6" x14ac:dyDescent="0.25">
      <c r="A495" t="s">
        <v>39</v>
      </c>
      <c r="B495" t="s">
        <v>73</v>
      </c>
      <c r="C495" t="s">
        <v>48</v>
      </c>
      <c r="D495" t="s">
        <v>480</v>
      </c>
      <c r="E495">
        <v>0</v>
      </c>
      <c r="F495">
        <v>0</v>
      </c>
    </row>
    <row r="496" spans="1:6" x14ac:dyDescent="0.25">
      <c r="A496" t="s">
        <v>39</v>
      </c>
      <c r="B496" t="s">
        <v>73</v>
      </c>
      <c r="C496" t="s">
        <v>48</v>
      </c>
      <c r="D496" t="s">
        <v>481</v>
      </c>
      <c r="E496">
        <v>6001523.46</v>
      </c>
      <c r="F496">
        <v>2567348.5699999998</v>
      </c>
    </row>
    <row r="497" spans="1:6" x14ac:dyDescent="0.25">
      <c r="A497" t="s">
        <v>39</v>
      </c>
      <c r="B497" t="s">
        <v>74</v>
      </c>
      <c r="C497" t="s">
        <v>48</v>
      </c>
      <c r="D497" t="s">
        <v>467</v>
      </c>
      <c r="E497">
        <v>0</v>
      </c>
      <c r="F497">
        <v>340520.32</v>
      </c>
    </row>
    <row r="498" spans="1:6" x14ac:dyDescent="0.25">
      <c r="A498" t="s">
        <v>39</v>
      </c>
      <c r="B498" t="s">
        <v>74</v>
      </c>
      <c r="C498" t="s">
        <v>48</v>
      </c>
      <c r="D498" t="s">
        <v>468</v>
      </c>
      <c r="E498">
        <v>663239.35</v>
      </c>
      <c r="F498">
        <v>0</v>
      </c>
    </row>
    <row r="499" spans="1:6" x14ac:dyDescent="0.25">
      <c r="A499" t="s">
        <v>39</v>
      </c>
      <c r="B499" t="s">
        <v>74</v>
      </c>
      <c r="C499" t="s">
        <v>48</v>
      </c>
      <c r="D499" t="s">
        <v>469</v>
      </c>
      <c r="E499">
        <v>1197553.4099999999</v>
      </c>
      <c r="F499">
        <v>0</v>
      </c>
    </row>
    <row r="500" spans="1:6" x14ac:dyDescent="0.25">
      <c r="A500" t="s">
        <v>39</v>
      </c>
      <c r="B500" t="s">
        <v>74</v>
      </c>
      <c r="C500" t="s">
        <v>48</v>
      </c>
      <c r="D500" t="s">
        <v>470</v>
      </c>
      <c r="E500">
        <v>0</v>
      </c>
      <c r="F500">
        <v>0</v>
      </c>
    </row>
    <row r="501" spans="1:6" x14ac:dyDescent="0.25">
      <c r="A501" t="s">
        <v>39</v>
      </c>
      <c r="B501" t="s">
        <v>74</v>
      </c>
      <c r="C501" t="s">
        <v>48</v>
      </c>
      <c r="D501" t="s">
        <v>471</v>
      </c>
      <c r="E501">
        <v>3196971.72</v>
      </c>
      <c r="F501">
        <v>234323.45</v>
      </c>
    </row>
    <row r="502" spans="1:6" x14ac:dyDescent="0.25">
      <c r="A502" t="s">
        <v>39</v>
      </c>
      <c r="B502" t="s">
        <v>74</v>
      </c>
      <c r="C502" t="s">
        <v>48</v>
      </c>
      <c r="D502" t="s">
        <v>472</v>
      </c>
      <c r="E502">
        <v>0</v>
      </c>
      <c r="F502">
        <v>0</v>
      </c>
    </row>
    <row r="503" spans="1:6" x14ac:dyDescent="0.25">
      <c r="A503" t="s">
        <v>39</v>
      </c>
      <c r="B503" t="s">
        <v>74</v>
      </c>
      <c r="C503" t="s">
        <v>48</v>
      </c>
      <c r="D503" t="s">
        <v>473</v>
      </c>
      <c r="E503">
        <v>1728485.17</v>
      </c>
      <c r="F503">
        <v>0</v>
      </c>
    </row>
    <row r="504" spans="1:6" x14ac:dyDescent="0.25">
      <c r="A504" t="s">
        <v>39</v>
      </c>
      <c r="B504" t="s">
        <v>74</v>
      </c>
      <c r="C504" t="s">
        <v>48</v>
      </c>
      <c r="D504" t="s">
        <v>474</v>
      </c>
      <c r="E504">
        <v>2818.19</v>
      </c>
      <c r="F504">
        <v>0</v>
      </c>
    </row>
    <row r="505" spans="1:6" x14ac:dyDescent="0.25">
      <c r="A505" t="s">
        <v>39</v>
      </c>
      <c r="B505" t="s">
        <v>74</v>
      </c>
      <c r="C505" t="s">
        <v>48</v>
      </c>
      <c r="D505" t="s">
        <v>475</v>
      </c>
      <c r="E505">
        <v>0</v>
      </c>
      <c r="F505">
        <v>0</v>
      </c>
    </row>
    <row r="506" spans="1:6" x14ac:dyDescent="0.25">
      <c r="A506" t="s">
        <v>39</v>
      </c>
      <c r="B506" t="s">
        <v>74</v>
      </c>
      <c r="C506" t="s">
        <v>48</v>
      </c>
      <c r="D506" t="s">
        <v>476</v>
      </c>
      <c r="E506">
        <v>0</v>
      </c>
      <c r="F506">
        <v>0</v>
      </c>
    </row>
    <row r="507" spans="1:6" x14ac:dyDescent="0.25">
      <c r="A507" t="s">
        <v>39</v>
      </c>
      <c r="B507" t="s">
        <v>74</v>
      </c>
      <c r="C507" t="s">
        <v>48</v>
      </c>
      <c r="D507" t="s">
        <v>477</v>
      </c>
      <c r="E507">
        <v>0</v>
      </c>
      <c r="F507">
        <v>0</v>
      </c>
    </row>
    <row r="508" spans="1:6" x14ac:dyDescent="0.25">
      <c r="A508" t="s">
        <v>39</v>
      </c>
      <c r="B508" t="s">
        <v>74</v>
      </c>
      <c r="C508" t="s">
        <v>48</v>
      </c>
      <c r="D508" t="s">
        <v>478</v>
      </c>
      <c r="E508">
        <v>0</v>
      </c>
      <c r="F508">
        <v>1661091.57</v>
      </c>
    </row>
    <row r="509" spans="1:6" x14ac:dyDescent="0.25">
      <c r="A509" t="s">
        <v>39</v>
      </c>
      <c r="B509" t="s">
        <v>74</v>
      </c>
      <c r="C509" t="s">
        <v>48</v>
      </c>
      <c r="D509" t="s">
        <v>479</v>
      </c>
      <c r="E509">
        <v>0</v>
      </c>
      <c r="F509">
        <v>0</v>
      </c>
    </row>
    <row r="510" spans="1:6" x14ac:dyDescent="0.25">
      <c r="A510" t="s">
        <v>39</v>
      </c>
      <c r="B510" t="s">
        <v>74</v>
      </c>
      <c r="C510" t="s">
        <v>48</v>
      </c>
      <c r="D510" t="s">
        <v>480</v>
      </c>
      <c r="E510">
        <v>0</v>
      </c>
      <c r="F510">
        <v>0</v>
      </c>
    </row>
    <row r="511" spans="1:6" x14ac:dyDescent="0.25">
      <c r="A511" t="s">
        <v>39</v>
      </c>
      <c r="B511" t="s">
        <v>74</v>
      </c>
      <c r="C511" t="s">
        <v>48</v>
      </c>
      <c r="D511" t="s">
        <v>481</v>
      </c>
      <c r="E511">
        <v>6789067.8399999999</v>
      </c>
      <c r="F511">
        <v>2235935.35</v>
      </c>
    </row>
    <row r="512" spans="1:6" x14ac:dyDescent="0.25">
      <c r="A512" t="s">
        <v>39</v>
      </c>
      <c r="B512" t="s">
        <v>75</v>
      </c>
      <c r="C512" t="s">
        <v>48</v>
      </c>
      <c r="D512" t="s">
        <v>467</v>
      </c>
      <c r="E512">
        <v>0</v>
      </c>
      <c r="F512">
        <v>180213.66</v>
      </c>
    </row>
    <row r="513" spans="1:6" x14ac:dyDescent="0.25">
      <c r="A513" t="s">
        <v>39</v>
      </c>
      <c r="B513" t="s">
        <v>75</v>
      </c>
      <c r="C513" t="s">
        <v>48</v>
      </c>
      <c r="D513" t="s">
        <v>468</v>
      </c>
      <c r="E513">
        <v>408501.23</v>
      </c>
      <c r="F513">
        <v>0</v>
      </c>
    </row>
    <row r="514" spans="1:6" x14ac:dyDescent="0.25">
      <c r="A514" t="s">
        <v>39</v>
      </c>
      <c r="B514" t="s">
        <v>75</v>
      </c>
      <c r="C514" t="s">
        <v>48</v>
      </c>
      <c r="D514" t="s">
        <v>469</v>
      </c>
      <c r="E514">
        <v>1197553.4099999999</v>
      </c>
      <c r="F514">
        <v>0</v>
      </c>
    </row>
    <row r="515" spans="1:6" x14ac:dyDescent="0.25">
      <c r="A515" t="s">
        <v>39</v>
      </c>
      <c r="B515" t="s">
        <v>75</v>
      </c>
      <c r="C515" t="s">
        <v>48</v>
      </c>
      <c r="D515" t="s">
        <v>470</v>
      </c>
      <c r="E515">
        <v>0</v>
      </c>
      <c r="F515">
        <v>0</v>
      </c>
    </row>
    <row r="516" spans="1:6" x14ac:dyDescent="0.25">
      <c r="A516" t="s">
        <v>39</v>
      </c>
      <c r="B516" t="s">
        <v>75</v>
      </c>
      <c r="C516" t="s">
        <v>48</v>
      </c>
      <c r="D516" t="s">
        <v>471</v>
      </c>
      <c r="E516">
        <v>3196971.72</v>
      </c>
      <c r="F516">
        <v>234323.45</v>
      </c>
    </row>
    <row r="517" spans="1:6" x14ac:dyDescent="0.25">
      <c r="A517" t="s">
        <v>39</v>
      </c>
      <c r="B517" t="s">
        <v>75</v>
      </c>
      <c r="C517" t="s">
        <v>48</v>
      </c>
      <c r="D517" t="s">
        <v>472</v>
      </c>
      <c r="E517">
        <v>0</v>
      </c>
      <c r="F517">
        <v>0</v>
      </c>
    </row>
    <row r="518" spans="1:6" x14ac:dyDescent="0.25">
      <c r="A518" t="s">
        <v>39</v>
      </c>
      <c r="B518" t="s">
        <v>75</v>
      </c>
      <c r="C518" t="s">
        <v>48</v>
      </c>
      <c r="D518" t="s">
        <v>473</v>
      </c>
      <c r="E518">
        <v>1654185.05</v>
      </c>
      <c r="F518">
        <v>0</v>
      </c>
    </row>
    <row r="519" spans="1:6" x14ac:dyDescent="0.25">
      <c r="A519" t="s">
        <v>39</v>
      </c>
      <c r="B519" t="s">
        <v>75</v>
      </c>
      <c r="C519" t="s">
        <v>48</v>
      </c>
      <c r="D519" t="s">
        <v>474</v>
      </c>
      <c r="E519">
        <v>2975.25</v>
      </c>
      <c r="F519">
        <v>0</v>
      </c>
    </row>
    <row r="520" spans="1:6" x14ac:dyDescent="0.25">
      <c r="A520" t="s">
        <v>39</v>
      </c>
      <c r="B520" t="s">
        <v>75</v>
      </c>
      <c r="C520" t="s">
        <v>48</v>
      </c>
      <c r="D520" t="s">
        <v>475</v>
      </c>
      <c r="E520">
        <v>0</v>
      </c>
      <c r="F520">
        <v>0</v>
      </c>
    </row>
    <row r="521" spans="1:6" x14ac:dyDescent="0.25">
      <c r="A521" t="s">
        <v>39</v>
      </c>
      <c r="B521" t="s">
        <v>75</v>
      </c>
      <c r="C521" t="s">
        <v>48</v>
      </c>
      <c r="D521" t="s">
        <v>476</v>
      </c>
      <c r="E521">
        <v>0</v>
      </c>
      <c r="F521">
        <v>0</v>
      </c>
    </row>
    <row r="522" spans="1:6" x14ac:dyDescent="0.25">
      <c r="A522" t="s">
        <v>39</v>
      </c>
      <c r="B522" t="s">
        <v>75</v>
      </c>
      <c r="C522" t="s">
        <v>48</v>
      </c>
      <c r="D522" t="s">
        <v>477</v>
      </c>
      <c r="E522">
        <v>0</v>
      </c>
      <c r="F522">
        <v>0</v>
      </c>
    </row>
    <row r="523" spans="1:6" x14ac:dyDescent="0.25">
      <c r="A523" t="s">
        <v>39</v>
      </c>
      <c r="B523" t="s">
        <v>75</v>
      </c>
      <c r="C523" t="s">
        <v>48</v>
      </c>
      <c r="D523" t="s">
        <v>478</v>
      </c>
      <c r="E523">
        <v>0</v>
      </c>
      <c r="F523">
        <v>1656188.63</v>
      </c>
    </row>
    <row r="524" spans="1:6" x14ac:dyDescent="0.25">
      <c r="A524" t="s">
        <v>39</v>
      </c>
      <c r="B524" t="s">
        <v>75</v>
      </c>
      <c r="C524" t="s">
        <v>48</v>
      </c>
      <c r="D524" t="s">
        <v>479</v>
      </c>
      <c r="E524">
        <v>0</v>
      </c>
      <c r="F524">
        <v>0</v>
      </c>
    </row>
    <row r="525" spans="1:6" x14ac:dyDescent="0.25">
      <c r="A525" t="s">
        <v>39</v>
      </c>
      <c r="B525" t="s">
        <v>75</v>
      </c>
      <c r="C525" t="s">
        <v>48</v>
      </c>
      <c r="D525" t="s">
        <v>480</v>
      </c>
      <c r="E525">
        <v>0</v>
      </c>
      <c r="F525">
        <v>0</v>
      </c>
    </row>
    <row r="526" spans="1:6" x14ac:dyDescent="0.25">
      <c r="A526" t="s">
        <v>39</v>
      </c>
      <c r="B526" t="s">
        <v>75</v>
      </c>
      <c r="C526" t="s">
        <v>48</v>
      </c>
      <c r="D526" t="s">
        <v>481</v>
      </c>
      <c r="E526">
        <v>6460186.6600000001</v>
      </c>
      <c r="F526">
        <v>2070725.74</v>
      </c>
    </row>
    <row r="527" spans="1:6" x14ac:dyDescent="0.25">
      <c r="A527" t="s">
        <v>39</v>
      </c>
      <c r="B527" t="s">
        <v>76</v>
      </c>
      <c r="C527" t="s">
        <v>48</v>
      </c>
      <c r="D527" t="s">
        <v>467</v>
      </c>
      <c r="E527">
        <v>0</v>
      </c>
      <c r="F527">
        <v>162314.26</v>
      </c>
    </row>
    <row r="528" spans="1:6" x14ac:dyDescent="0.25">
      <c r="A528" t="s">
        <v>39</v>
      </c>
      <c r="B528" t="s">
        <v>76</v>
      </c>
      <c r="C528" t="s">
        <v>48</v>
      </c>
      <c r="D528" t="s">
        <v>468</v>
      </c>
      <c r="E528">
        <v>796684.89</v>
      </c>
      <c r="F528">
        <v>0</v>
      </c>
    </row>
    <row r="529" spans="1:6" x14ac:dyDescent="0.25">
      <c r="A529" t="s">
        <v>39</v>
      </c>
      <c r="B529" t="s">
        <v>76</v>
      </c>
      <c r="C529" t="s">
        <v>48</v>
      </c>
      <c r="D529" t="s">
        <v>469</v>
      </c>
      <c r="E529">
        <v>1197553.4099999999</v>
      </c>
      <c r="F529">
        <v>0</v>
      </c>
    </row>
    <row r="530" spans="1:6" x14ac:dyDescent="0.25">
      <c r="A530" t="s">
        <v>39</v>
      </c>
      <c r="B530" t="s">
        <v>76</v>
      </c>
      <c r="C530" t="s">
        <v>48</v>
      </c>
      <c r="D530" t="s">
        <v>470</v>
      </c>
      <c r="E530">
        <v>0</v>
      </c>
      <c r="F530">
        <v>0</v>
      </c>
    </row>
    <row r="531" spans="1:6" x14ac:dyDescent="0.25">
      <c r="A531" t="s">
        <v>39</v>
      </c>
      <c r="B531" t="s">
        <v>76</v>
      </c>
      <c r="C531" t="s">
        <v>48</v>
      </c>
      <c r="D531" t="s">
        <v>471</v>
      </c>
      <c r="E531">
        <v>3196971.72</v>
      </c>
      <c r="F531">
        <v>234323.45</v>
      </c>
    </row>
    <row r="532" spans="1:6" x14ac:dyDescent="0.25">
      <c r="A532" t="s">
        <v>39</v>
      </c>
      <c r="B532" t="s">
        <v>76</v>
      </c>
      <c r="C532" t="s">
        <v>48</v>
      </c>
      <c r="D532" t="s">
        <v>472</v>
      </c>
      <c r="E532">
        <v>0</v>
      </c>
      <c r="F532">
        <v>0</v>
      </c>
    </row>
    <row r="533" spans="1:6" x14ac:dyDescent="0.25">
      <c r="A533" t="s">
        <v>39</v>
      </c>
      <c r="B533" t="s">
        <v>76</v>
      </c>
      <c r="C533" t="s">
        <v>48</v>
      </c>
      <c r="D533" t="s">
        <v>473</v>
      </c>
      <c r="E533">
        <v>1757298.17</v>
      </c>
      <c r="F533">
        <v>0</v>
      </c>
    </row>
    <row r="534" spans="1:6" x14ac:dyDescent="0.25">
      <c r="A534" t="s">
        <v>39</v>
      </c>
      <c r="B534" t="s">
        <v>76</v>
      </c>
      <c r="C534" t="s">
        <v>48</v>
      </c>
      <c r="D534" t="s">
        <v>474</v>
      </c>
      <c r="E534">
        <v>3172.37</v>
      </c>
      <c r="F534">
        <v>0</v>
      </c>
    </row>
    <row r="535" spans="1:6" x14ac:dyDescent="0.25">
      <c r="A535" t="s">
        <v>39</v>
      </c>
      <c r="B535" t="s">
        <v>76</v>
      </c>
      <c r="C535" t="s">
        <v>48</v>
      </c>
      <c r="D535" t="s">
        <v>475</v>
      </c>
      <c r="E535">
        <v>0</v>
      </c>
      <c r="F535">
        <v>0</v>
      </c>
    </row>
    <row r="536" spans="1:6" x14ac:dyDescent="0.25">
      <c r="A536" t="s">
        <v>39</v>
      </c>
      <c r="B536" t="s">
        <v>76</v>
      </c>
      <c r="C536" t="s">
        <v>48</v>
      </c>
      <c r="D536" t="s">
        <v>476</v>
      </c>
      <c r="E536">
        <v>0</v>
      </c>
      <c r="F536">
        <v>0</v>
      </c>
    </row>
    <row r="537" spans="1:6" x14ac:dyDescent="0.25">
      <c r="A537" t="s">
        <v>39</v>
      </c>
      <c r="B537" t="s">
        <v>76</v>
      </c>
      <c r="C537" t="s">
        <v>48</v>
      </c>
      <c r="D537" t="s">
        <v>477</v>
      </c>
      <c r="E537">
        <v>0</v>
      </c>
      <c r="F537">
        <v>0</v>
      </c>
    </row>
    <row r="538" spans="1:6" x14ac:dyDescent="0.25">
      <c r="A538" t="s">
        <v>39</v>
      </c>
      <c r="B538" t="s">
        <v>76</v>
      </c>
      <c r="C538" t="s">
        <v>48</v>
      </c>
      <c r="D538" t="s">
        <v>478</v>
      </c>
      <c r="E538">
        <v>0</v>
      </c>
      <c r="F538">
        <v>1597040.76</v>
      </c>
    </row>
    <row r="539" spans="1:6" x14ac:dyDescent="0.25">
      <c r="A539" t="s">
        <v>39</v>
      </c>
      <c r="B539" t="s">
        <v>76</v>
      </c>
      <c r="C539" t="s">
        <v>48</v>
      </c>
      <c r="D539" t="s">
        <v>479</v>
      </c>
      <c r="E539">
        <v>0</v>
      </c>
      <c r="F539">
        <v>0</v>
      </c>
    </row>
    <row r="540" spans="1:6" x14ac:dyDescent="0.25">
      <c r="A540" t="s">
        <v>39</v>
      </c>
      <c r="B540" t="s">
        <v>76</v>
      </c>
      <c r="C540" t="s">
        <v>48</v>
      </c>
      <c r="D540" t="s">
        <v>480</v>
      </c>
      <c r="E540">
        <v>0</v>
      </c>
      <c r="F540">
        <v>0</v>
      </c>
    </row>
    <row r="541" spans="1:6" x14ac:dyDescent="0.25">
      <c r="A541" t="s">
        <v>39</v>
      </c>
      <c r="B541" t="s">
        <v>76</v>
      </c>
      <c r="C541" t="s">
        <v>48</v>
      </c>
      <c r="D541" t="s">
        <v>481</v>
      </c>
      <c r="E541">
        <v>6951680.5599999996</v>
      </c>
      <c r="F541">
        <v>1993678.47</v>
      </c>
    </row>
    <row r="542" spans="1:6" x14ac:dyDescent="0.25">
      <c r="A542" t="s">
        <v>39</v>
      </c>
      <c r="B542" t="s">
        <v>77</v>
      </c>
      <c r="C542" t="s">
        <v>48</v>
      </c>
      <c r="D542" t="s">
        <v>467</v>
      </c>
      <c r="E542">
        <v>0</v>
      </c>
      <c r="F542">
        <v>165699.18</v>
      </c>
    </row>
    <row r="543" spans="1:6" x14ac:dyDescent="0.25">
      <c r="A543" t="s">
        <v>39</v>
      </c>
      <c r="B543" t="s">
        <v>77</v>
      </c>
      <c r="C543" t="s">
        <v>48</v>
      </c>
      <c r="D543" t="s">
        <v>468</v>
      </c>
      <c r="E543">
        <v>536597.66</v>
      </c>
      <c r="F543">
        <v>0</v>
      </c>
    </row>
    <row r="544" spans="1:6" x14ac:dyDescent="0.25">
      <c r="A544" t="s">
        <v>39</v>
      </c>
      <c r="B544" t="s">
        <v>77</v>
      </c>
      <c r="C544" t="s">
        <v>48</v>
      </c>
      <c r="D544" t="s">
        <v>469</v>
      </c>
      <c r="E544">
        <v>1197553.4099999999</v>
      </c>
      <c r="F544">
        <v>0</v>
      </c>
    </row>
    <row r="545" spans="1:6" x14ac:dyDescent="0.25">
      <c r="A545" t="s">
        <v>39</v>
      </c>
      <c r="B545" t="s">
        <v>77</v>
      </c>
      <c r="C545" t="s">
        <v>48</v>
      </c>
      <c r="D545" t="s">
        <v>470</v>
      </c>
      <c r="E545">
        <v>0</v>
      </c>
      <c r="F545">
        <v>0</v>
      </c>
    </row>
    <row r="546" spans="1:6" x14ac:dyDescent="0.25">
      <c r="A546" t="s">
        <v>39</v>
      </c>
      <c r="B546" t="s">
        <v>77</v>
      </c>
      <c r="C546" t="s">
        <v>48</v>
      </c>
      <c r="D546" t="s">
        <v>471</v>
      </c>
      <c r="E546">
        <v>3196971.72</v>
      </c>
      <c r="F546">
        <v>234323.45</v>
      </c>
    </row>
    <row r="547" spans="1:6" x14ac:dyDescent="0.25">
      <c r="A547" t="s">
        <v>39</v>
      </c>
      <c r="B547" t="s">
        <v>77</v>
      </c>
      <c r="C547" t="s">
        <v>48</v>
      </c>
      <c r="D547" t="s">
        <v>472</v>
      </c>
      <c r="E547">
        <v>0</v>
      </c>
      <c r="F547">
        <v>0</v>
      </c>
    </row>
    <row r="548" spans="1:6" x14ac:dyDescent="0.25">
      <c r="A548" t="s">
        <v>39</v>
      </c>
      <c r="B548" t="s">
        <v>77</v>
      </c>
      <c r="C548" t="s">
        <v>48</v>
      </c>
      <c r="D548" t="s">
        <v>473</v>
      </c>
      <c r="E548">
        <v>1667378.45</v>
      </c>
      <c r="F548">
        <v>0</v>
      </c>
    </row>
    <row r="549" spans="1:6" x14ac:dyDescent="0.25">
      <c r="A549" t="s">
        <v>39</v>
      </c>
      <c r="B549" t="s">
        <v>77</v>
      </c>
      <c r="C549" t="s">
        <v>48</v>
      </c>
      <c r="D549" t="s">
        <v>474</v>
      </c>
      <c r="E549">
        <v>2833.67</v>
      </c>
      <c r="F549">
        <v>0</v>
      </c>
    </row>
    <row r="550" spans="1:6" x14ac:dyDescent="0.25">
      <c r="A550" t="s">
        <v>39</v>
      </c>
      <c r="B550" t="s">
        <v>77</v>
      </c>
      <c r="C550" t="s">
        <v>48</v>
      </c>
      <c r="D550" t="s">
        <v>475</v>
      </c>
      <c r="E550">
        <v>0</v>
      </c>
      <c r="F550">
        <v>0</v>
      </c>
    </row>
    <row r="551" spans="1:6" x14ac:dyDescent="0.25">
      <c r="A551" t="s">
        <v>39</v>
      </c>
      <c r="B551" t="s">
        <v>77</v>
      </c>
      <c r="C551" t="s">
        <v>48</v>
      </c>
      <c r="D551" t="s">
        <v>476</v>
      </c>
      <c r="E551">
        <v>0</v>
      </c>
      <c r="F551">
        <v>0</v>
      </c>
    </row>
    <row r="552" spans="1:6" x14ac:dyDescent="0.25">
      <c r="A552" t="s">
        <v>39</v>
      </c>
      <c r="B552" t="s">
        <v>77</v>
      </c>
      <c r="C552" t="s">
        <v>48</v>
      </c>
      <c r="D552" t="s">
        <v>477</v>
      </c>
      <c r="E552">
        <v>0</v>
      </c>
      <c r="F552">
        <v>0</v>
      </c>
    </row>
    <row r="553" spans="1:6" x14ac:dyDescent="0.25">
      <c r="A553" t="s">
        <v>39</v>
      </c>
      <c r="B553" t="s">
        <v>77</v>
      </c>
      <c r="C553" t="s">
        <v>48</v>
      </c>
      <c r="D553" t="s">
        <v>478</v>
      </c>
      <c r="E553">
        <v>0</v>
      </c>
      <c r="F553">
        <v>1656279.88</v>
      </c>
    </row>
    <row r="554" spans="1:6" x14ac:dyDescent="0.25">
      <c r="A554" t="s">
        <v>39</v>
      </c>
      <c r="B554" t="s">
        <v>77</v>
      </c>
      <c r="C554" t="s">
        <v>48</v>
      </c>
      <c r="D554" t="s">
        <v>479</v>
      </c>
      <c r="E554">
        <v>0</v>
      </c>
      <c r="F554">
        <v>0</v>
      </c>
    </row>
    <row r="555" spans="1:6" x14ac:dyDescent="0.25">
      <c r="A555" t="s">
        <v>39</v>
      </c>
      <c r="B555" t="s">
        <v>77</v>
      </c>
      <c r="C555" t="s">
        <v>48</v>
      </c>
      <c r="D555" t="s">
        <v>480</v>
      </c>
      <c r="E555">
        <v>0</v>
      </c>
      <c r="F555">
        <v>0</v>
      </c>
    </row>
    <row r="556" spans="1:6" x14ac:dyDescent="0.25">
      <c r="A556" t="s">
        <v>39</v>
      </c>
      <c r="B556" t="s">
        <v>77</v>
      </c>
      <c r="C556" t="s">
        <v>48</v>
      </c>
      <c r="D556" t="s">
        <v>481</v>
      </c>
      <c r="E556">
        <v>6601334.9000000004</v>
      </c>
      <c r="F556">
        <v>2056302.51</v>
      </c>
    </row>
    <row r="557" spans="1:6" x14ac:dyDescent="0.25">
      <c r="A557" t="s">
        <v>39</v>
      </c>
      <c r="B557" t="s">
        <v>78</v>
      </c>
      <c r="C557" t="s">
        <v>48</v>
      </c>
      <c r="D557" t="s">
        <v>467</v>
      </c>
      <c r="E557">
        <v>0</v>
      </c>
      <c r="F557">
        <v>31724.080000000002</v>
      </c>
    </row>
    <row r="558" spans="1:6" x14ac:dyDescent="0.25">
      <c r="A558" t="s">
        <v>39</v>
      </c>
      <c r="B558" t="s">
        <v>78</v>
      </c>
      <c r="C558" t="s">
        <v>48</v>
      </c>
      <c r="D558" t="s">
        <v>468</v>
      </c>
      <c r="E558">
        <v>886618.54</v>
      </c>
      <c r="F558">
        <v>0</v>
      </c>
    </row>
    <row r="559" spans="1:6" x14ac:dyDescent="0.25">
      <c r="A559" t="s">
        <v>39</v>
      </c>
      <c r="B559" t="s">
        <v>78</v>
      </c>
      <c r="C559" t="s">
        <v>48</v>
      </c>
      <c r="D559" t="s">
        <v>469</v>
      </c>
      <c r="E559">
        <v>1197553.4099999999</v>
      </c>
      <c r="F559">
        <v>0</v>
      </c>
    </row>
    <row r="560" spans="1:6" x14ac:dyDescent="0.25">
      <c r="A560" t="s">
        <v>39</v>
      </c>
      <c r="B560" t="s">
        <v>78</v>
      </c>
      <c r="C560" t="s">
        <v>48</v>
      </c>
      <c r="D560" t="s">
        <v>470</v>
      </c>
      <c r="E560">
        <v>0</v>
      </c>
      <c r="F560">
        <v>0</v>
      </c>
    </row>
    <row r="561" spans="1:6" x14ac:dyDescent="0.25">
      <c r="A561" t="s">
        <v>39</v>
      </c>
      <c r="B561" t="s">
        <v>78</v>
      </c>
      <c r="C561" t="s">
        <v>48</v>
      </c>
      <c r="D561" t="s">
        <v>471</v>
      </c>
      <c r="E561">
        <v>3196971.72</v>
      </c>
      <c r="F561">
        <v>234323.45</v>
      </c>
    </row>
    <row r="562" spans="1:6" x14ac:dyDescent="0.25">
      <c r="A562" t="s">
        <v>39</v>
      </c>
      <c r="B562" t="s">
        <v>78</v>
      </c>
      <c r="C562" t="s">
        <v>48</v>
      </c>
      <c r="D562" t="s">
        <v>472</v>
      </c>
      <c r="E562">
        <v>0</v>
      </c>
      <c r="F562">
        <v>0</v>
      </c>
    </row>
    <row r="563" spans="1:6" x14ac:dyDescent="0.25">
      <c r="A563" t="s">
        <v>39</v>
      </c>
      <c r="B563" t="s">
        <v>78</v>
      </c>
      <c r="C563" t="s">
        <v>48</v>
      </c>
      <c r="D563" t="s">
        <v>473</v>
      </c>
      <c r="E563">
        <v>1733042.9</v>
      </c>
      <c r="F563">
        <v>0</v>
      </c>
    </row>
    <row r="564" spans="1:6" x14ac:dyDescent="0.25">
      <c r="A564" t="s">
        <v>39</v>
      </c>
      <c r="B564" t="s">
        <v>78</v>
      </c>
      <c r="C564" t="s">
        <v>48</v>
      </c>
      <c r="D564" t="s">
        <v>474</v>
      </c>
      <c r="E564">
        <v>3287.94</v>
      </c>
      <c r="F564">
        <v>0</v>
      </c>
    </row>
    <row r="565" spans="1:6" x14ac:dyDescent="0.25">
      <c r="A565" t="s">
        <v>39</v>
      </c>
      <c r="B565" t="s">
        <v>78</v>
      </c>
      <c r="C565" t="s">
        <v>48</v>
      </c>
      <c r="D565" t="s">
        <v>475</v>
      </c>
      <c r="E565">
        <v>0</v>
      </c>
      <c r="F565">
        <v>0</v>
      </c>
    </row>
    <row r="566" spans="1:6" x14ac:dyDescent="0.25">
      <c r="A566" t="s">
        <v>39</v>
      </c>
      <c r="B566" t="s">
        <v>78</v>
      </c>
      <c r="C566" t="s">
        <v>48</v>
      </c>
      <c r="D566" t="s">
        <v>476</v>
      </c>
      <c r="E566">
        <v>0</v>
      </c>
      <c r="F566">
        <v>0</v>
      </c>
    </row>
    <row r="567" spans="1:6" x14ac:dyDescent="0.25">
      <c r="A567" t="s">
        <v>39</v>
      </c>
      <c r="B567" t="s">
        <v>78</v>
      </c>
      <c r="C567" t="s">
        <v>48</v>
      </c>
      <c r="D567" t="s">
        <v>477</v>
      </c>
      <c r="E567">
        <v>0</v>
      </c>
      <c r="F567">
        <v>0</v>
      </c>
    </row>
    <row r="568" spans="1:6" x14ac:dyDescent="0.25">
      <c r="A568" t="s">
        <v>39</v>
      </c>
      <c r="B568" t="s">
        <v>78</v>
      </c>
      <c r="C568" t="s">
        <v>48</v>
      </c>
      <c r="D568" t="s">
        <v>478</v>
      </c>
      <c r="E568">
        <v>0</v>
      </c>
      <c r="F568">
        <v>1525052.76</v>
      </c>
    </row>
    <row r="569" spans="1:6" x14ac:dyDescent="0.25">
      <c r="A569" t="s">
        <v>39</v>
      </c>
      <c r="B569" t="s">
        <v>78</v>
      </c>
      <c r="C569" t="s">
        <v>48</v>
      </c>
      <c r="D569" t="s">
        <v>479</v>
      </c>
      <c r="E569">
        <v>0</v>
      </c>
      <c r="F569">
        <v>0</v>
      </c>
    </row>
    <row r="570" spans="1:6" x14ac:dyDescent="0.25">
      <c r="A570" t="s">
        <v>39</v>
      </c>
      <c r="B570" t="s">
        <v>78</v>
      </c>
      <c r="C570" t="s">
        <v>48</v>
      </c>
      <c r="D570" t="s">
        <v>480</v>
      </c>
      <c r="E570">
        <v>0</v>
      </c>
      <c r="F570">
        <v>0</v>
      </c>
    </row>
    <row r="571" spans="1:6" x14ac:dyDescent="0.25">
      <c r="A571" t="s">
        <v>39</v>
      </c>
      <c r="B571" t="s">
        <v>78</v>
      </c>
      <c r="C571" t="s">
        <v>48</v>
      </c>
      <c r="D571" t="s">
        <v>481</v>
      </c>
      <c r="E571">
        <v>7017474.5099999998</v>
      </c>
      <c r="F571">
        <v>1791100.29</v>
      </c>
    </row>
    <row r="572" spans="1:6" x14ac:dyDescent="0.25">
      <c r="A572" t="s">
        <v>39</v>
      </c>
      <c r="B572" t="s">
        <v>79</v>
      </c>
      <c r="C572" t="s">
        <v>48</v>
      </c>
      <c r="D572" t="s">
        <v>467</v>
      </c>
      <c r="E572">
        <v>0</v>
      </c>
      <c r="F572">
        <v>33776.42</v>
      </c>
    </row>
    <row r="573" spans="1:6" x14ac:dyDescent="0.25">
      <c r="A573" t="s">
        <v>39</v>
      </c>
      <c r="B573" t="s">
        <v>79</v>
      </c>
      <c r="C573" t="s">
        <v>48</v>
      </c>
      <c r="D573" t="s">
        <v>468</v>
      </c>
      <c r="E573">
        <v>995021.64</v>
      </c>
      <c r="F573">
        <v>0</v>
      </c>
    </row>
    <row r="574" spans="1:6" x14ac:dyDescent="0.25">
      <c r="A574" t="s">
        <v>39</v>
      </c>
      <c r="B574" t="s">
        <v>79</v>
      </c>
      <c r="C574" t="s">
        <v>48</v>
      </c>
      <c r="D574" t="s">
        <v>469</v>
      </c>
      <c r="E574">
        <v>1197553.4099999999</v>
      </c>
      <c r="F574">
        <v>0</v>
      </c>
    </row>
    <row r="575" spans="1:6" x14ac:dyDescent="0.25">
      <c r="A575" t="s">
        <v>39</v>
      </c>
      <c r="B575" t="s">
        <v>79</v>
      </c>
      <c r="C575" t="s">
        <v>48</v>
      </c>
      <c r="D575" t="s">
        <v>470</v>
      </c>
      <c r="E575">
        <v>0</v>
      </c>
      <c r="F575">
        <v>0</v>
      </c>
    </row>
    <row r="576" spans="1:6" x14ac:dyDescent="0.25">
      <c r="A576" t="s">
        <v>39</v>
      </c>
      <c r="B576" t="s">
        <v>79</v>
      </c>
      <c r="C576" t="s">
        <v>48</v>
      </c>
      <c r="D576" t="s">
        <v>471</v>
      </c>
      <c r="E576">
        <v>3196971.72</v>
      </c>
      <c r="F576">
        <v>234323.45</v>
      </c>
    </row>
    <row r="577" spans="1:6" x14ac:dyDescent="0.25">
      <c r="A577" t="s">
        <v>39</v>
      </c>
      <c r="B577" t="s">
        <v>79</v>
      </c>
      <c r="C577" t="s">
        <v>48</v>
      </c>
      <c r="D577" t="s">
        <v>472</v>
      </c>
      <c r="E577">
        <v>0</v>
      </c>
      <c r="F577">
        <v>0</v>
      </c>
    </row>
    <row r="578" spans="1:6" x14ac:dyDescent="0.25">
      <c r="A578" t="s">
        <v>39</v>
      </c>
      <c r="B578" t="s">
        <v>79</v>
      </c>
      <c r="C578" t="s">
        <v>48</v>
      </c>
      <c r="D578" t="s">
        <v>473</v>
      </c>
      <c r="E578">
        <v>1692209.29</v>
      </c>
      <c r="F578">
        <v>0</v>
      </c>
    </row>
    <row r="579" spans="1:6" x14ac:dyDescent="0.25">
      <c r="A579" t="s">
        <v>39</v>
      </c>
      <c r="B579" t="s">
        <v>79</v>
      </c>
      <c r="C579" t="s">
        <v>48</v>
      </c>
      <c r="D579" t="s">
        <v>474</v>
      </c>
      <c r="E579">
        <v>3439.19</v>
      </c>
      <c r="F579">
        <v>0</v>
      </c>
    </row>
    <row r="580" spans="1:6" x14ac:dyDescent="0.25">
      <c r="A580" t="s">
        <v>39</v>
      </c>
      <c r="B580" t="s">
        <v>79</v>
      </c>
      <c r="C580" t="s">
        <v>48</v>
      </c>
      <c r="D580" t="s">
        <v>475</v>
      </c>
      <c r="E580">
        <v>0</v>
      </c>
      <c r="F580">
        <v>0</v>
      </c>
    </row>
    <row r="581" spans="1:6" x14ac:dyDescent="0.25">
      <c r="A581" t="s">
        <v>39</v>
      </c>
      <c r="B581" t="s">
        <v>79</v>
      </c>
      <c r="C581" t="s">
        <v>48</v>
      </c>
      <c r="D581" t="s">
        <v>476</v>
      </c>
      <c r="E581">
        <v>0</v>
      </c>
      <c r="F581">
        <v>0</v>
      </c>
    </row>
    <row r="582" spans="1:6" x14ac:dyDescent="0.25">
      <c r="A582" t="s">
        <v>39</v>
      </c>
      <c r="B582" t="s">
        <v>79</v>
      </c>
      <c r="C582" t="s">
        <v>48</v>
      </c>
      <c r="D582" t="s">
        <v>477</v>
      </c>
      <c r="E582">
        <v>0</v>
      </c>
      <c r="F582">
        <v>0</v>
      </c>
    </row>
    <row r="583" spans="1:6" x14ac:dyDescent="0.25">
      <c r="A583" t="s">
        <v>39</v>
      </c>
      <c r="B583" t="s">
        <v>79</v>
      </c>
      <c r="C583" t="s">
        <v>48</v>
      </c>
      <c r="D583" t="s">
        <v>478</v>
      </c>
      <c r="E583">
        <v>0</v>
      </c>
      <c r="F583">
        <v>1504328.75</v>
      </c>
    </row>
    <row r="584" spans="1:6" x14ac:dyDescent="0.25">
      <c r="A584" t="s">
        <v>39</v>
      </c>
      <c r="B584" t="s">
        <v>79</v>
      </c>
      <c r="C584" t="s">
        <v>48</v>
      </c>
      <c r="D584" t="s">
        <v>479</v>
      </c>
      <c r="E584">
        <v>0</v>
      </c>
      <c r="F584">
        <v>0</v>
      </c>
    </row>
    <row r="585" spans="1:6" x14ac:dyDescent="0.25">
      <c r="A585" t="s">
        <v>39</v>
      </c>
      <c r="B585" t="s">
        <v>79</v>
      </c>
      <c r="C585" t="s">
        <v>48</v>
      </c>
      <c r="D585" t="s">
        <v>480</v>
      </c>
      <c r="E585">
        <v>0</v>
      </c>
      <c r="F585">
        <v>0</v>
      </c>
    </row>
    <row r="586" spans="1:6" x14ac:dyDescent="0.25">
      <c r="A586" t="s">
        <v>39</v>
      </c>
      <c r="B586" t="s">
        <v>79</v>
      </c>
      <c r="C586" t="s">
        <v>48</v>
      </c>
      <c r="D586" t="s">
        <v>481</v>
      </c>
      <c r="E586">
        <v>7085195.25</v>
      </c>
      <c r="F586">
        <v>1772428.63</v>
      </c>
    </row>
    <row r="587" spans="1:6" x14ac:dyDescent="0.25">
      <c r="A587" t="s">
        <v>39</v>
      </c>
      <c r="B587" t="s">
        <v>80</v>
      </c>
      <c r="C587" t="s">
        <v>48</v>
      </c>
      <c r="D587" t="s">
        <v>467</v>
      </c>
      <c r="E587">
        <v>0</v>
      </c>
      <c r="F587">
        <v>45846.05</v>
      </c>
    </row>
    <row r="588" spans="1:6" x14ac:dyDescent="0.25">
      <c r="A588" t="s">
        <v>39</v>
      </c>
      <c r="B588" t="s">
        <v>80</v>
      </c>
      <c r="C588" t="s">
        <v>48</v>
      </c>
      <c r="D588" t="s">
        <v>468</v>
      </c>
      <c r="E588">
        <v>1124868.26</v>
      </c>
      <c r="F588">
        <v>0</v>
      </c>
    </row>
    <row r="589" spans="1:6" x14ac:dyDescent="0.25">
      <c r="A589" t="s">
        <v>39</v>
      </c>
      <c r="B589" t="s">
        <v>80</v>
      </c>
      <c r="C589" t="s">
        <v>48</v>
      </c>
      <c r="D589" t="s">
        <v>469</v>
      </c>
      <c r="E589">
        <v>1197553.4099999999</v>
      </c>
      <c r="F589">
        <v>0</v>
      </c>
    </row>
    <row r="590" spans="1:6" x14ac:dyDescent="0.25">
      <c r="A590" t="s">
        <v>39</v>
      </c>
      <c r="B590" t="s">
        <v>80</v>
      </c>
      <c r="C590" t="s">
        <v>48</v>
      </c>
      <c r="D590" t="s">
        <v>470</v>
      </c>
      <c r="E590">
        <v>0</v>
      </c>
      <c r="F590">
        <v>0</v>
      </c>
    </row>
    <row r="591" spans="1:6" x14ac:dyDescent="0.25">
      <c r="A591" t="s">
        <v>39</v>
      </c>
      <c r="B591" t="s">
        <v>80</v>
      </c>
      <c r="C591" t="s">
        <v>48</v>
      </c>
      <c r="D591" t="s">
        <v>471</v>
      </c>
      <c r="E591">
        <v>3196971.72</v>
      </c>
      <c r="F591">
        <v>234323.45</v>
      </c>
    </row>
    <row r="592" spans="1:6" x14ac:dyDescent="0.25">
      <c r="A592" t="s">
        <v>39</v>
      </c>
      <c r="B592" t="s">
        <v>80</v>
      </c>
      <c r="C592" t="s">
        <v>48</v>
      </c>
      <c r="D592" t="s">
        <v>472</v>
      </c>
      <c r="E592">
        <v>0</v>
      </c>
      <c r="F592">
        <v>0</v>
      </c>
    </row>
    <row r="593" spans="1:6" x14ac:dyDescent="0.25">
      <c r="A593" t="s">
        <v>39</v>
      </c>
      <c r="B593" t="s">
        <v>80</v>
      </c>
      <c r="C593" t="s">
        <v>48</v>
      </c>
      <c r="D593" t="s">
        <v>473</v>
      </c>
      <c r="E593">
        <v>1775057.61</v>
      </c>
      <c r="F593">
        <v>0</v>
      </c>
    </row>
    <row r="594" spans="1:6" x14ac:dyDescent="0.25">
      <c r="A594" t="s">
        <v>39</v>
      </c>
      <c r="B594" t="s">
        <v>80</v>
      </c>
      <c r="C594" t="s">
        <v>48</v>
      </c>
      <c r="D594" t="s">
        <v>474</v>
      </c>
      <c r="E594">
        <v>3514.1</v>
      </c>
      <c r="F594">
        <v>0</v>
      </c>
    </row>
    <row r="595" spans="1:6" x14ac:dyDescent="0.25">
      <c r="A595" t="s">
        <v>39</v>
      </c>
      <c r="B595" t="s">
        <v>80</v>
      </c>
      <c r="C595" t="s">
        <v>48</v>
      </c>
      <c r="D595" t="s">
        <v>475</v>
      </c>
      <c r="E595">
        <v>0</v>
      </c>
      <c r="F595">
        <v>0</v>
      </c>
    </row>
    <row r="596" spans="1:6" x14ac:dyDescent="0.25">
      <c r="A596" t="s">
        <v>39</v>
      </c>
      <c r="B596" t="s">
        <v>80</v>
      </c>
      <c r="C596" t="s">
        <v>48</v>
      </c>
      <c r="D596" t="s">
        <v>476</v>
      </c>
      <c r="E596">
        <v>0</v>
      </c>
      <c r="F596">
        <v>0</v>
      </c>
    </row>
    <row r="597" spans="1:6" x14ac:dyDescent="0.25">
      <c r="A597" t="s">
        <v>39</v>
      </c>
      <c r="B597" t="s">
        <v>80</v>
      </c>
      <c r="C597" t="s">
        <v>48</v>
      </c>
      <c r="D597" t="s">
        <v>477</v>
      </c>
      <c r="E597">
        <v>0</v>
      </c>
      <c r="F597">
        <v>0</v>
      </c>
    </row>
    <row r="598" spans="1:6" x14ac:dyDescent="0.25">
      <c r="A598" t="s">
        <v>39</v>
      </c>
      <c r="B598" t="s">
        <v>80</v>
      </c>
      <c r="C598" t="s">
        <v>48</v>
      </c>
      <c r="D598" t="s">
        <v>478</v>
      </c>
      <c r="E598">
        <v>0</v>
      </c>
      <c r="F598">
        <v>1501812.58</v>
      </c>
    </row>
    <row r="599" spans="1:6" x14ac:dyDescent="0.25">
      <c r="A599" t="s">
        <v>39</v>
      </c>
      <c r="B599" t="s">
        <v>80</v>
      </c>
      <c r="C599" t="s">
        <v>48</v>
      </c>
      <c r="D599" t="s">
        <v>479</v>
      </c>
      <c r="E599">
        <v>0</v>
      </c>
      <c r="F599">
        <v>0</v>
      </c>
    </row>
    <row r="600" spans="1:6" x14ac:dyDescent="0.25">
      <c r="A600" t="s">
        <v>39</v>
      </c>
      <c r="B600" t="s">
        <v>80</v>
      </c>
      <c r="C600" t="s">
        <v>48</v>
      </c>
      <c r="D600" t="s">
        <v>480</v>
      </c>
      <c r="E600">
        <v>0</v>
      </c>
      <c r="F600">
        <v>0</v>
      </c>
    </row>
    <row r="601" spans="1:6" x14ac:dyDescent="0.25">
      <c r="A601" t="s">
        <v>39</v>
      </c>
      <c r="B601" t="s">
        <v>80</v>
      </c>
      <c r="C601" t="s">
        <v>48</v>
      </c>
      <c r="D601" t="s">
        <v>481</v>
      </c>
      <c r="E601">
        <v>7297965.1100000003</v>
      </c>
      <c r="F601">
        <v>1781982.08</v>
      </c>
    </row>
    <row r="602" spans="1:6" x14ac:dyDescent="0.25">
      <c r="A602" t="s">
        <v>39</v>
      </c>
      <c r="B602" t="s">
        <v>81</v>
      </c>
      <c r="C602" t="s">
        <v>48</v>
      </c>
      <c r="D602" t="s">
        <v>467</v>
      </c>
      <c r="E602">
        <v>0</v>
      </c>
      <c r="F602">
        <v>31946.560000000001</v>
      </c>
    </row>
    <row r="603" spans="1:6" x14ac:dyDescent="0.25">
      <c r="A603" t="s">
        <v>39</v>
      </c>
      <c r="B603" t="s">
        <v>81</v>
      </c>
      <c r="C603" t="s">
        <v>48</v>
      </c>
      <c r="D603" t="s">
        <v>468</v>
      </c>
      <c r="E603">
        <v>1296317.8700000001</v>
      </c>
      <c r="F603">
        <v>0</v>
      </c>
    </row>
    <row r="604" spans="1:6" x14ac:dyDescent="0.25">
      <c r="A604" t="s">
        <v>39</v>
      </c>
      <c r="B604" t="s">
        <v>81</v>
      </c>
      <c r="C604" t="s">
        <v>48</v>
      </c>
      <c r="D604" t="s">
        <v>469</v>
      </c>
      <c r="E604">
        <v>1197553.4099999999</v>
      </c>
      <c r="F604">
        <v>0</v>
      </c>
    </row>
    <row r="605" spans="1:6" x14ac:dyDescent="0.25">
      <c r="A605" t="s">
        <v>39</v>
      </c>
      <c r="B605" t="s">
        <v>81</v>
      </c>
      <c r="C605" t="s">
        <v>48</v>
      </c>
      <c r="D605" t="s">
        <v>470</v>
      </c>
      <c r="E605">
        <v>0</v>
      </c>
      <c r="F605">
        <v>0</v>
      </c>
    </row>
    <row r="606" spans="1:6" x14ac:dyDescent="0.25">
      <c r="A606" t="s">
        <v>39</v>
      </c>
      <c r="B606" t="s">
        <v>81</v>
      </c>
      <c r="C606" t="s">
        <v>48</v>
      </c>
      <c r="D606" t="s">
        <v>471</v>
      </c>
      <c r="E606">
        <v>3196971.72</v>
      </c>
      <c r="F606">
        <v>234323.45</v>
      </c>
    </row>
    <row r="607" spans="1:6" x14ac:dyDescent="0.25">
      <c r="A607" t="s">
        <v>39</v>
      </c>
      <c r="B607" t="s">
        <v>81</v>
      </c>
      <c r="C607" t="s">
        <v>48</v>
      </c>
      <c r="D607" t="s">
        <v>472</v>
      </c>
      <c r="E607">
        <v>0</v>
      </c>
      <c r="F607">
        <v>0</v>
      </c>
    </row>
    <row r="608" spans="1:6" x14ac:dyDescent="0.25">
      <c r="A608" t="s">
        <v>39</v>
      </c>
      <c r="B608" t="s">
        <v>81</v>
      </c>
      <c r="C608" t="s">
        <v>48</v>
      </c>
      <c r="D608" t="s">
        <v>473</v>
      </c>
      <c r="E608">
        <v>1877571.05</v>
      </c>
      <c r="F608">
        <v>0</v>
      </c>
    </row>
    <row r="609" spans="1:6" x14ac:dyDescent="0.25">
      <c r="A609" t="s">
        <v>39</v>
      </c>
      <c r="B609" t="s">
        <v>81</v>
      </c>
      <c r="C609" t="s">
        <v>48</v>
      </c>
      <c r="D609" t="s">
        <v>474</v>
      </c>
      <c r="E609">
        <v>3660.74</v>
      </c>
      <c r="F609">
        <v>0</v>
      </c>
    </row>
    <row r="610" spans="1:6" x14ac:dyDescent="0.25">
      <c r="A610" t="s">
        <v>39</v>
      </c>
      <c r="B610" t="s">
        <v>81</v>
      </c>
      <c r="C610" t="s">
        <v>48</v>
      </c>
      <c r="D610" t="s">
        <v>475</v>
      </c>
      <c r="E610">
        <v>0</v>
      </c>
      <c r="F610">
        <v>0</v>
      </c>
    </row>
    <row r="611" spans="1:6" x14ac:dyDescent="0.25">
      <c r="A611" t="s">
        <v>39</v>
      </c>
      <c r="B611" t="s">
        <v>81</v>
      </c>
      <c r="C611" t="s">
        <v>48</v>
      </c>
      <c r="D611" t="s">
        <v>476</v>
      </c>
      <c r="E611">
        <v>0</v>
      </c>
      <c r="F611">
        <v>0</v>
      </c>
    </row>
    <row r="612" spans="1:6" x14ac:dyDescent="0.25">
      <c r="A612" t="s">
        <v>39</v>
      </c>
      <c r="B612" t="s">
        <v>81</v>
      </c>
      <c r="C612" t="s">
        <v>48</v>
      </c>
      <c r="D612" t="s">
        <v>477</v>
      </c>
      <c r="E612">
        <v>0</v>
      </c>
      <c r="F612">
        <v>0</v>
      </c>
    </row>
    <row r="613" spans="1:6" x14ac:dyDescent="0.25">
      <c r="A613" t="s">
        <v>39</v>
      </c>
      <c r="B613" t="s">
        <v>81</v>
      </c>
      <c r="C613" t="s">
        <v>48</v>
      </c>
      <c r="D613" t="s">
        <v>478</v>
      </c>
      <c r="E613">
        <v>0</v>
      </c>
      <c r="F613">
        <v>1480772.23</v>
      </c>
    </row>
    <row r="614" spans="1:6" x14ac:dyDescent="0.25">
      <c r="A614" t="s">
        <v>39</v>
      </c>
      <c r="B614" t="s">
        <v>81</v>
      </c>
      <c r="C614" t="s">
        <v>48</v>
      </c>
      <c r="D614" t="s">
        <v>479</v>
      </c>
      <c r="E614">
        <v>0</v>
      </c>
      <c r="F614">
        <v>0</v>
      </c>
    </row>
    <row r="615" spans="1:6" x14ac:dyDescent="0.25">
      <c r="A615" t="s">
        <v>39</v>
      </c>
      <c r="B615" t="s">
        <v>81</v>
      </c>
      <c r="C615" t="s">
        <v>48</v>
      </c>
      <c r="D615" t="s">
        <v>480</v>
      </c>
      <c r="E615">
        <v>0</v>
      </c>
      <c r="F615">
        <v>0</v>
      </c>
    </row>
    <row r="616" spans="1:6" x14ac:dyDescent="0.25">
      <c r="A616" t="s">
        <v>39</v>
      </c>
      <c r="B616" t="s">
        <v>81</v>
      </c>
      <c r="C616" t="s">
        <v>48</v>
      </c>
      <c r="D616" t="s">
        <v>481</v>
      </c>
      <c r="E616">
        <v>7572074.79</v>
      </c>
      <c r="F616">
        <v>1747042.24</v>
      </c>
    </row>
    <row r="617" spans="1:6" x14ac:dyDescent="0.25">
      <c r="A617" t="s">
        <v>39</v>
      </c>
      <c r="B617" t="s">
        <v>20</v>
      </c>
      <c r="C617" t="s">
        <v>48</v>
      </c>
      <c r="D617" t="s">
        <v>467</v>
      </c>
      <c r="E617">
        <v>0</v>
      </c>
      <c r="F617">
        <v>142648.44</v>
      </c>
    </row>
    <row r="618" spans="1:6" x14ac:dyDescent="0.25">
      <c r="A618" t="s">
        <v>39</v>
      </c>
      <c r="B618" t="s">
        <v>20</v>
      </c>
      <c r="C618" t="s">
        <v>48</v>
      </c>
      <c r="D618" t="s">
        <v>468</v>
      </c>
      <c r="E618">
        <v>1532927.89</v>
      </c>
      <c r="F618">
        <v>0</v>
      </c>
    </row>
    <row r="619" spans="1:6" x14ac:dyDescent="0.25">
      <c r="A619" t="s">
        <v>39</v>
      </c>
      <c r="B619" t="s">
        <v>20</v>
      </c>
      <c r="C619" t="s">
        <v>48</v>
      </c>
      <c r="D619" t="s">
        <v>469</v>
      </c>
      <c r="E619">
        <v>1197553.4099999999</v>
      </c>
      <c r="F619">
        <v>0</v>
      </c>
    </row>
    <row r="620" spans="1:6" x14ac:dyDescent="0.25">
      <c r="A620" t="s">
        <v>39</v>
      </c>
      <c r="B620" t="s">
        <v>20</v>
      </c>
      <c r="C620" t="s">
        <v>48</v>
      </c>
      <c r="D620" t="s">
        <v>470</v>
      </c>
      <c r="E620">
        <v>0</v>
      </c>
      <c r="F620">
        <v>0</v>
      </c>
    </row>
    <row r="621" spans="1:6" x14ac:dyDescent="0.25">
      <c r="A621" t="s">
        <v>39</v>
      </c>
      <c r="B621" t="s">
        <v>20</v>
      </c>
      <c r="C621" t="s">
        <v>48</v>
      </c>
      <c r="D621" t="s">
        <v>471</v>
      </c>
      <c r="E621">
        <v>3196971.72</v>
      </c>
      <c r="F621">
        <v>234323.45</v>
      </c>
    </row>
    <row r="622" spans="1:6" x14ac:dyDescent="0.25">
      <c r="A622" t="s">
        <v>39</v>
      </c>
      <c r="B622" t="s">
        <v>20</v>
      </c>
      <c r="C622" t="s">
        <v>48</v>
      </c>
      <c r="D622" t="s">
        <v>472</v>
      </c>
      <c r="E622">
        <v>0</v>
      </c>
      <c r="F622">
        <v>0</v>
      </c>
    </row>
    <row r="623" spans="1:6" x14ac:dyDescent="0.25">
      <c r="A623" t="s">
        <v>39</v>
      </c>
      <c r="B623" t="s">
        <v>20</v>
      </c>
      <c r="C623" t="s">
        <v>48</v>
      </c>
      <c r="D623" t="s">
        <v>473</v>
      </c>
      <c r="E623">
        <v>1932056.74</v>
      </c>
      <c r="F623">
        <v>0</v>
      </c>
    </row>
    <row r="624" spans="1:6" x14ac:dyDescent="0.25">
      <c r="A624" t="s">
        <v>39</v>
      </c>
      <c r="B624" t="s">
        <v>20</v>
      </c>
      <c r="C624" t="s">
        <v>48</v>
      </c>
      <c r="D624" t="s">
        <v>474</v>
      </c>
      <c r="E624">
        <v>3532.11</v>
      </c>
      <c r="F624">
        <v>0</v>
      </c>
    </row>
    <row r="625" spans="1:6" x14ac:dyDescent="0.25">
      <c r="A625" t="s">
        <v>39</v>
      </c>
      <c r="B625" t="s">
        <v>20</v>
      </c>
      <c r="C625" t="s">
        <v>48</v>
      </c>
      <c r="D625" t="s">
        <v>475</v>
      </c>
      <c r="E625">
        <v>0</v>
      </c>
      <c r="F625">
        <v>0</v>
      </c>
    </row>
    <row r="626" spans="1:6" x14ac:dyDescent="0.25">
      <c r="A626" t="s">
        <v>39</v>
      </c>
      <c r="B626" t="s">
        <v>20</v>
      </c>
      <c r="C626" t="s">
        <v>48</v>
      </c>
      <c r="D626" t="s">
        <v>476</v>
      </c>
      <c r="E626">
        <v>0</v>
      </c>
      <c r="F626">
        <v>0</v>
      </c>
    </row>
    <row r="627" spans="1:6" x14ac:dyDescent="0.25">
      <c r="A627" t="s">
        <v>39</v>
      </c>
      <c r="B627" t="s">
        <v>20</v>
      </c>
      <c r="C627" t="s">
        <v>48</v>
      </c>
      <c r="D627" t="s">
        <v>477</v>
      </c>
      <c r="E627">
        <v>0</v>
      </c>
      <c r="F627">
        <v>0</v>
      </c>
    </row>
    <row r="628" spans="1:6" x14ac:dyDescent="0.25">
      <c r="A628" t="s">
        <v>39</v>
      </c>
      <c r="B628" t="s">
        <v>20</v>
      </c>
      <c r="C628" t="s">
        <v>48</v>
      </c>
      <c r="D628" t="s">
        <v>478</v>
      </c>
      <c r="E628">
        <v>0</v>
      </c>
      <c r="F628">
        <v>1463840.38</v>
      </c>
    </row>
    <row r="629" spans="1:6" x14ac:dyDescent="0.25">
      <c r="A629" t="s">
        <v>39</v>
      </c>
      <c r="B629" t="s">
        <v>20</v>
      </c>
      <c r="C629" t="s">
        <v>48</v>
      </c>
      <c r="D629" t="s">
        <v>479</v>
      </c>
      <c r="E629">
        <v>0</v>
      </c>
      <c r="F629">
        <v>0</v>
      </c>
    </row>
    <row r="630" spans="1:6" x14ac:dyDescent="0.25">
      <c r="A630" t="s">
        <v>39</v>
      </c>
      <c r="B630" t="s">
        <v>20</v>
      </c>
      <c r="C630" t="s">
        <v>48</v>
      </c>
      <c r="D630" t="s">
        <v>480</v>
      </c>
      <c r="E630">
        <v>0</v>
      </c>
      <c r="F630">
        <v>0</v>
      </c>
    </row>
    <row r="631" spans="1:6" x14ac:dyDescent="0.25">
      <c r="A631" t="s">
        <v>39</v>
      </c>
      <c r="B631" t="s">
        <v>20</v>
      </c>
      <c r="C631" t="s">
        <v>48</v>
      </c>
      <c r="D631" t="s">
        <v>481</v>
      </c>
      <c r="E631">
        <v>7863041.8700000001</v>
      </c>
      <c r="F631">
        <v>1840812.26</v>
      </c>
    </row>
    <row r="632" spans="1:6" x14ac:dyDescent="0.25">
      <c r="A632" t="s">
        <v>39</v>
      </c>
      <c r="B632" t="s">
        <v>21</v>
      </c>
      <c r="C632" t="s">
        <v>48</v>
      </c>
      <c r="D632" t="s">
        <v>467</v>
      </c>
      <c r="E632">
        <v>0</v>
      </c>
      <c r="F632">
        <v>331670.39</v>
      </c>
    </row>
    <row r="633" spans="1:6" x14ac:dyDescent="0.25">
      <c r="A633" t="s">
        <v>39</v>
      </c>
      <c r="B633" t="s">
        <v>21</v>
      </c>
      <c r="C633" t="s">
        <v>48</v>
      </c>
      <c r="D633" t="s">
        <v>468</v>
      </c>
      <c r="E633">
        <v>1591027.68</v>
      </c>
      <c r="F633">
        <v>0</v>
      </c>
    </row>
    <row r="634" spans="1:6" x14ac:dyDescent="0.25">
      <c r="A634" t="s">
        <v>39</v>
      </c>
      <c r="B634" t="s">
        <v>21</v>
      </c>
      <c r="C634" t="s">
        <v>48</v>
      </c>
      <c r="D634" t="s">
        <v>469</v>
      </c>
      <c r="E634">
        <v>1197553.4099999999</v>
      </c>
      <c r="F634">
        <v>0</v>
      </c>
    </row>
    <row r="635" spans="1:6" x14ac:dyDescent="0.25">
      <c r="A635" t="s">
        <v>39</v>
      </c>
      <c r="B635" t="s">
        <v>21</v>
      </c>
      <c r="C635" t="s">
        <v>48</v>
      </c>
      <c r="D635" t="s">
        <v>470</v>
      </c>
      <c r="E635">
        <v>0</v>
      </c>
      <c r="F635">
        <v>0</v>
      </c>
    </row>
    <row r="636" spans="1:6" x14ac:dyDescent="0.25">
      <c r="A636" t="s">
        <v>39</v>
      </c>
      <c r="B636" t="s">
        <v>21</v>
      </c>
      <c r="C636" t="s">
        <v>48</v>
      </c>
      <c r="D636" t="s">
        <v>471</v>
      </c>
      <c r="E636">
        <v>3196971.72</v>
      </c>
      <c r="F636">
        <v>234323.45</v>
      </c>
    </row>
    <row r="637" spans="1:6" x14ac:dyDescent="0.25">
      <c r="A637" t="s">
        <v>39</v>
      </c>
      <c r="B637" t="s">
        <v>21</v>
      </c>
      <c r="C637" t="s">
        <v>48</v>
      </c>
      <c r="D637" t="s">
        <v>472</v>
      </c>
      <c r="E637">
        <v>0</v>
      </c>
      <c r="F637">
        <v>0</v>
      </c>
    </row>
    <row r="638" spans="1:6" x14ac:dyDescent="0.25">
      <c r="A638" t="s">
        <v>39</v>
      </c>
      <c r="B638" t="s">
        <v>21</v>
      </c>
      <c r="C638" t="s">
        <v>48</v>
      </c>
      <c r="D638" t="s">
        <v>473</v>
      </c>
      <c r="E638">
        <v>2008899.87</v>
      </c>
      <c r="F638">
        <v>0</v>
      </c>
    </row>
    <row r="639" spans="1:6" x14ac:dyDescent="0.25">
      <c r="A639" t="s">
        <v>39</v>
      </c>
      <c r="B639" t="s">
        <v>21</v>
      </c>
      <c r="C639" t="s">
        <v>48</v>
      </c>
      <c r="D639" t="s">
        <v>474</v>
      </c>
      <c r="E639">
        <v>3404.39</v>
      </c>
      <c r="F639">
        <v>0</v>
      </c>
    </row>
    <row r="640" spans="1:6" x14ac:dyDescent="0.25">
      <c r="A640" t="s">
        <v>39</v>
      </c>
      <c r="B640" t="s">
        <v>21</v>
      </c>
      <c r="C640" t="s">
        <v>48</v>
      </c>
      <c r="D640" t="s">
        <v>475</v>
      </c>
      <c r="E640">
        <v>0</v>
      </c>
      <c r="F640">
        <v>0</v>
      </c>
    </row>
    <row r="641" spans="1:6" x14ac:dyDescent="0.25">
      <c r="A641" t="s">
        <v>39</v>
      </c>
      <c r="B641" t="s">
        <v>21</v>
      </c>
      <c r="C641" t="s">
        <v>48</v>
      </c>
      <c r="D641" t="s">
        <v>476</v>
      </c>
      <c r="E641">
        <v>0</v>
      </c>
      <c r="F641">
        <v>0</v>
      </c>
    </row>
    <row r="642" spans="1:6" x14ac:dyDescent="0.25">
      <c r="A642" t="s">
        <v>39</v>
      </c>
      <c r="B642" t="s">
        <v>21</v>
      </c>
      <c r="C642" t="s">
        <v>48</v>
      </c>
      <c r="D642" t="s">
        <v>477</v>
      </c>
      <c r="E642">
        <v>0</v>
      </c>
      <c r="F642">
        <v>0</v>
      </c>
    </row>
    <row r="643" spans="1:6" x14ac:dyDescent="0.25">
      <c r="A643" t="s">
        <v>39</v>
      </c>
      <c r="B643" t="s">
        <v>21</v>
      </c>
      <c r="C643" t="s">
        <v>48</v>
      </c>
      <c r="D643" t="s">
        <v>478</v>
      </c>
      <c r="E643">
        <v>0</v>
      </c>
      <c r="F643">
        <v>1493466.26</v>
      </c>
    </row>
    <row r="644" spans="1:6" x14ac:dyDescent="0.25">
      <c r="A644" t="s">
        <v>39</v>
      </c>
      <c r="B644" t="s">
        <v>21</v>
      </c>
      <c r="C644" t="s">
        <v>48</v>
      </c>
      <c r="D644" t="s">
        <v>479</v>
      </c>
      <c r="E644">
        <v>0</v>
      </c>
      <c r="F644">
        <v>0</v>
      </c>
    </row>
    <row r="645" spans="1:6" x14ac:dyDescent="0.25">
      <c r="A645" t="s">
        <v>39</v>
      </c>
      <c r="B645" t="s">
        <v>21</v>
      </c>
      <c r="C645" t="s">
        <v>48</v>
      </c>
      <c r="D645" t="s">
        <v>480</v>
      </c>
      <c r="E645">
        <v>0</v>
      </c>
      <c r="F645">
        <v>0</v>
      </c>
    </row>
    <row r="646" spans="1:6" x14ac:dyDescent="0.25">
      <c r="A646" t="s">
        <v>39</v>
      </c>
      <c r="B646" t="s">
        <v>21</v>
      </c>
      <c r="C646" t="s">
        <v>48</v>
      </c>
      <c r="D646" t="s">
        <v>481</v>
      </c>
      <c r="E646">
        <v>7997857.0700000003</v>
      </c>
      <c r="F646">
        <v>2059460.11</v>
      </c>
    </row>
    <row r="647" spans="1:6" x14ac:dyDescent="0.25">
      <c r="A647" t="s">
        <v>39</v>
      </c>
      <c r="B647" t="s">
        <v>22</v>
      </c>
      <c r="C647" t="s">
        <v>48</v>
      </c>
      <c r="D647" t="s">
        <v>467</v>
      </c>
      <c r="E647">
        <v>0</v>
      </c>
      <c r="F647">
        <v>295628.5</v>
      </c>
    </row>
    <row r="648" spans="1:6" x14ac:dyDescent="0.25">
      <c r="A648" t="s">
        <v>39</v>
      </c>
      <c r="B648" t="s">
        <v>22</v>
      </c>
      <c r="C648" t="s">
        <v>48</v>
      </c>
      <c r="D648" t="s">
        <v>468</v>
      </c>
      <c r="E648">
        <v>1321957.8</v>
      </c>
      <c r="F648">
        <v>0</v>
      </c>
    </row>
    <row r="649" spans="1:6" x14ac:dyDescent="0.25">
      <c r="A649" t="s">
        <v>39</v>
      </c>
      <c r="B649" t="s">
        <v>22</v>
      </c>
      <c r="C649" t="s">
        <v>48</v>
      </c>
      <c r="D649" t="s">
        <v>469</v>
      </c>
      <c r="E649">
        <v>1197553.4099999999</v>
      </c>
      <c r="F649">
        <v>0</v>
      </c>
    </row>
    <row r="650" spans="1:6" x14ac:dyDescent="0.25">
      <c r="A650" t="s">
        <v>39</v>
      </c>
      <c r="B650" t="s">
        <v>22</v>
      </c>
      <c r="C650" t="s">
        <v>48</v>
      </c>
      <c r="D650" t="s">
        <v>470</v>
      </c>
      <c r="E650">
        <v>0</v>
      </c>
      <c r="F650">
        <v>0</v>
      </c>
    </row>
    <row r="651" spans="1:6" x14ac:dyDescent="0.25">
      <c r="A651" t="s">
        <v>39</v>
      </c>
      <c r="B651" t="s">
        <v>22</v>
      </c>
      <c r="C651" t="s">
        <v>48</v>
      </c>
      <c r="D651" t="s">
        <v>471</v>
      </c>
      <c r="E651">
        <v>3196971.72</v>
      </c>
      <c r="F651">
        <v>234323.45</v>
      </c>
    </row>
    <row r="652" spans="1:6" x14ac:dyDescent="0.25">
      <c r="A652" t="s">
        <v>39</v>
      </c>
      <c r="B652" t="s">
        <v>22</v>
      </c>
      <c r="C652" t="s">
        <v>48</v>
      </c>
      <c r="D652" t="s">
        <v>472</v>
      </c>
      <c r="E652">
        <v>0</v>
      </c>
      <c r="F652">
        <v>0</v>
      </c>
    </row>
    <row r="653" spans="1:6" x14ac:dyDescent="0.25">
      <c r="A653" t="s">
        <v>39</v>
      </c>
      <c r="B653" t="s">
        <v>22</v>
      </c>
      <c r="C653" t="s">
        <v>48</v>
      </c>
      <c r="D653" t="s">
        <v>473</v>
      </c>
      <c r="E653">
        <v>1832996.51</v>
      </c>
      <c r="F653">
        <v>0</v>
      </c>
    </row>
    <row r="654" spans="1:6" x14ac:dyDescent="0.25">
      <c r="A654" t="s">
        <v>39</v>
      </c>
      <c r="B654" t="s">
        <v>22</v>
      </c>
      <c r="C654" t="s">
        <v>48</v>
      </c>
      <c r="D654" t="s">
        <v>474</v>
      </c>
      <c r="E654">
        <v>3229.04</v>
      </c>
      <c r="F654">
        <v>0</v>
      </c>
    </row>
    <row r="655" spans="1:6" x14ac:dyDescent="0.25">
      <c r="A655" t="s">
        <v>39</v>
      </c>
      <c r="B655" t="s">
        <v>22</v>
      </c>
      <c r="C655" t="s">
        <v>48</v>
      </c>
      <c r="D655" t="s">
        <v>475</v>
      </c>
      <c r="E655">
        <v>0</v>
      </c>
      <c r="F655">
        <v>0</v>
      </c>
    </row>
    <row r="656" spans="1:6" x14ac:dyDescent="0.25">
      <c r="A656" t="s">
        <v>39</v>
      </c>
      <c r="B656" t="s">
        <v>22</v>
      </c>
      <c r="C656" t="s">
        <v>48</v>
      </c>
      <c r="D656" t="s">
        <v>476</v>
      </c>
      <c r="E656">
        <v>0</v>
      </c>
      <c r="F656">
        <v>0</v>
      </c>
    </row>
    <row r="657" spans="1:6" x14ac:dyDescent="0.25">
      <c r="A657" t="s">
        <v>39</v>
      </c>
      <c r="B657" t="s">
        <v>22</v>
      </c>
      <c r="C657" t="s">
        <v>48</v>
      </c>
      <c r="D657" t="s">
        <v>477</v>
      </c>
      <c r="E657">
        <v>0</v>
      </c>
      <c r="F657">
        <v>0</v>
      </c>
    </row>
    <row r="658" spans="1:6" x14ac:dyDescent="0.25">
      <c r="A658" t="s">
        <v>39</v>
      </c>
      <c r="B658" t="s">
        <v>22</v>
      </c>
      <c r="C658" t="s">
        <v>48</v>
      </c>
      <c r="D658" t="s">
        <v>478</v>
      </c>
      <c r="E658">
        <v>0</v>
      </c>
      <c r="F658">
        <v>1539244.99</v>
      </c>
    </row>
    <row r="659" spans="1:6" x14ac:dyDescent="0.25">
      <c r="A659" t="s">
        <v>39</v>
      </c>
      <c r="B659" t="s">
        <v>22</v>
      </c>
      <c r="C659" t="s">
        <v>48</v>
      </c>
      <c r="D659" t="s">
        <v>479</v>
      </c>
      <c r="E659">
        <v>0</v>
      </c>
      <c r="F659">
        <v>0</v>
      </c>
    </row>
    <row r="660" spans="1:6" x14ac:dyDescent="0.25">
      <c r="A660" t="s">
        <v>39</v>
      </c>
      <c r="B660" t="s">
        <v>22</v>
      </c>
      <c r="C660" t="s">
        <v>48</v>
      </c>
      <c r="D660" t="s">
        <v>480</v>
      </c>
      <c r="E660">
        <v>0</v>
      </c>
      <c r="F660">
        <v>0</v>
      </c>
    </row>
    <row r="661" spans="1:6" x14ac:dyDescent="0.25">
      <c r="A661" t="s">
        <v>39</v>
      </c>
      <c r="B661" t="s">
        <v>22</v>
      </c>
      <c r="C661" t="s">
        <v>48</v>
      </c>
      <c r="D661" t="s">
        <v>481</v>
      </c>
      <c r="E661">
        <v>7552708.4800000004</v>
      </c>
      <c r="F661">
        <v>2069196.95</v>
      </c>
    </row>
    <row r="662" spans="1:6" x14ac:dyDescent="0.25">
      <c r="A662" t="s">
        <v>39</v>
      </c>
      <c r="B662" t="s">
        <v>23</v>
      </c>
      <c r="C662" t="s">
        <v>48</v>
      </c>
      <c r="D662" t="s">
        <v>467</v>
      </c>
      <c r="E662">
        <v>0</v>
      </c>
      <c r="F662">
        <v>208119.87</v>
      </c>
    </row>
    <row r="663" spans="1:6" x14ac:dyDescent="0.25">
      <c r="A663" t="s">
        <v>39</v>
      </c>
      <c r="B663" t="s">
        <v>23</v>
      </c>
      <c r="C663" t="s">
        <v>48</v>
      </c>
      <c r="D663" t="s">
        <v>468</v>
      </c>
      <c r="E663">
        <v>1776794.44</v>
      </c>
      <c r="F663">
        <v>0</v>
      </c>
    </row>
    <row r="664" spans="1:6" x14ac:dyDescent="0.25">
      <c r="A664" t="s">
        <v>39</v>
      </c>
      <c r="B664" t="s">
        <v>23</v>
      </c>
      <c r="C664" t="s">
        <v>48</v>
      </c>
      <c r="D664" t="s">
        <v>469</v>
      </c>
      <c r="E664">
        <v>1197553.4099999999</v>
      </c>
      <c r="F664">
        <v>0</v>
      </c>
    </row>
    <row r="665" spans="1:6" x14ac:dyDescent="0.25">
      <c r="A665" t="s">
        <v>39</v>
      </c>
      <c r="B665" t="s">
        <v>23</v>
      </c>
      <c r="C665" t="s">
        <v>48</v>
      </c>
      <c r="D665" t="s">
        <v>470</v>
      </c>
      <c r="E665">
        <v>0</v>
      </c>
      <c r="F665">
        <v>0</v>
      </c>
    </row>
    <row r="666" spans="1:6" x14ac:dyDescent="0.25">
      <c r="A666" t="s">
        <v>39</v>
      </c>
      <c r="B666" t="s">
        <v>23</v>
      </c>
      <c r="C666" t="s">
        <v>48</v>
      </c>
      <c r="D666" t="s">
        <v>471</v>
      </c>
      <c r="E666">
        <v>3196971.72</v>
      </c>
      <c r="F666">
        <v>234323.45</v>
      </c>
    </row>
    <row r="667" spans="1:6" x14ac:dyDescent="0.25">
      <c r="A667" t="s">
        <v>39</v>
      </c>
      <c r="B667" t="s">
        <v>23</v>
      </c>
      <c r="C667" t="s">
        <v>48</v>
      </c>
      <c r="D667" t="s">
        <v>472</v>
      </c>
      <c r="E667">
        <v>0</v>
      </c>
      <c r="F667">
        <v>0</v>
      </c>
    </row>
    <row r="668" spans="1:6" x14ac:dyDescent="0.25">
      <c r="A668" t="s">
        <v>39</v>
      </c>
      <c r="B668" t="s">
        <v>23</v>
      </c>
      <c r="C668" t="s">
        <v>48</v>
      </c>
      <c r="D668" t="s">
        <v>473</v>
      </c>
      <c r="E668">
        <v>1994638.93</v>
      </c>
      <c r="F668">
        <v>0</v>
      </c>
    </row>
    <row r="669" spans="1:6" x14ac:dyDescent="0.25">
      <c r="A669" t="s">
        <v>39</v>
      </c>
      <c r="B669" t="s">
        <v>23</v>
      </c>
      <c r="C669" t="s">
        <v>48</v>
      </c>
      <c r="D669" t="s">
        <v>474</v>
      </c>
      <c r="E669">
        <v>3572.8</v>
      </c>
      <c r="F669">
        <v>0</v>
      </c>
    </row>
    <row r="670" spans="1:6" x14ac:dyDescent="0.25">
      <c r="A670" t="s">
        <v>39</v>
      </c>
      <c r="B670" t="s">
        <v>23</v>
      </c>
      <c r="C670" t="s">
        <v>48</v>
      </c>
      <c r="D670" t="s">
        <v>475</v>
      </c>
      <c r="E670">
        <v>0</v>
      </c>
      <c r="F670">
        <v>0</v>
      </c>
    </row>
    <row r="671" spans="1:6" x14ac:dyDescent="0.25">
      <c r="A671" t="s">
        <v>39</v>
      </c>
      <c r="B671" t="s">
        <v>23</v>
      </c>
      <c r="C671" t="s">
        <v>48</v>
      </c>
      <c r="D671" t="s">
        <v>476</v>
      </c>
      <c r="E671">
        <v>0</v>
      </c>
      <c r="F671">
        <v>0</v>
      </c>
    </row>
    <row r="672" spans="1:6" x14ac:dyDescent="0.25">
      <c r="A672" t="s">
        <v>39</v>
      </c>
      <c r="B672" t="s">
        <v>23</v>
      </c>
      <c r="C672" t="s">
        <v>48</v>
      </c>
      <c r="D672" t="s">
        <v>477</v>
      </c>
      <c r="E672">
        <v>0</v>
      </c>
      <c r="F672">
        <v>0</v>
      </c>
    </row>
    <row r="673" spans="1:6" x14ac:dyDescent="0.25">
      <c r="A673" t="s">
        <v>39</v>
      </c>
      <c r="B673" t="s">
        <v>23</v>
      </c>
      <c r="C673" t="s">
        <v>48</v>
      </c>
      <c r="D673" t="s">
        <v>478</v>
      </c>
      <c r="E673">
        <v>0</v>
      </c>
      <c r="F673">
        <v>1449220.52</v>
      </c>
    </row>
    <row r="674" spans="1:6" x14ac:dyDescent="0.25">
      <c r="A674" t="s">
        <v>39</v>
      </c>
      <c r="B674" t="s">
        <v>23</v>
      </c>
      <c r="C674" t="s">
        <v>48</v>
      </c>
      <c r="D674" t="s">
        <v>479</v>
      </c>
      <c r="E674">
        <v>0</v>
      </c>
      <c r="F674">
        <v>0</v>
      </c>
    </row>
    <row r="675" spans="1:6" x14ac:dyDescent="0.25">
      <c r="A675" t="s">
        <v>39</v>
      </c>
      <c r="B675" t="s">
        <v>23</v>
      </c>
      <c r="C675" t="s">
        <v>48</v>
      </c>
      <c r="D675" t="s">
        <v>480</v>
      </c>
      <c r="E675">
        <v>0</v>
      </c>
      <c r="F675">
        <v>0</v>
      </c>
    </row>
    <row r="676" spans="1:6" x14ac:dyDescent="0.25">
      <c r="A676" t="s">
        <v>39</v>
      </c>
      <c r="B676" t="s">
        <v>23</v>
      </c>
      <c r="C676" t="s">
        <v>48</v>
      </c>
      <c r="D676" t="s">
        <v>481</v>
      </c>
      <c r="E676">
        <v>8169531.2999999998</v>
      </c>
      <c r="F676">
        <v>1891663.84</v>
      </c>
    </row>
    <row r="677" spans="1:6" x14ac:dyDescent="0.25">
      <c r="A677" t="s">
        <v>39</v>
      </c>
      <c r="B677" t="s">
        <v>24</v>
      </c>
      <c r="C677" t="s">
        <v>48</v>
      </c>
      <c r="D677" t="s">
        <v>467</v>
      </c>
      <c r="E677">
        <v>0</v>
      </c>
      <c r="F677">
        <v>109770.59</v>
      </c>
    </row>
    <row r="678" spans="1:6" x14ac:dyDescent="0.25">
      <c r="A678" t="s">
        <v>39</v>
      </c>
      <c r="B678" t="s">
        <v>24</v>
      </c>
      <c r="C678" t="s">
        <v>48</v>
      </c>
      <c r="D678" t="s">
        <v>468</v>
      </c>
      <c r="E678">
        <v>2203586.9300000002</v>
      </c>
      <c r="F678">
        <v>0</v>
      </c>
    </row>
    <row r="679" spans="1:6" x14ac:dyDescent="0.25">
      <c r="A679" t="s">
        <v>39</v>
      </c>
      <c r="B679" t="s">
        <v>24</v>
      </c>
      <c r="C679" t="s">
        <v>48</v>
      </c>
      <c r="D679" t="s">
        <v>469</v>
      </c>
      <c r="E679">
        <v>1197553.4099999999</v>
      </c>
      <c r="F679">
        <v>0</v>
      </c>
    </row>
    <row r="680" spans="1:6" x14ac:dyDescent="0.25">
      <c r="A680" t="s">
        <v>39</v>
      </c>
      <c r="B680" t="s">
        <v>24</v>
      </c>
      <c r="C680" t="s">
        <v>48</v>
      </c>
      <c r="D680" t="s">
        <v>470</v>
      </c>
      <c r="E680">
        <v>0</v>
      </c>
      <c r="F680">
        <v>0</v>
      </c>
    </row>
    <row r="681" spans="1:6" x14ac:dyDescent="0.25">
      <c r="A681" t="s">
        <v>39</v>
      </c>
      <c r="B681" t="s">
        <v>24</v>
      </c>
      <c r="C681" t="s">
        <v>48</v>
      </c>
      <c r="D681" t="s">
        <v>471</v>
      </c>
      <c r="E681">
        <v>3196971.72</v>
      </c>
      <c r="F681">
        <v>234323.45</v>
      </c>
    </row>
    <row r="682" spans="1:6" x14ac:dyDescent="0.25">
      <c r="A682" t="s">
        <v>39</v>
      </c>
      <c r="B682" t="s">
        <v>24</v>
      </c>
      <c r="C682" t="s">
        <v>48</v>
      </c>
      <c r="D682" t="s">
        <v>472</v>
      </c>
      <c r="E682">
        <v>0</v>
      </c>
      <c r="F682">
        <v>0</v>
      </c>
    </row>
    <row r="683" spans="1:6" x14ac:dyDescent="0.25">
      <c r="A683" t="s">
        <v>39</v>
      </c>
      <c r="B683" t="s">
        <v>24</v>
      </c>
      <c r="C683" t="s">
        <v>48</v>
      </c>
      <c r="D683" t="s">
        <v>473</v>
      </c>
      <c r="E683">
        <v>2199298.36</v>
      </c>
      <c r="F683">
        <v>0</v>
      </c>
    </row>
    <row r="684" spans="1:6" x14ac:dyDescent="0.25">
      <c r="A684" t="s">
        <v>39</v>
      </c>
      <c r="B684" t="s">
        <v>24</v>
      </c>
      <c r="C684" t="s">
        <v>48</v>
      </c>
      <c r="D684" t="s">
        <v>474</v>
      </c>
      <c r="E684">
        <v>3782.24</v>
      </c>
      <c r="F684">
        <v>0</v>
      </c>
    </row>
    <row r="685" spans="1:6" x14ac:dyDescent="0.25">
      <c r="A685" t="s">
        <v>39</v>
      </c>
      <c r="B685" t="s">
        <v>24</v>
      </c>
      <c r="C685" t="s">
        <v>48</v>
      </c>
      <c r="D685" t="s">
        <v>475</v>
      </c>
      <c r="E685">
        <v>0</v>
      </c>
      <c r="F685">
        <v>0</v>
      </c>
    </row>
    <row r="686" spans="1:6" x14ac:dyDescent="0.25">
      <c r="A686" t="s">
        <v>39</v>
      </c>
      <c r="B686" t="s">
        <v>24</v>
      </c>
      <c r="C686" t="s">
        <v>48</v>
      </c>
      <c r="D686" t="s">
        <v>476</v>
      </c>
      <c r="E686">
        <v>0</v>
      </c>
      <c r="F686">
        <v>0</v>
      </c>
    </row>
    <row r="687" spans="1:6" x14ac:dyDescent="0.25">
      <c r="A687" t="s">
        <v>39</v>
      </c>
      <c r="B687" t="s">
        <v>24</v>
      </c>
      <c r="C687" t="s">
        <v>48</v>
      </c>
      <c r="D687" t="s">
        <v>477</v>
      </c>
      <c r="E687">
        <v>0</v>
      </c>
      <c r="F687">
        <v>0</v>
      </c>
    </row>
    <row r="688" spans="1:6" x14ac:dyDescent="0.25">
      <c r="A688" t="s">
        <v>39</v>
      </c>
      <c r="B688" t="s">
        <v>24</v>
      </c>
      <c r="C688" t="s">
        <v>48</v>
      </c>
      <c r="D688" t="s">
        <v>478</v>
      </c>
      <c r="E688">
        <v>0</v>
      </c>
      <c r="F688">
        <v>1372264.31</v>
      </c>
    </row>
    <row r="689" spans="1:6" x14ac:dyDescent="0.25">
      <c r="A689" t="s">
        <v>39</v>
      </c>
      <c r="B689" t="s">
        <v>24</v>
      </c>
      <c r="C689" t="s">
        <v>48</v>
      </c>
      <c r="D689" t="s">
        <v>479</v>
      </c>
      <c r="E689">
        <v>0</v>
      </c>
      <c r="F689">
        <v>0</v>
      </c>
    </row>
    <row r="690" spans="1:6" x14ac:dyDescent="0.25">
      <c r="A690" t="s">
        <v>39</v>
      </c>
      <c r="B690" t="s">
        <v>24</v>
      </c>
      <c r="C690" t="s">
        <v>48</v>
      </c>
      <c r="D690" t="s">
        <v>480</v>
      </c>
      <c r="E690">
        <v>0</v>
      </c>
      <c r="F690">
        <v>0</v>
      </c>
    </row>
    <row r="691" spans="1:6" x14ac:dyDescent="0.25">
      <c r="A691" t="s">
        <v>39</v>
      </c>
      <c r="B691" t="s">
        <v>24</v>
      </c>
      <c r="C691" t="s">
        <v>48</v>
      </c>
      <c r="D691" t="s">
        <v>481</v>
      </c>
      <c r="E691">
        <v>8801192.6600000001</v>
      </c>
      <c r="F691">
        <v>1716358.36</v>
      </c>
    </row>
    <row r="692" spans="1:6" x14ac:dyDescent="0.25">
      <c r="A692" t="s">
        <v>39</v>
      </c>
      <c r="B692" t="s">
        <v>25</v>
      </c>
      <c r="C692" t="s">
        <v>48</v>
      </c>
      <c r="D692" t="s">
        <v>467</v>
      </c>
      <c r="E692">
        <v>0</v>
      </c>
      <c r="F692">
        <v>35227.089999999997</v>
      </c>
    </row>
    <row r="693" spans="1:6" x14ac:dyDescent="0.25">
      <c r="A693" t="s">
        <v>39</v>
      </c>
      <c r="B693" t="s">
        <v>25</v>
      </c>
      <c r="C693" t="s">
        <v>48</v>
      </c>
      <c r="D693" t="s">
        <v>468</v>
      </c>
      <c r="E693">
        <v>2963743.3</v>
      </c>
      <c r="F693">
        <v>0</v>
      </c>
    </row>
    <row r="694" spans="1:6" x14ac:dyDescent="0.25">
      <c r="A694" t="s">
        <v>39</v>
      </c>
      <c r="B694" t="s">
        <v>25</v>
      </c>
      <c r="C694" t="s">
        <v>48</v>
      </c>
      <c r="D694" t="s">
        <v>469</v>
      </c>
      <c r="E694">
        <v>1197553.4099999999</v>
      </c>
      <c r="F694">
        <v>0</v>
      </c>
    </row>
    <row r="695" spans="1:6" x14ac:dyDescent="0.25">
      <c r="A695" t="s">
        <v>39</v>
      </c>
      <c r="B695" t="s">
        <v>25</v>
      </c>
      <c r="C695" t="s">
        <v>48</v>
      </c>
      <c r="D695" t="s">
        <v>470</v>
      </c>
      <c r="E695">
        <v>0</v>
      </c>
      <c r="F695">
        <v>0</v>
      </c>
    </row>
    <row r="696" spans="1:6" x14ac:dyDescent="0.25">
      <c r="A696" t="s">
        <v>39</v>
      </c>
      <c r="B696" t="s">
        <v>25</v>
      </c>
      <c r="C696" t="s">
        <v>48</v>
      </c>
      <c r="D696" t="s">
        <v>471</v>
      </c>
      <c r="E696">
        <v>3196971.72</v>
      </c>
      <c r="F696">
        <v>234323.45</v>
      </c>
    </row>
    <row r="697" spans="1:6" x14ac:dyDescent="0.25">
      <c r="A697" t="s">
        <v>39</v>
      </c>
      <c r="B697" t="s">
        <v>25</v>
      </c>
      <c r="C697" t="s">
        <v>48</v>
      </c>
      <c r="D697" t="s">
        <v>472</v>
      </c>
      <c r="E697">
        <v>0</v>
      </c>
      <c r="F697">
        <v>0</v>
      </c>
    </row>
    <row r="698" spans="1:6" x14ac:dyDescent="0.25">
      <c r="A698" t="s">
        <v>39</v>
      </c>
      <c r="B698" t="s">
        <v>25</v>
      </c>
      <c r="C698" t="s">
        <v>48</v>
      </c>
      <c r="D698" t="s">
        <v>473</v>
      </c>
      <c r="E698">
        <v>2147536.2200000002</v>
      </c>
      <c r="F698">
        <v>0</v>
      </c>
    </row>
    <row r="699" spans="1:6" x14ac:dyDescent="0.25">
      <c r="A699" t="s">
        <v>39</v>
      </c>
      <c r="B699" t="s">
        <v>25</v>
      </c>
      <c r="C699" t="s">
        <v>48</v>
      </c>
      <c r="D699" t="s">
        <v>474</v>
      </c>
      <c r="E699">
        <v>4214.63</v>
      </c>
      <c r="F699">
        <v>0</v>
      </c>
    </row>
    <row r="700" spans="1:6" x14ac:dyDescent="0.25">
      <c r="A700" t="s">
        <v>39</v>
      </c>
      <c r="B700" t="s">
        <v>25</v>
      </c>
      <c r="C700" t="s">
        <v>48</v>
      </c>
      <c r="D700" t="s">
        <v>475</v>
      </c>
      <c r="E700">
        <v>0</v>
      </c>
      <c r="F700">
        <v>0</v>
      </c>
    </row>
    <row r="701" spans="1:6" x14ac:dyDescent="0.25">
      <c r="A701" t="s">
        <v>39</v>
      </c>
      <c r="B701" t="s">
        <v>25</v>
      </c>
      <c r="C701" t="s">
        <v>48</v>
      </c>
      <c r="D701" t="s">
        <v>476</v>
      </c>
      <c r="E701">
        <v>0</v>
      </c>
      <c r="F701">
        <v>0</v>
      </c>
    </row>
    <row r="702" spans="1:6" x14ac:dyDescent="0.25">
      <c r="A702" t="s">
        <v>39</v>
      </c>
      <c r="B702" t="s">
        <v>25</v>
      </c>
      <c r="C702" t="s">
        <v>48</v>
      </c>
      <c r="D702" t="s">
        <v>477</v>
      </c>
      <c r="E702">
        <v>0</v>
      </c>
      <c r="F702">
        <v>0</v>
      </c>
    </row>
    <row r="703" spans="1:6" x14ac:dyDescent="0.25">
      <c r="A703" t="s">
        <v>39</v>
      </c>
      <c r="B703" t="s">
        <v>25</v>
      </c>
      <c r="C703" t="s">
        <v>48</v>
      </c>
      <c r="D703" t="s">
        <v>478</v>
      </c>
      <c r="E703">
        <v>0</v>
      </c>
      <c r="F703">
        <v>1216875.23</v>
      </c>
    </row>
    <row r="704" spans="1:6" x14ac:dyDescent="0.25">
      <c r="A704" t="s">
        <v>39</v>
      </c>
      <c r="B704" t="s">
        <v>25</v>
      </c>
      <c r="C704" t="s">
        <v>48</v>
      </c>
      <c r="D704" t="s">
        <v>479</v>
      </c>
      <c r="E704">
        <v>0</v>
      </c>
      <c r="F704">
        <v>0</v>
      </c>
    </row>
    <row r="705" spans="1:6" x14ac:dyDescent="0.25">
      <c r="A705" t="s">
        <v>39</v>
      </c>
      <c r="B705" t="s">
        <v>25</v>
      </c>
      <c r="C705" t="s">
        <v>48</v>
      </c>
      <c r="D705" t="s">
        <v>480</v>
      </c>
      <c r="E705">
        <v>0</v>
      </c>
      <c r="F705">
        <v>0</v>
      </c>
    </row>
    <row r="706" spans="1:6" x14ac:dyDescent="0.25">
      <c r="A706" t="s">
        <v>39</v>
      </c>
      <c r="B706" t="s">
        <v>25</v>
      </c>
      <c r="C706" t="s">
        <v>48</v>
      </c>
      <c r="D706" t="s">
        <v>481</v>
      </c>
      <c r="E706">
        <v>9510019.2799999993</v>
      </c>
      <c r="F706">
        <v>1486425.77</v>
      </c>
    </row>
    <row r="707" spans="1:6" x14ac:dyDescent="0.25">
      <c r="A707" t="s">
        <v>39</v>
      </c>
      <c r="B707" t="s">
        <v>26</v>
      </c>
      <c r="C707" t="s">
        <v>48</v>
      </c>
      <c r="D707" t="s">
        <v>467</v>
      </c>
      <c r="E707">
        <v>0</v>
      </c>
      <c r="F707">
        <v>443575.72</v>
      </c>
    </row>
    <row r="708" spans="1:6" x14ac:dyDescent="0.25">
      <c r="A708" t="s">
        <v>39</v>
      </c>
      <c r="B708" t="s">
        <v>26</v>
      </c>
      <c r="C708" t="s">
        <v>48</v>
      </c>
      <c r="D708" t="s">
        <v>468</v>
      </c>
      <c r="E708">
        <v>1455662.13</v>
      </c>
      <c r="F708">
        <v>0</v>
      </c>
    </row>
    <row r="709" spans="1:6" x14ac:dyDescent="0.25">
      <c r="A709" t="s">
        <v>39</v>
      </c>
      <c r="B709" t="s">
        <v>26</v>
      </c>
      <c r="C709" t="s">
        <v>48</v>
      </c>
      <c r="D709" t="s">
        <v>469</v>
      </c>
      <c r="E709">
        <v>1197553.4099999999</v>
      </c>
      <c r="F709">
        <v>0</v>
      </c>
    </row>
    <row r="710" spans="1:6" x14ac:dyDescent="0.25">
      <c r="A710" t="s">
        <v>39</v>
      </c>
      <c r="B710" t="s">
        <v>26</v>
      </c>
      <c r="C710" t="s">
        <v>48</v>
      </c>
      <c r="D710" t="s">
        <v>470</v>
      </c>
      <c r="E710">
        <v>0</v>
      </c>
      <c r="F710">
        <v>0</v>
      </c>
    </row>
    <row r="711" spans="1:6" x14ac:dyDescent="0.25">
      <c r="A711" t="s">
        <v>39</v>
      </c>
      <c r="B711" t="s">
        <v>26</v>
      </c>
      <c r="C711" t="s">
        <v>48</v>
      </c>
      <c r="D711" t="s">
        <v>471</v>
      </c>
      <c r="E711">
        <v>3196971.72</v>
      </c>
      <c r="F711">
        <v>234323.45</v>
      </c>
    </row>
    <row r="712" spans="1:6" x14ac:dyDescent="0.25">
      <c r="A712" t="s">
        <v>39</v>
      </c>
      <c r="B712" t="s">
        <v>26</v>
      </c>
      <c r="C712" t="s">
        <v>48</v>
      </c>
      <c r="D712" t="s">
        <v>472</v>
      </c>
      <c r="E712">
        <v>0</v>
      </c>
      <c r="F712">
        <v>0</v>
      </c>
    </row>
    <row r="713" spans="1:6" x14ac:dyDescent="0.25">
      <c r="A713" t="s">
        <v>39</v>
      </c>
      <c r="B713" t="s">
        <v>26</v>
      </c>
      <c r="C713" t="s">
        <v>48</v>
      </c>
      <c r="D713" t="s">
        <v>473</v>
      </c>
      <c r="E713">
        <v>2151568.9</v>
      </c>
      <c r="F713">
        <v>0</v>
      </c>
    </row>
    <row r="714" spans="1:6" x14ac:dyDescent="0.25">
      <c r="A714" t="s">
        <v>39</v>
      </c>
      <c r="B714" t="s">
        <v>26</v>
      </c>
      <c r="C714" t="s">
        <v>48</v>
      </c>
      <c r="D714" t="s">
        <v>474</v>
      </c>
      <c r="E714">
        <v>2879.69</v>
      </c>
      <c r="F714">
        <v>0</v>
      </c>
    </row>
    <row r="715" spans="1:6" x14ac:dyDescent="0.25">
      <c r="A715" t="s">
        <v>39</v>
      </c>
      <c r="B715" t="s">
        <v>26</v>
      </c>
      <c r="C715" t="s">
        <v>48</v>
      </c>
      <c r="D715" t="s">
        <v>475</v>
      </c>
      <c r="E715">
        <v>0</v>
      </c>
      <c r="F715">
        <v>0</v>
      </c>
    </row>
    <row r="716" spans="1:6" x14ac:dyDescent="0.25">
      <c r="A716" t="s">
        <v>39</v>
      </c>
      <c r="B716" t="s">
        <v>26</v>
      </c>
      <c r="C716" t="s">
        <v>48</v>
      </c>
      <c r="D716" t="s">
        <v>476</v>
      </c>
      <c r="E716">
        <v>0</v>
      </c>
      <c r="F716">
        <v>0</v>
      </c>
    </row>
    <row r="717" spans="1:6" x14ac:dyDescent="0.25">
      <c r="A717" t="s">
        <v>39</v>
      </c>
      <c r="B717" t="s">
        <v>26</v>
      </c>
      <c r="C717" t="s">
        <v>48</v>
      </c>
      <c r="D717" t="s">
        <v>477</v>
      </c>
      <c r="E717">
        <v>0</v>
      </c>
      <c r="F717">
        <v>0</v>
      </c>
    </row>
    <row r="718" spans="1:6" x14ac:dyDescent="0.25">
      <c r="A718" t="s">
        <v>39</v>
      </c>
      <c r="B718" t="s">
        <v>26</v>
      </c>
      <c r="C718" t="s">
        <v>48</v>
      </c>
      <c r="D718" t="s">
        <v>478</v>
      </c>
      <c r="E718">
        <v>0</v>
      </c>
      <c r="F718">
        <v>1625478.39</v>
      </c>
    </row>
    <row r="719" spans="1:6" x14ac:dyDescent="0.25">
      <c r="A719" t="s">
        <v>39</v>
      </c>
      <c r="B719" t="s">
        <v>26</v>
      </c>
      <c r="C719" t="s">
        <v>48</v>
      </c>
      <c r="D719" t="s">
        <v>479</v>
      </c>
      <c r="E719">
        <v>0</v>
      </c>
      <c r="F719">
        <v>0</v>
      </c>
    </row>
    <row r="720" spans="1:6" x14ac:dyDescent="0.25">
      <c r="A720" t="s">
        <v>39</v>
      </c>
      <c r="B720" t="s">
        <v>26</v>
      </c>
      <c r="C720" t="s">
        <v>48</v>
      </c>
      <c r="D720" t="s">
        <v>480</v>
      </c>
      <c r="E720">
        <v>0</v>
      </c>
      <c r="F720">
        <v>0</v>
      </c>
    </row>
    <row r="721" spans="1:6" x14ac:dyDescent="0.25">
      <c r="A721" t="s">
        <v>39</v>
      </c>
      <c r="B721" t="s">
        <v>26</v>
      </c>
      <c r="C721" t="s">
        <v>48</v>
      </c>
      <c r="D721" t="s">
        <v>481</v>
      </c>
      <c r="E721">
        <v>8004635.8499999996</v>
      </c>
      <c r="F721">
        <v>2303377.56</v>
      </c>
    </row>
    <row r="722" spans="1:6" x14ac:dyDescent="0.25">
      <c r="A722" t="s">
        <v>40</v>
      </c>
      <c r="B722" t="s">
        <v>73</v>
      </c>
      <c r="C722" t="s">
        <v>48</v>
      </c>
      <c r="D722" t="s">
        <v>467</v>
      </c>
      <c r="E722">
        <v>0</v>
      </c>
      <c r="F722">
        <v>674547.77</v>
      </c>
    </row>
    <row r="723" spans="1:6" x14ac:dyDescent="0.25">
      <c r="A723" t="s">
        <v>40</v>
      </c>
      <c r="B723" t="s">
        <v>73</v>
      </c>
      <c r="C723" t="s">
        <v>48</v>
      </c>
      <c r="D723" t="s">
        <v>468</v>
      </c>
      <c r="E723">
        <v>69493.62</v>
      </c>
      <c r="F723">
        <v>0</v>
      </c>
    </row>
    <row r="724" spans="1:6" x14ac:dyDescent="0.25">
      <c r="A724" t="s">
        <v>40</v>
      </c>
      <c r="B724" t="s">
        <v>73</v>
      </c>
      <c r="C724" t="s">
        <v>48</v>
      </c>
      <c r="D724" t="s">
        <v>469</v>
      </c>
      <c r="E724">
        <v>558894.68000000005</v>
      </c>
      <c r="F724">
        <v>0</v>
      </c>
    </row>
    <row r="725" spans="1:6" x14ac:dyDescent="0.25">
      <c r="A725" t="s">
        <v>40</v>
      </c>
      <c r="B725" t="s">
        <v>73</v>
      </c>
      <c r="C725" t="s">
        <v>48</v>
      </c>
      <c r="D725" t="s">
        <v>470</v>
      </c>
      <c r="E725">
        <v>0</v>
      </c>
      <c r="F725">
        <v>0</v>
      </c>
    </row>
    <row r="726" spans="1:6" x14ac:dyDescent="0.25">
      <c r="A726" t="s">
        <v>40</v>
      </c>
      <c r="B726" t="s">
        <v>73</v>
      </c>
      <c r="C726" t="s">
        <v>48</v>
      </c>
      <c r="D726" t="s">
        <v>471</v>
      </c>
      <c r="E726">
        <v>3196971.72</v>
      </c>
      <c r="F726">
        <v>234323.45</v>
      </c>
    </row>
    <row r="727" spans="1:6" x14ac:dyDescent="0.25">
      <c r="A727" t="s">
        <v>40</v>
      </c>
      <c r="B727" t="s">
        <v>73</v>
      </c>
      <c r="C727" t="s">
        <v>48</v>
      </c>
      <c r="D727" t="s">
        <v>472</v>
      </c>
      <c r="E727">
        <v>0</v>
      </c>
      <c r="F727">
        <v>0</v>
      </c>
    </row>
    <row r="728" spans="1:6" x14ac:dyDescent="0.25">
      <c r="A728" t="s">
        <v>40</v>
      </c>
      <c r="B728" t="s">
        <v>73</v>
      </c>
      <c r="C728" t="s">
        <v>48</v>
      </c>
      <c r="D728" t="s">
        <v>473</v>
      </c>
      <c r="E728">
        <v>1155699.57</v>
      </c>
      <c r="F728">
        <v>0</v>
      </c>
    </row>
    <row r="729" spans="1:6" x14ac:dyDescent="0.25">
      <c r="A729" t="s">
        <v>40</v>
      </c>
      <c r="B729" t="s">
        <v>73</v>
      </c>
      <c r="C729" t="s">
        <v>48</v>
      </c>
      <c r="D729" t="s">
        <v>474</v>
      </c>
      <c r="E729">
        <v>1861.62</v>
      </c>
      <c r="F729">
        <v>0</v>
      </c>
    </row>
    <row r="730" spans="1:6" x14ac:dyDescent="0.25">
      <c r="A730" t="s">
        <v>40</v>
      </c>
      <c r="B730" t="s">
        <v>73</v>
      </c>
      <c r="C730" t="s">
        <v>48</v>
      </c>
      <c r="D730" t="s">
        <v>475</v>
      </c>
      <c r="E730">
        <v>0</v>
      </c>
      <c r="F730">
        <v>0</v>
      </c>
    </row>
    <row r="731" spans="1:6" x14ac:dyDescent="0.25">
      <c r="A731" t="s">
        <v>40</v>
      </c>
      <c r="B731" t="s">
        <v>73</v>
      </c>
      <c r="C731" t="s">
        <v>48</v>
      </c>
      <c r="D731" t="s">
        <v>476</v>
      </c>
      <c r="E731">
        <v>0</v>
      </c>
      <c r="F731">
        <v>0</v>
      </c>
    </row>
    <row r="732" spans="1:6" x14ac:dyDescent="0.25">
      <c r="A732" t="s">
        <v>40</v>
      </c>
      <c r="B732" t="s">
        <v>73</v>
      </c>
      <c r="C732" t="s">
        <v>48</v>
      </c>
      <c r="D732" t="s">
        <v>477</v>
      </c>
      <c r="E732">
        <v>0</v>
      </c>
      <c r="F732">
        <v>0</v>
      </c>
    </row>
    <row r="733" spans="1:6" x14ac:dyDescent="0.25">
      <c r="A733" t="s">
        <v>40</v>
      </c>
      <c r="B733" t="s">
        <v>73</v>
      </c>
      <c r="C733" t="s">
        <v>48</v>
      </c>
      <c r="D733" t="s">
        <v>478</v>
      </c>
      <c r="E733">
        <v>0</v>
      </c>
      <c r="F733">
        <v>1809309.09</v>
      </c>
    </row>
    <row r="734" spans="1:6" x14ac:dyDescent="0.25">
      <c r="A734" t="s">
        <v>40</v>
      </c>
      <c r="B734" t="s">
        <v>73</v>
      </c>
      <c r="C734" t="s">
        <v>48</v>
      </c>
      <c r="D734" t="s">
        <v>479</v>
      </c>
      <c r="E734">
        <v>0</v>
      </c>
      <c r="F734">
        <v>0</v>
      </c>
    </row>
    <row r="735" spans="1:6" x14ac:dyDescent="0.25">
      <c r="A735" t="s">
        <v>40</v>
      </c>
      <c r="B735" t="s">
        <v>73</v>
      </c>
      <c r="C735" t="s">
        <v>48</v>
      </c>
      <c r="D735" t="s">
        <v>480</v>
      </c>
      <c r="E735">
        <v>0</v>
      </c>
      <c r="F735">
        <v>0</v>
      </c>
    </row>
    <row r="736" spans="1:6" x14ac:dyDescent="0.25">
      <c r="A736" t="s">
        <v>40</v>
      </c>
      <c r="B736" t="s">
        <v>73</v>
      </c>
      <c r="C736" t="s">
        <v>48</v>
      </c>
      <c r="D736" t="s">
        <v>481</v>
      </c>
      <c r="E736">
        <v>4982921.21</v>
      </c>
      <c r="F736">
        <v>2718180.31</v>
      </c>
    </row>
    <row r="737" spans="1:6" x14ac:dyDescent="0.25">
      <c r="A737" t="s">
        <v>40</v>
      </c>
      <c r="B737" t="s">
        <v>74</v>
      </c>
      <c r="C737" t="s">
        <v>48</v>
      </c>
      <c r="D737" t="s">
        <v>467</v>
      </c>
      <c r="E737">
        <v>0</v>
      </c>
      <c r="F737">
        <v>544701.37</v>
      </c>
    </row>
    <row r="738" spans="1:6" x14ac:dyDescent="0.25">
      <c r="A738" t="s">
        <v>40</v>
      </c>
      <c r="B738" t="s">
        <v>74</v>
      </c>
      <c r="C738" t="s">
        <v>48</v>
      </c>
      <c r="D738" t="s">
        <v>468</v>
      </c>
      <c r="E738">
        <v>523411.28</v>
      </c>
      <c r="F738">
        <v>0</v>
      </c>
    </row>
    <row r="739" spans="1:6" x14ac:dyDescent="0.25">
      <c r="A739" t="s">
        <v>40</v>
      </c>
      <c r="B739" t="s">
        <v>74</v>
      </c>
      <c r="C739" t="s">
        <v>48</v>
      </c>
      <c r="D739" t="s">
        <v>469</v>
      </c>
      <c r="E739">
        <v>558894.68000000005</v>
      </c>
      <c r="F739">
        <v>0</v>
      </c>
    </row>
    <row r="740" spans="1:6" x14ac:dyDescent="0.25">
      <c r="A740" t="s">
        <v>40</v>
      </c>
      <c r="B740" t="s">
        <v>74</v>
      </c>
      <c r="C740" t="s">
        <v>48</v>
      </c>
      <c r="D740" t="s">
        <v>470</v>
      </c>
      <c r="E740">
        <v>0</v>
      </c>
      <c r="F740">
        <v>0</v>
      </c>
    </row>
    <row r="741" spans="1:6" x14ac:dyDescent="0.25">
      <c r="A741" t="s">
        <v>40</v>
      </c>
      <c r="B741" t="s">
        <v>74</v>
      </c>
      <c r="C741" t="s">
        <v>48</v>
      </c>
      <c r="D741" t="s">
        <v>471</v>
      </c>
      <c r="E741">
        <v>3196971.72</v>
      </c>
      <c r="F741">
        <v>234323.45</v>
      </c>
    </row>
    <row r="742" spans="1:6" x14ac:dyDescent="0.25">
      <c r="A742" t="s">
        <v>40</v>
      </c>
      <c r="B742" t="s">
        <v>74</v>
      </c>
      <c r="C742" t="s">
        <v>48</v>
      </c>
      <c r="D742" t="s">
        <v>472</v>
      </c>
      <c r="E742">
        <v>0</v>
      </c>
      <c r="F742">
        <v>0</v>
      </c>
    </row>
    <row r="743" spans="1:6" x14ac:dyDescent="0.25">
      <c r="A743" t="s">
        <v>40</v>
      </c>
      <c r="B743" t="s">
        <v>74</v>
      </c>
      <c r="C743" t="s">
        <v>48</v>
      </c>
      <c r="D743" t="s">
        <v>473</v>
      </c>
      <c r="E743">
        <v>1380825.44</v>
      </c>
      <c r="F743">
        <v>0</v>
      </c>
    </row>
    <row r="744" spans="1:6" x14ac:dyDescent="0.25">
      <c r="A744" t="s">
        <v>40</v>
      </c>
      <c r="B744" t="s">
        <v>74</v>
      </c>
      <c r="C744" t="s">
        <v>48</v>
      </c>
      <c r="D744" t="s">
        <v>474</v>
      </c>
      <c r="E744">
        <v>2166.9</v>
      </c>
      <c r="F744">
        <v>0</v>
      </c>
    </row>
    <row r="745" spans="1:6" x14ac:dyDescent="0.25">
      <c r="A745" t="s">
        <v>40</v>
      </c>
      <c r="B745" t="s">
        <v>74</v>
      </c>
      <c r="C745" t="s">
        <v>48</v>
      </c>
      <c r="D745" t="s">
        <v>475</v>
      </c>
      <c r="E745">
        <v>0</v>
      </c>
      <c r="F745">
        <v>0</v>
      </c>
    </row>
    <row r="746" spans="1:6" x14ac:dyDescent="0.25">
      <c r="A746" t="s">
        <v>40</v>
      </c>
      <c r="B746" t="s">
        <v>74</v>
      </c>
      <c r="C746" t="s">
        <v>48</v>
      </c>
      <c r="D746" t="s">
        <v>476</v>
      </c>
      <c r="E746">
        <v>0</v>
      </c>
      <c r="F746">
        <v>0</v>
      </c>
    </row>
    <row r="747" spans="1:6" x14ac:dyDescent="0.25">
      <c r="A747" t="s">
        <v>40</v>
      </c>
      <c r="B747" t="s">
        <v>74</v>
      </c>
      <c r="C747" t="s">
        <v>48</v>
      </c>
      <c r="D747" t="s">
        <v>477</v>
      </c>
      <c r="E747">
        <v>0</v>
      </c>
      <c r="F747">
        <v>0</v>
      </c>
    </row>
    <row r="748" spans="1:6" x14ac:dyDescent="0.25">
      <c r="A748" t="s">
        <v>40</v>
      </c>
      <c r="B748" t="s">
        <v>74</v>
      </c>
      <c r="C748" t="s">
        <v>48</v>
      </c>
      <c r="D748" t="s">
        <v>478</v>
      </c>
      <c r="E748">
        <v>0</v>
      </c>
      <c r="F748">
        <v>1659606.14</v>
      </c>
    </row>
    <row r="749" spans="1:6" x14ac:dyDescent="0.25">
      <c r="A749" t="s">
        <v>40</v>
      </c>
      <c r="B749" t="s">
        <v>74</v>
      </c>
      <c r="C749" t="s">
        <v>48</v>
      </c>
      <c r="D749" t="s">
        <v>479</v>
      </c>
      <c r="E749">
        <v>0</v>
      </c>
      <c r="F749">
        <v>0</v>
      </c>
    </row>
    <row r="750" spans="1:6" x14ac:dyDescent="0.25">
      <c r="A750" t="s">
        <v>40</v>
      </c>
      <c r="B750" t="s">
        <v>74</v>
      </c>
      <c r="C750" t="s">
        <v>48</v>
      </c>
      <c r="D750" t="s">
        <v>480</v>
      </c>
      <c r="E750">
        <v>0</v>
      </c>
      <c r="F750">
        <v>0</v>
      </c>
    </row>
    <row r="751" spans="1:6" x14ac:dyDescent="0.25">
      <c r="A751" t="s">
        <v>40</v>
      </c>
      <c r="B751" t="s">
        <v>74</v>
      </c>
      <c r="C751" t="s">
        <v>48</v>
      </c>
      <c r="D751" t="s">
        <v>481</v>
      </c>
      <c r="E751">
        <v>5662270.0099999998</v>
      </c>
      <c r="F751">
        <v>2438630.96</v>
      </c>
    </row>
    <row r="752" spans="1:6" x14ac:dyDescent="0.25">
      <c r="A752" t="s">
        <v>40</v>
      </c>
      <c r="B752" t="s">
        <v>75</v>
      </c>
      <c r="C752" t="s">
        <v>48</v>
      </c>
      <c r="D752" t="s">
        <v>467</v>
      </c>
      <c r="E752">
        <v>0</v>
      </c>
      <c r="F752">
        <v>340960.01</v>
      </c>
    </row>
    <row r="753" spans="1:6" x14ac:dyDescent="0.25">
      <c r="A753" t="s">
        <v>40</v>
      </c>
      <c r="B753" t="s">
        <v>75</v>
      </c>
      <c r="C753" t="s">
        <v>48</v>
      </c>
      <c r="D753" t="s">
        <v>468</v>
      </c>
      <c r="E753">
        <v>307662.75</v>
      </c>
      <c r="F753">
        <v>0</v>
      </c>
    </row>
    <row r="754" spans="1:6" x14ac:dyDescent="0.25">
      <c r="A754" t="s">
        <v>40</v>
      </c>
      <c r="B754" t="s">
        <v>75</v>
      </c>
      <c r="C754" t="s">
        <v>48</v>
      </c>
      <c r="D754" t="s">
        <v>469</v>
      </c>
      <c r="E754">
        <v>558894.68000000005</v>
      </c>
      <c r="F754">
        <v>0</v>
      </c>
    </row>
    <row r="755" spans="1:6" x14ac:dyDescent="0.25">
      <c r="A755" t="s">
        <v>40</v>
      </c>
      <c r="B755" t="s">
        <v>75</v>
      </c>
      <c r="C755" t="s">
        <v>48</v>
      </c>
      <c r="D755" t="s">
        <v>470</v>
      </c>
      <c r="E755">
        <v>0</v>
      </c>
      <c r="F755">
        <v>0</v>
      </c>
    </row>
    <row r="756" spans="1:6" x14ac:dyDescent="0.25">
      <c r="A756" t="s">
        <v>40</v>
      </c>
      <c r="B756" t="s">
        <v>75</v>
      </c>
      <c r="C756" t="s">
        <v>48</v>
      </c>
      <c r="D756" t="s">
        <v>471</v>
      </c>
      <c r="E756">
        <v>3196971.72</v>
      </c>
      <c r="F756">
        <v>234323.45</v>
      </c>
    </row>
    <row r="757" spans="1:6" x14ac:dyDescent="0.25">
      <c r="A757" t="s">
        <v>40</v>
      </c>
      <c r="B757" t="s">
        <v>75</v>
      </c>
      <c r="C757" t="s">
        <v>48</v>
      </c>
      <c r="D757" t="s">
        <v>472</v>
      </c>
      <c r="E757">
        <v>0</v>
      </c>
      <c r="F757">
        <v>0</v>
      </c>
    </row>
    <row r="758" spans="1:6" x14ac:dyDescent="0.25">
      <c r="A758" t="s">
        <v>40</v>
      </c>
      <c r="B758" t="s">
        <v>75</v>
      </c>
      <c r="C758" t="s">
        <v>48</v>
      </c>
      <c r="D758" t="s">
        <v>473</v>
      </c>
      <c r="E758">
        <v>1302375.45</v>
      </c>
      <c r="F758">
        <v>0</v>
      </c>
    </row>
    <row r="759" spans="1:6" x14ac:dyDescent="0.25">
      <c r="A759" t="s">
        <v>40</v>
      </c>
      <c r="B759" t="s">
        <v>75</v>
      </c>
      <c r="C759" t="s">
        <v>48</v>
      </c>
      <c r="D759" t="s">
        <v>474</v>
      </c>
      <c r="E759">
        <v>2315.0100000000002</v>
      </c>
      <c r="F759">
        <v>0</v>
      </c>
    </row>
    <row r="760" spans="1:6" x14ac:dyDescent="0.25">
      <c r="A760" t="s">
        <v>40</v>
      </c>
      <c r="B760" t="s">
        <v>75</v>
      </c>
      <c r="C760" t="s">
        <v>48</v>
      </c>
      <c r="D760" t="s">
        <v>475</v>
      </c>
      <c r="E760">
        <v>0</v>
      </c>
      <c r="F760">
        <v>0</v>
      </c>
    </row>
    <row r="761" spans="1:6" x14ac:dyDescent="0.25">
      <c r="A761" t="s">
        <v>40</v>
      </c>
      <c r="B761" t="s">
        <v>75</v>
      </c>
      <c r="C761" t="s">
        <v>48</v>
      </c>
      <c r="D761" t="s">
        <v>476</v>
      </c>
      <c r="E761">
        <v>0</v>
      </c>
      <c r="F761">
        <v>0</v>
      </c>
    </row>
    <row r="762" spans="1:6" x14ac:dyDescent="0.25">
      <c r="A762" t="s">
        <v>40</v>
      </c>
      <c r="B762" t="s">
        <v>75</v>
      </c>
      <c r="C762" t="s">
        <v>48</v>
      </c>
      <c r="D762" t="s">
        <v>477</v>
      </c>
      <c r="E762">
        <v>0</v>
      </c>
      <c r="F762">
        <v>0</v>
      </c>
    </row>
    <row r="763" spans="1:6" x14ac:dyDescent="0.25">
      <c r="A763" t="s">
        <v>40</v>
      </c>
      <c r="B763" t="s">
        <v>75</v>
      </c>
      <c r="C763" t="s">
        <v>48</v>
      </c>
      <c r="D763" t="s">
        <v>478</v>
      </c>
      <c r="E763">
        <v>0</v>
      </c>
      <c r="F763">
        <v>1655179.86</v>
      </c>
    </row>
    <row r="764" spans="1:6" x14ac:dyDescent="0.25">
      <c r="A764" t="s">
        <v>40</v>
      </c>
      <c r="B764" t="s">
        <v>75</v>
      </c>
      <c r="C764" t="s">
        <v>48</v>
      </c>
      <c r="D764" t="s">
        <v>479</v>
      </c>
      <c r="E764">
        <v>0</v>
      </c>
      <c r="F764">
        <v>0</v>
      </c>
    </row>
    <row r="765" spans="1:6" x14ac:dyDescent="0.25">
      <c r="A765" t="s">
        <v>40</v>
      </c>
      <c r="B765" t="s">
        <v>75</v>
      </c>
      <c r="C765" t="s">
        <v>48</v>
      </c>
      <c r="D765" t="s">
        <v>480</v>
      </c>
      <c r="E765">
        <v>0</v>
      </c>
      <c r="F765">
        <v>0</v>
      </c>
    </row>
    <row r="766" spans="1:6" x14ac:dyDescent="0.25">
      <c r="A766" t="s">
        <v>40</v>
      </c>
      <c r="B766" t="s">
        <v>75</v>
      </c>
      <c r="C766" t="s">
        <v>48</v>
      </c>
      <c r="D766" t="s">
        <v>481</v>
      </c>
      <c r="E766">
        <v>5368219.5999999996</v>
      </c>
      <c r="F766">
        <v>2230463.33</v>
      </c>
    </row>
    <row r="767" spans="1:6" x14ac:dyDescent="0.25">
      <c r="A767" t="s">
        <v>40</v>
      </c>
      <c r="B767" t="s">
        <v>76</v>
      </c>
      <c r="C767" t="s">
        <v>48</v>
      </c>
      <c r="D767" t="s">
        <v>467</v>
      </c>
      <c r="E767">
        <v>0</v>
      </c>
      <c r="F767">
        <v>291507.63</v>
      </c>
    </row>
    <row r="768" spans="1:6" x14ac:dyDescent="0.25">
      <c r="A768" t="s">
        <v>40</v>
      </c>
      <c r="B768" t="s">
        <v>76</v>
      </c>
      <c r="C768" t="s">
        <v>48</v>
      </c>
      <c r="D768" t="s">
        <v>468</v>
      </c>
      <c r="E768">
        <v>630100.82999999996</v>
      </c>
      <c r="F768">
        <v>0</v>
      </c>
    </row>
    <row r="769" spans="1:6" x14ac:dyDescent="0.25">
      <c r="A769" t="s">
        <v>40</v>
      </c>
      <c r="B769" t="s">
        <v>76</v>
      </c>
      <c r="C769" t="s">
        <v>48</v>
      </c>
      <c r="D769" t="s">
        <v>469</v>
      </c>
      <c r="E769">
        <v>558894.68000000005</v>
      </c>
      <c r="F769">
        <v>0</v>
      </c>
    </row>
    <row r="770" spans="1:6" x14ac:dyDescent="0.25">
      <c r="A770" t="s">
        <v>40</v>
      </c>
      <c r="B770" t="s">
        <v>76</v>
      </c>
      <c r="C770" t="s">
        <v>48</v>
      </c>
      <c r="D770" t="s">
        <v>470</v>
      </c>
      <c r="E770">
        <v>0</v>
      </c>
      <c r="F770">
        <v>0</v>
      </c>
    </row>
    <row r="771" spans="1:6" x14ac:dyDescent="0.25">
      <c r="A771" t="s">
        <v>40</v>
      </c>
      <c r="B771" t="s">
        <v>76</v>
      </c>
      <c r="C771" t="s">
        <v>48</v>
      </c>
      <c r="D771" t="s">
        <v>471</v>
      </c>
      <c r="E771">
        <v>3196971.72</v>
      </c>
      <c r="F771">
        <v>234323.45</v>
      </c>
    </row>
    <row r="772" spans="1:6" x14ac:dyDescent="0.25">
      <c r="A772" t="s">
        <v>40</v>
      </c>
      <c r="B772" t="s">
        <v>76</v>
      </c>
      <c r="C772" t="s">
        <v>48</v>
      </c>
      <c r="D772" t="s">
        <v>472</v>
      </c>
      <c r="E772">
        <v>0</v>
      </c>
      <c r="F772">
        <v>0</v>
      </c>
    </row>
    <row r="773" spans="1:6" x14ac:dyDescent="0.25">
      <c r="A773" t="s">
        <v>40</v>
      </c>
      <c r="B773" t="s">
        <v>76</v>
      </c>
      <c r="C773" t="s">
        <v>48</v>
      </c>
      <c r="D773" t="s">
        <v>473</v>
      </c>
      <c r="E773">
        <v>1385210.16</v>
      </c>
      <c r="F773">
        <v>0</v>
      </c>
    </row>
    <row r="774" spans="1:6" x14ac:dyDescent="0.25">
      <c r="A774" t="s">
        <v>40</v>
      </c>
      <c r="B774" t="s">
        <v>76</v>
      </c>
      <c r="C774" t="s">
        <v>48</v>
      </c>
      <c r="D774" t="s">
        <v>474</v>
      </c>
      <c r="E774">
        <v>2520.8000000000002</v>
      </c>
      <c r="F774">
        <v>0</v>
      </c>
    </row>
    <row r="775" spans="1:6" x14ac:dyDescent="0.25">
      <c r="A775" t="s">
        <v>40</v>
      </c>
      <c r="B775" t="s">
        <v>76</v>
      </c>
      <c r="C775" t="s">
        <v>48</v>
      </c>
      <c r="D775" t="s">
        <v>475</v>
      </c>
      <c r="E775">
        <v>0</v>
      </c>
      <c r="F775">
        <v>0</v>
      </c>
    </row>
    <row r="776" spans="1:6" x14ac:dyDescent="0.25">
      <c r="A776" t="s">
        <v>40</v>
      </c>
      <c r="B776" t="s">
        <v>76</v>
      </c>
      <c r="C776" t="s">
        <v>48</v>
      </c>
      <c r="D776" t="s">
        <v>476</v>
      </c>
      <c r="E776">
        <v>0</v>
      </c>
      <c r="F776">
        <v>0</v>
      </c>
    </row>
    <row r="777" spans="1:6" x14ac:dyDescent="0.25">
      <c r="A777" t="s">
        <v>40</v>
      </c>
      <c r="B777" t="s">
        <v>76</v>
      </c>
      <c r="C777" t="s">
        <v>48</v>
      </c>
      <c r="D777" t="s">
        <v>477</v>
      </c>
      <c r="E777">
        <v>0</v>
      </c>
      <c r="F777">
        <v>0</v>
      </c>
    </row>
    <row r="778" spans="1:6" x14ac:dyDescent="0.25">
      <c r="A778" t="s">
        <v>40</v>
      </c>
      <c r="B778" t="s">
        <v>76</v>
      </c>
      <c r="C778" t="s">
        <v>48</v>
      </c>
      <c r="D778" t="s">
        <v>478</v>
      </c>
      <c r="E778">
        <v>0</v>
      </c>
      <c r="F778">
        <v>1596292.71</v>
      </c>
    </row>
    <row r="779" spans="1:6" x14ac:dyDescent="0.25">
      <c r="A779" t="s">
        <v>40</v>
      </c>
      <c r="B779" t="s">
        <v>76</v>
      </c>
      <c r="C779" t="s">
        <v>48</v>
      </c>
      <c r="D779" t="s">
        <v>479</v>
      </c>
      <c r="E779">
        <v>0</v>
      </c>
      <c r="F779">
        <v>0</v>
      </c>
    </row>
    <row r="780" spans="1:6" x14ac:dyDescent="0.25">
      <c r="A780" t="s">
        <v>40</v>
      </c>
      <c r="B780" t="s">
        <v>76</v>
      </c>
      <c r="C780" t="s">
        <v>48</v>
      </c>
      <c r="D780" t="s">
        <v>480</v>
      </c>
      <c r="E780">
        <v>0</v>
      </c>
      <c r="F780">
        <v>0</v>
      </c>
    </row>
    <row r="781" spans="1:6" x14ac:dyDescent="0.25">
      <c r="A781" t="s">
        <v>40</v>
      </c>
      <c r="B781" t="s">
        <v>76</v>
      </c>
      <c r="C781" t="s">
        <v>48</v>
      </c>
      <c r="D781" t="s">
        <v>481</v>
      </c>
      <c r="E781">
        <v>5773698.1799999997</v>
      </c>
      <c r="F781">
        <v>2122123.79</v>
      </c>
    </row>
    <row r="782" spans="1:6" x14ac:dyDescent="0.25">
      <c r="A782" t="s">
        <v>40</v>
      </c>
      <c r="B782" t="s">
        <v>77</v>
      </c>
      <c r="C782" t="s">
        <v>48</v>
      </c>
      <c r="D782" t="s">
        <v>467</v>
      </c>
      <c r="E782">
        <v>0</v>
      </c>
      <c r="F782">
        <v>321438.14</v>
      </c>
    </row>
    <row r="783" spans="1:6" x14ac:dyDescent="0.25">
      <c r="A783" t="s">
        <v>40</v>
      </c>
      <c r="B783" t="s">
        <v>77</v>
      </c>
      <c r="C783" t="s">
        <v>48</v>
      </c>
      <c r="D783" t="s">
        <v>468</v>
      </c>
      <c r="E783">
        <v>410377.97</v>
      </c>
      <c r="F783">
        <v>0</v>
      </c>
    </row>
    <row r="784" spans="1:6" x14ac:dyDescent="0.25">
      <c r="A784" t="s">
        <v>40</v>
      </c>
      <c r="B784" t="s">
        <v>77</v>
      </c>
      <c r="C784" t="s">
        <v>48</v>
      </c>
      <c r="D784" t="s">
        <v>469</v>
      </c>
      <c r="E784">
        <v>558894.68000000005</v>
      </c>
      <c r="F784">
        <v>0</v>
      </c>
    </row>
    <row r="785" spans="1:6" x14ac:dyDescent="0.25">
      <c r="A785" t="s">
        <v>40</v>
      </c>
      <c r="B785" t="s">
        <v>77</v>
      </c>
      <c r="C785" t="s">
        <v>48</v>
      </c>
      <c r="D785" t="s">
        <v>470</v>
      </c>
      <c r="E785">
        <v>0</v>
      </c>
      <c r="F785">
        <v>0</v>
      </c>
    </row>
    <row r="786" spans="1:6" x14ac:dyDescent="0.25">
      <c r="A786" t="s">
        <v>40</v>
      </c>
      <c r="B786" t="s">
        <v>77</v>
      </c>
      <c r="C786" t="s">
        <v>48</v>
      </c>
      <c r="D786" t="s">
        <v>471</v>
      </c>
      <c r="E786">
        <v>3196971.72</v>
      </c>
      <c r="F786">
        <v>234323.45</v>
      </c>
    </row>
    <row r="787" spans="1:6" x14ac:dyDescent="0.25">
      <c r="A787" t="s">
        <v>40</v>
      </c>
      <c r="B787" t="s">
        <v>77</v>
      </c>
      <c r="C787" t="s">
        <v>48</v>
      </c>
      <c r="D787" t="s">
        <v>472</v>
      </c>
      <c r="E787">
        <v>0</v>
      </c>
      <c r="F787">
        <v>0</v>
      </c>
    </row>
    <row r="788" spans="1:6" x14ac:dyDescent="0.25">
      <c r="A788" t="s">
        <v>40</v>
      </c>
      <c r="B788" t="s">
        <v>77</v>
      </c>
      <c r="C788" t="s">
        <v>48</v>
      </c>
      <c r="D788" t="s">
        <v>473</v>
      </c>
      <c r="E788">
        <v>1307048.26</v>
      </c>
      <c r="F788">
        <v>0</v>
      </c>
    </row>
    <row r="789" spans="1:6" x14ac:dyDescent="0.25">
      <c r="A789" t="s">
        <v>40</v>
      </c>
      <c r="B789" t="s">
        <v>77</v>
      </c>
      <c r="C789" t="s">
        <v>48</v>
      </c>
      <c r="D789" t="s">
        <v>474</v>
      </c>
      <c r="E789">
        <v>2194.29</v>
      </c>
      <c r="F789">
        <v>0</v>
      </c>
    </row>
    <row r="790" spans="1:6" x14ac:dyDescent="0.25">
      <c r="A790" t="s">
        <v>40</v>
      </c>
      <c r="B790" t="s">
        <v>77</v>
      </c>
      <c r="C790" t="s">
        <v>48</v>
      </c>
      <c r="D790" t="s">
        <v>475</v>
      </c>
      <c r="E790">
        <v>0</v>
      </c>
      <c r="F790">
        <v>0</v>
      </c>
    </row>
    <row r="791" spans="1:6" x14ac:dyDescent="0.25">
      <c r="A791" t="s">
        <v>40</v>
      </c>
      <c r="B791" t="s">
        <v>77</v>
      </c>
      <c r="C791" t="s">
        <v>48</v>
      </c>
      <c r="D791" t="s">
        <v>476</v>
      </c>
      <c r="E791">
        <v>0</v>
      </c>
      <c r="F791">
        <v>0</v>
      </c>
    </row>
    <row r="792" spans="1:6" x14ac:dyDescent="0.25">
      <c r="A792" t="s">
        <v>40</v>
      </c>
      <c r="B792" t="s">
        <v>77</v>
      </c>
      <c r="C792" t="s">
        <v>48</v>
      </c>
      <c r="D792" t="s">
        <v>477</v>
      </c>
      <c r="E792">
        <v>0</v>
      </c>
      <c r="F792">
        <v>0</v>
      </c>
    </row>
    <row r="793" spans="1:6" x14ac:dyDescent="0.25">
      <c r="A793" t="s">
        <v>40</v>
      </c>
      <c r="B793" t="s">
        <v>77</v>
      </c>
      <c r="C793" t="s">
        <v>48</v>
      </c>
      <c r="D793" t="s">
        <v>478</v>
      </c>
      <c r="E793">
        <v>0</v>
      </c>
      <c r="F793">
        <v>1655641.82</v>
      </c>
    </row>
    <row r="794" spans="1:6" x14ac:dyDescent="0.25">
      <c r="A794" t="s">
        <v>40</v>
      </c>
      <c r="B794" t="s">
        <v>77</v>
      </c>
      <c r="C794" t="s">
        <v>48</v>
      </c>
      <c r="D794" t="s">
        <v>479</v>
      </c>
      <c r="E794">
        <v>0</v>
      </c>
      <c r="F794">
        <v>0</v>
      </c>
    </row>
    <row r="795" spans="1:6" x14ac:dyDescent="0.25">
      <c r="A795" t="s">
        <v>40</v>
      </c>
      <c r="B795" t="s">
        <v>77</v>
      </c>
      <c r="C795" t="s">
        <v>48</v>
      </c>
      <c r="D795" t="s">
        <v>480</v>
      </c>
      <c r="E795">
        <v>0</v>
      </c>
      <c r="F795">
        <v>0</v>
      </c>
    </row>
    <row r="796" spans="1:6" x14ac:dyDescent="0.25">
      <c r="A796" t="s">
        <v>40</v>
      </c>
      <c r="B796" t="s">
        <v>77</v>
      </c>
      <c r="C796" t="s">
        <v>48</v>
      </c>
      <c r="D796" t="s">
        <v>481</v>
      </c>
      <c r="E796">
        <v>5475486.9199999999</v>
      </c>
      <c r="F796">
        <v>2211403.42</v>
      </c>
    </row>
    <row r="797" spans="1:6" x14ac:dyDescent="0.25">
      <c r="A797" t="s">
        <v>40</v>
      </c>
      <c r="B797" t="s">
        <v>78</v>
      </c>
      <c r="C797" t="s">
        <v>48</v>
      </c>
      <c r="D797" t="s">
        <v>467</v>
      </c>
      <c r="E797">
        <v>0</v>
      </c>
      <c r="F797">
        <v>71845.440000000002</v>
      </c>
    </row>
    <row r="798" spans="1:6" x14ac:dyDescent="0.25">
      <c r="A798" t="s">
        <v>40</v>
      </c>
      <c r="B798" t="s">
        <v>78</v>
      </c>
      <c r="C798" t="s">
        <v>48</v>
      </c>
      <c r="D798" t="s">
        <v>468</v>
      </c>
      <c r="E798">
        <v>695092.57</v>
      </c>
      <c r="F798">
        <v>0</v>
      </c>
    </row>
    <row r="799" spans="1:6" x14ac:dyDescent="0.25">
      <c r="A799" t="s">
        <v>40</v>
      </c>
      <c r="B799" t="s">
        <v>78</v>
      </c>
      <c r="C799" t="s">
        <v>48</v>
      </c>
      <c r="D799" t="s">
        <v>469</v>
      </c>
      <c r="E799">
        <v>558894.68000000005</v>
      </c>
      <c r="F799">
        <v>0</v>
      </c>
    </row>
    <row r="800" spans="1:6" x14ac:dyDescent="0.25">
      <c r="A800" t="s">
        <v>40</v>
      </c>
      <c r="B800" t="s">
        <v>78</v>
      </c>
      <c r="C800" t="s">
        <v>48</v>
      </c>
      <c r="D800" t="s">
        <v>470</v>
      </c>
      <c r="E800">
        <v>0</v>
      </c>
      <c r="F800">
        <v>0</v>
      </c>
    </row>
    <row r="801" spans="1:6" x14ac:dyDescent="0.25">
      <c r="A801" t="s">
        <v>40</v>
      </c>
      <c r="B801" t="s">
        <v>78</v>
      </c>
      <c r="C801" t="s">
        <v>48</v>
      </c>
      <c r="D801" t="s">
        <v>471</v>
      </c>
      <c r="E801">
        <v>3196971.72</v>
      </c>
      <c r="F801">
        <v>234323.45</v>
      </c>
    </row>
    <row r="802" spans="1:6" x14ac:dyDescent="0.25">
      <c r="A802" t="s">
        <v>40</v>
      </c>
      <c r="B802" t="s">
        <v>78</v>
      </c>
      <c r="C802" t="s">
        <v>48</v>
      </c>
      <c r="D802" t="s">
        <v>472</v>
      </c>
      <c r="E802">
        <v>0</v>
      </c>
      <c r="F802">
        <v>0</v>
      </c>
    </row>
    <row r="803" spans="1:6" x14ac:dyDescent="0.25">
      <c r="A803" t="s">
        <v>40</v>
      </c>
      <c r="B803" t="s">
        <v>78</v>
      </c>
      <c r="C803" t="s">
        <v>48</v>
      </c>
      <c r="D803" t="s">
        <v>473</v>
      </c>
      <c r="E803">
        <v>1354867.95</v>
      </c>
      <c r="F803">
        <v>0</v>
      </c>
    </row>
    <row r="804" spans="1:6" x14ac:dyDescent="0.25">
      <c r="A804" t="s">
        <v>40</v>
      </c>
      <c r="B804" t="s">
        <v>78</v>
      </c>
      <c r="C804" t="s">
        <v>48</v>
      </c>
      <c r="D804" t="s">
        <v>474</v>
      </c>
      <c r="E804">
        <v>2774.66</v>
      </c>
      <c r="F804">
        <v>0</v>
      </c>
    </row>
    <row r="805" spans="1:6" x14ac:dyDescent="0.25">
      <c r="A805" t="s">
        <v>40</v>
      </c>
      <c r="B805" t="s">
        <v>78</v>
      </c>
      <c r="C805" t="s">
        <v>48</v>
      </c>
      <c r="D805" t="s">
        <v>475</v>
      </c>
      <c r="E805">
        <v>0</v>
      </c>
      <c r="F805">
        <v>0</v>
      </c>
    </row>
    <row r="806" spans="1:6" x14ac:dyDescent="0.25">
      <c r="A806" t="s">
        <v>40</v>
      </c>
      <c r="B806" t="s">
        <v>78</v>
      </c>
      <c r="C806" t="s">
        <v>48</v>
      </c>
      <c r="D806" t="s">
        <v>476</v>
      </c>
      <c r="E806">
        <v>0</v>
      </c>
      <c r="F806">
        <v>0</v>
      </c>
    </row>
    <row r="807" spans="1:6" x14ac:dyDescent="0.25">
      <c r="A807" t="s">
        <v>40</v>
      </c>
      <c r="B807" t="s">
        <v>78</v>
      </c>
      <c r="C807" t="s">
        <v>48</v>
      </c>
      <c r="D807" t="s">
        <v>477</v>
      </c>
      <c r="E807">
        <v>0</v>
      </c>
      <c r="F807">
        <v>0</v>
      </c>
    </row>
    <row r="808" spans="1:6" x14ac:dyDescent="0.25">
      <c r="A808" t="s">
        <v>40</v>
      </c>
      <c r="B808" t="s">
        <v>78</v>
      </c>
      <c r="C808" t="s">
        <v>48</v>
      </c>
      <c r="D808" t="s">
        <v>478</v>
      </c>
      <c r="E808">
        <v>0</v>
      </c>
      <c r="F808">
        <v>1524089.59</v>
      </c>
    </row>
    <row r="809" spans="1:6" x14ac:dyDescent="0.25">
      <c r="A809" t="s">
        <v>40</v>
      </c>
      <c r="B809" t="s">
        <v>78</v>
      </c>
      <c r="C809" t="s">
        <v>48</v>
      </c>
      <c r="D809" t="s">
        <v>479</v>
      </c>
      <c r="E809">
        <v>0</v>
      </c>
      <c r="F809">
        <v>0</v>
      </c>
    </row>
    <row r="810" spans="1:6" x14ac:dyDescent="0.25">
      <c r="A810" t="s">
        <v>40</v>
      </c>
      <c r="B810" t="s">
        <v>78</v>
      </c>
      <c r="C810" t="s">
        <v>48</v>
      </c>
      <c r="D810" t="s">
        <v>480</v>
      </c>
      <c r="E810">
        <v>0</v>
      </c>
      <c r="F810">
        <v>0</v>
      </c>
    </row>
    <row r="811" spans="1:6" x14ac:dyDescent="0.25">
      <c r="A811" t="s">
        <v>40</v>
      </c>
      <c r="B811" t="s">
        <v>78</v>
      </c>
      <c r="C811" t="s">
        <v>48</v>
      </c>
      <c r="D811" t="s">
        <v>481</v>
      </c>
      <c r="E811">
        <v>5808601.5700000003</v>
      </c>
      <c r="F811">
        <v>1830258.48</v>
      </c>
    </row>
    <row r="812" spans="1:6" x14ac:dyDescent="0.25">
      <c r="A812" t="s">
        <v>40</v>
      </c>
      <c r="B812" t="s">
        <v>79</v>
      </c>
      <c r="C812" t="s">
        <v>48</v>
      </c>
      <c r="D812" t="s">
        <v>467</v>
      </c>
      <c r="E812">
        <v>0</v>
      </c>
      <c r="F812">
        <v>68217.87</v>
      </c>
    </row>
    <row r="813" spans="1:6" x14ac:dyDescent="0.25">
      <c r="A813" t="s">
        <v>40</v>
      </c>
      <c r="B813" t="s">
        <v>79</v>
      </c>
      <c r="C813" t="s">
        <v>48</v>
      </c>
      <c r="D813" t="s">
        <v>468</v>
      </c>
      <c r="E813">
        <v>777392.78</v>
      </c>
      <c r="F813">
        <v>0</v>
      </c>
    </row>
    <row r="814" spans="1:6" x14ac:dyDescent="0.25">
      <c r="A814" t="s">
        <v>40</v>
      </c>
      <c r="B814" t="s">
        <v>79</v>
      </c>
      <c r="C814" t="s">
        <v>48</v>
      </c>
      <c r="D814" t="s">
        <v>469</v>
      </c>
      <c r="E814">
        <v>558894.68000000005</v>
      </c>
      <c r="F814">
        <v>0</v>
      </c>
    </row>
    <row r="815" spans="1:6" x14ac:dyDescent="0.25">
      <c r="A815" t="s">
        <v>40</v>
      </c>
      <c r="B815" t="s">
        <v>79</v>
      </c>
      <c r="C815" t="s">
        <v>48</v>
      </c>
      <c r="D815" t="s">
        <v>470</v>
      </c>
      <c r="E815">
        <v>0</v>
      </c>
      <c r="F815">
        <v>0</v>
      </c>
    </row>
    <row r="816" spans="1:6" x14ac:dyDescent="0.25">
      <c r="A816" t="s">
        <v>40</v>
      </c>
      <c r="B816" t="s">
        <v>79</v>
      </c>
      <c r="C816" t="s">
        <v>48</v>
      </c>
      <c r="D816" t="s">
        <v>471</v>
      </c>
      <c r="E816">
        <v>3196971.72</v>
      </c>
      <c r="F816">
        <v>234323.45</v>
      </c>
    </row>
    <row r="817" spans="1:6" x14ac:dyDescent="0.25">
      <c r="A817" t="s">
        <v>40</v>
      </c>
      <c r="B817" t="s">
        <v>79</v>
      </c>
      <c r="C817" t="s">
        <v>48</v>
      </c>
      <c r="D817" t="s">
        <v>472</v>
      </c>
      <c r="E817">
        <v>0</v>
      </c>
      <c r="F817">
        <v>0</v>
      </c>
    </row>
    <row r="818" spans="1:6" x14ac:dyDescent="0.25">
      <c r="A818" t="s">
        <v>40</v>
      </c>
      <c r="B818" t="s">
        <v>79</v>
      </c>
      <c r="C818" t="s">
        <v>48</v>
      </c>
      <c r="D818" t="s">
        <v>473</v>
      </c>
      <c r="E818">
        <v>1319330.82</v>
      </c>
      <c r="F818">
        <v>0</v>
      </c>
    </row>
    <row r="819" spans="1:6" x14ac:dyDescent="0.25">
      <c r="A819" t="s">
        <v>40</v>
      </c>
      <c r="B819" t="s">
        <v>79</v>
      </c>
      <c r="C819" t="s">
        <v>48</v>
      </c>
      <c r="D819" t="s">
        <v>474</v>
      </c>
      <c r="E819">
        <v>2906.93</v>
      </c>
      <c r="F819">
        <v>0</v>
      </c>
    </row>
    <row r="820" spans="1:6" x14ac:dyDescent="0.25">
      <c r="A820" t="s">
        <v>40</v>
      </c>
      <c r="B820" t="s">
        <v>79</v>
      </c>
      <c r="C820" t="s">
        <v>48</v>
      </c>
      <c r="D820" t="s">
        <v>475</v>
      </c>
      <c r="E820">
        <v>0</v>
      </c>
      <c r="F820">
        <v>0</v>
      </c>
    </row>
    <row r="821" spans="1:6" x14ac:dyDescent="0.25">
      <c r="A821" t="s">
        <v>40</v>
      </c>
      <c r="B821" t="s">
        <v>79</v>
      </c>
      <c r="C821" t="s">
        <v>48</v>
      </c>
      <c r="D821" t="s">
        <v>476</v>
      </c>
      <c r="E821">
        <v>0</v>
      </c>
      <c r="F821">
        <v>0</v>
      </c>
    </row>
    <row r="822" spans="1:6" x14ac:dyDescent="0.25">
      <c r="A822" t="s">
        <v>40</v>
      </c>
      <c r="B822" t="s">
        <v>79</v>
      </c>
      <c r="C822" t="s">
        <v>48</v>
      </c>
      <c r="D822" t="s">
        <v>477</v>
      </c>
      <c r="E822">
        <v>0</v>
      </c>
      <c r="F822">
        <v>0</v>
      </c>
    </row>
    <row r="823" spans="1:6" x14ac:dyDescent="0.25">
      <c r="A823" t="s">
        <v>40</v>
      </c>
      <c r="B823" t="s">
        <v>79</v>
      </c>
      <c r="C823" t="s">
        <v>48</v>
      </c>
      <c r="D823" t="s">
        <v>478</v>
      </c>
      <c r="E823">
        <v>0</v>
      </c>
      <c r="F823">
        <v>1503457.75</v>
      </c>
    </row>
    <row r="824" spans="1:6" x14ac:dyDescent="0.25">
      <c r="A824" t="s">
        <v>40</v>
      </c>
      <c r="B824" t="s">
        <v>79</v>
      </c>
      <c r="C824" t="s">
        <v>48</v>
      </c>
      <c r="D824" t="s">
        <v>479</v>
      </c>
      <c r="E824">
        <v>0</v>
      </c>
      <c r="F824">
        <v>0</v>
      </c>
    </row>
    <row r="825" spans="1:6" x14ac:dyDescent="0.25">
      <c r="A825" t="s">
        <v>40</v>
      </c>
      <c r="B825" t="s">
        <v>79</v>
      </c>
      <c r="C825" t="s">
        <v>48</v>
      </c>
      <c r="D825" t="s">
        <v>480</v>
      </c>
      <c r="E825">
        <v>0</v>
      </c>
      <c r="F825">
        <v>0</v>
      </c>
    </row>
    <row r="826" spans="1:6" x14ac:dyDescent="0.25">
      <c r="A826" t="s">
        <v>40</v>
      </c>
      <c r="B826" t="s">
        <v>79</v>
      </c>
      <c r="C826" t="s">
        <v>48</v>
      </c>
      <c r="D826" t="s">
        <v>481</v>
      </c>
      <c r="E826">
        <v>5855496.9299999997</v>
      </c>
      <c r="F826">
        <v>1805999.07</v>
      </c>
    </row>
    <row r="827" spans="1:6" x14ac:dyDescent="0.25">
      <c r="A827" t="s">
        <v>40</v>
      </c>
      <c r="B827" t="s">
        <v>80</v>
      </c>
      <c r="C827" t="s">
        <v>48</v>
      </c>
      <c r="D827" t="s">
        <v>467</v>
      </c>
      <c r="E827">
        <v>0</v>
      </c>
      <c r="F827">
        <v>94378.97</v>
      </c>
    </row>
    <row r="828" spans="1:6" x14ac:dyDescent="0.25">
      <c r="A828" t="s">
        <v>40</v>
      </c>
      <c r="B828" t="s">
        <v>80</v>
      </c>
      <c r="C828" t="s">
        <v>48</v>
      </c>
      <c r="D828" t="s">
        <v>468</v>
      </c>
      <c r="E828">
        <v>890525.94</v>
      </c>
      <c r="F828">
        <v>0</v>
      </c>
    </row>
    <row r="829" spans="1:6" x14ac:dyDescent="0.25">
      <c r="A829" t="s">
        <v>40</v>
      </c>
      <c r="B829" t="s">
        <v>80</v>
      </c>
      <c r="C829" t="s">
        <v>48</v>
      </c>
      <c r="D829" t="s">
        <v>469</v>
      </c>
      <c r="E829">
        <v>558894.68000000005</v>
      </c>
      <c r="F829">
        <v>0</v>
      </c>
    </row>
    <row r="830" spans="1:6" x14ac:dyDescent="0.25">
      <c r="A830" t="s">
        <v>40</v>
      </c>
      <c r="B830" t="s">
        <v>80</v>
      </c>
      <c r="C830" t="s">
        <v>48</v>
      </c>
      <c r="D830" t="s">
        <v>470</v>
      </c>
      <c r="E830">
        <v>0</v>
      </c>
      <c r="F830">
        <v>0</v>
      </c>
    </row>
    <row r="831" spans="1:6" x14ac:dyDescent="0.25">
      <c r="A831" t="s">
        <v>40</v>
      </c>
      <c r="B831" t="s">
        <v>80</v>
      </c>
      <c r="C831" t="s">
        <v>48</v>
      </c>
      <c r="D831" t="s">
        <v>471</v>
      </c>
      <c r="E831">
        <v>3196971.72</v>
      </c>
      <c r="F831">
        <v>234323.45</v>
      </c>
    </row>
    <row r="832" spans="1:6" x14ac:dyDescent="0.25">
      <c r="A832" t="s">
        <v>40</v>
      </c>
      <c r="B832" t="s">
        <v>80</v>
      </c>
      <c r="C832" t="s">
        <v>48</v>
      </c>
      <c r="D832" t="s">
        <v>472</v>
      </c>
      <c r="E832">
        <v>0</v>
      </c>
      <c r="F832">
        <v>0</v>
      </c>
    </row>
    <row r="833" spans="1:6" x14ac:dyDescent="0.25">
      <c r="A833" t="s">
        <v>40</v>
      </c>
      <c r="B833" t="s">
        <v>80</v>
      </c>
      <c r="C833" t="s">
        <v>48</v>
      </c>
      <c r="D833" t="s">
        <v>473</v>
      </c>
      <c r="E833">
        <v>1392032.62</v>
      </c>
      <c r="F833">
        <v>0</v>
      </c>
    </row>
    <row r="834" spans="1:6" x14ac:dyDescent="0.25">
      <c r="A834" t="s">
        <v>40</v>
      </c>
      <c r="B834" t="s">
        <v>80</v>
      </c>
      <c r="C834" t="s">
        <v>48</v>
      </c>
      <c r="D834" t="s">
        <v>474</v>
      </c>
      <c r="E834">
        <v>2965.81</v>
      </c>
      <c r="F834">
        <v>0</v>
      </c>
    </row>
    <row r="835" spans="1:6" x14ac:dyDescent="0.25">
      <c r="A835" t="s">
        <v>40</v>
      </c>
      <c r="B835" t="s">
        <v>80</v>
      </c>
      <c r="C835" t="s">
        <v>48</v>
      </c>
      <c r="D835" t="s">
        <v>475</v>
      </c>
      <c r="E835">
        <v>0</v>
      </c>
      <c r="F835">
        <v>0</v>
      </c>
    </row>
    <row r="836" spans="1:6" x14ac:dyDescent="0.25">
      <c r="A836" t="s">
        <v>40</v>
      </c>
      <c r="B836" t="s">
        <v>80</v>
      </c>
      <c r="C836" t="s">
        <v>48</v>
      </c>
      <c r="D836" t="s">
        <v>476</v>
      </c>
      <c r="E836">
        <v>0</v>
      </c>
      <c r="F836">
        <v>0</v>
      </c>
    </row>
    <row r="837" spans="1:6" x14ac:dyDescent="0.25">
      <c r="A837" t="s">
        <v>40</v>
      </c>
      <c r="B837" t="s">
        <v>80</v>
      </c>
      <c r="C837" t="s">
        <v>48</v>
      </c>
      <c r="D837" t="s">
        <v>477</v>
      </c>
      <c r="E837">
        <v>0</v>
      </c>
      <c r="F837">
        <v>0</v>
      </c>
    </row>
    <row r="838" spans="1:6" x14ac:dyDescent="0.25">
      <c r="A838" t="s">
        <v>40</v>
      </c>
      <c r="B838" t="s">
        <v>80</v>
      </c>
      <c r="C838" t="s">
        <v>48</v>
      </c>
      <c r="D838" t="s">
        <v>478</v>
      </c>
      <c r="E838">
        <v>0</v>
      </c>
      <c r="F838">
        <v>1500676.3</v>
      </c>
    </row>
    <row r="839" spans="1:6" x14ac:dyDescent="0.25">
      <c r="A839" t="s">
        <v>40</v>
      </c>
      <c r="B839" t="s">
        <v>80</v>
      </c>
      <c r="C839" t="s">
        <v>48</v>
      </c>
      <c r="D839" t="s">
        <v>479</v>
      </c>
      <c r="E839">
        <v>0</v>
      </c>
      <c r="F839">
        <v>0</v>
      </c>
    </row>
    <row r="840" spans="1:6" x14ac:dyDescent="0.25">
      <c r="A840" t="s">
        <v>40</v>
      </c>
      <c r="B840" t="s">
        <v>80</v>
      </c>
      <c r="C840" t="s">
        <v>48</v>
      </c>
      <c r="D840" t="s">
        <v>480</v>
      </c>
      <c r="E840">
        <v>0</v>
      </c>
      <c r="F840">
        <v>0</v>
      </c>
    </row>
    <row r="841" spans="1:6" x14ac:dyDescent="0.25">
      <c r="A841" t="s">
        <v>40</v>
      </c>
      <c r="B841" t="s">
        <v>80</v>
      </c>
      <c r="C841" t="s">
        <v>48</v>
      </c>
      <c r="D841" t="s">
        <v>481</v>
      </c>
      <c r="E841">
        <v>6041390.7699999996</v>
      </c>
      <c r="F841">
        <v>1829378.72</v>
      </c>
    </row>
    <row r="842" spans="1:6" x14ac:dyDescent="0.25">
      <c r="A842" t="s">
        <v>40</v>
      </c>
      <c r="B842" t="s">
        <v>81</v>
      </c>
      <c r="C842" t="s">
        <v>48</v>
      </c>
      <c r="D842" t="s">
        <v>467</v>
      </c>
      <c r="E842">
        <v>0</v>
      </c>
      <c r="F842">
        <v>70576.33</v>
      </c>
    </row>
    <row r="843" spans="1:6" x14ac:dyDescent="0.25">
      <c r="A843" t="s">
        <v>40</v>
      </c>
      <c r="B843" t="s">
        <v>81</v>
      </c>
      <c r="C843" t="s">
        <v>48</v>
      </c>
      <c r="D843" t="s">
        <v>468</v>
      </c>
      <c r="E843">
        <v>1023238.76</v>
      </c>
      <c r="F843">
        <v>0</v>
      </c>
    </row>
    <row r="844" spans="1:6" x14ac:dyDescent="0.25">
      <c r="A844" t="s">
        <v>40</v>
      </c>
      <c r="B844" t="s">
        <v>81</v>
      </c>
      <c r="C844" t="s">
        <v>48</v>
      </c>
      <c r="D844" t="s">
        <v>469</v>
      </c>
      <c r="E844">
        <v>558894.68000000005</v>
      </c>
      <c r="F844">
        <v>0</v>
      </c>
    </row>
    <row r="845" spans="1:6" x14ac:dyDescent="0.25">
      <c r="A845" t="s">
        <v>40</v>
      </c>
      <c r="B845" t="s">
        <v>81</v>
      </c>
      <c r="C845" t="s">
        <v>48</v>
      </c>
      <c r="D845" t="s">
        <v>470</v>
      </c>
      <c r="E845">
        <v>0</v>
      </c>
      <c r="F845">
        <v>0</v>
      </c>
    </row>
    <row r="846" spans="1:6" x14ac:dyDescent="0.25">
      <c r="A846" t="s">
        <v>40</v>
      </c>
      <c r="B846" t="s">
        <v>81</v>
      </c>
      <c r="C846" t="s">
        <v>48</v>
      </c>
      <c r="D846" t="s">
        <v>471</v>
      </c>
      <c r="E846">
        <v>3196971.72</v>
      </c>
      <c r="F846">
        <v>234323.45</v>
      </c>
    </row>
    <row r="847" spans="1:6" x14ac:dyDescent="0.25">
      <c r="A847" t="s">
        <v>40</v>
      </c>
      <c r="B847" t="s">
        <v>81</v>
      </c>
      <c r="C847" t="s">
        <v>48</v>
      </c>
      <c r="D847" t="s">
        <v>472</v>
      </c>
      <c r="E847">
        <v>0</v>
      </c>
      <c r="F847">
        <v>0</v>
      </c>
    </row>
    <row r="848" spans="1:6" x14ac:dyDescent="0.25">
      <c r="A848" t="s">
        <v>40</v>
      </c>
      <c r="B848" t="s">
        <v>81</v>
      </c>
      <c r="C848" t="s">
        <v>48</v>
      </c>
      <c r="D848" t="s">
        <v>473</v>
      </c>
      <c r="E848">
        <v>1452957.76</v>
      </c>
      <c r="F848">
        <v>0</v>
      </c>
    </row>
    <row r="849" spans="1:6" x14ac:dyDescent="0.25">
      <c r="A849" t="s">
        <v>40</v>
      </c>
      <c r="B849" t="s">
        <v>81</v>
      </c>
      <c r="C849" t="s">
        <v>48</v>
      </c>
      <c r="D849" t="s">
        <v>474</v>
      </c>
      <c r="E849">
        <v>3110.18</v>
      </c>
      <c r="F849">
        <v>0</v>
      </c>
    </row>
    <row r="850" spans="1:6" x14ac:dyDescent="0.25">
      <c r="A850" t="s">
        <v>40</v>
      </c>
      <c r="B850" t="s">
        <v>81</v>
      </c>
      <c r="C850" t="s">
        <v>48</v>
      </c>
      <c r="D850" t="s">
        <v>475</v>
      </c>
      <c r="E850">
        <v>0</v>
      </c>
      <c r="F850">
        <v>0</v>
      </c>
    </row>
    <row r="851" spans="1:6" x14ac:dyDescent="0.25">
      <c r="A851" t="s">
        <v>40</v>
      </c>
      <c r="B851" t="s">
        <v>81</v>
      </c>
      <c r="C851" t="s">
        <v>48</v>
      </c>
      <c r="D851" t="s">
        <v>476</v>
      </c>
      <c r="E851">
        <v>0</v>
      </c>
      <c r="F851">
        <v>0</v>
      </c>
    </row>
    <row r="852" spans="1:6" x14ac:dyDescent="0.25">
      <c r="A852" t="s">
        <v>40</v>
      </c>
      <c r="B852" t="s">
        <v>81</v>
      </c>
      <c r="C852" t="s">
        <v>48</v>
      </c>
      <c r="D852" t="s">
        <v>477</v>
      </c>
      <c r="E852">
        <v>0</v>
      </c>
      <c r="F852">
        <v>0</v>
      </c>
    </row>
    <row r="853" spans="1:6" x14ac:dyDescent="0.25">
      <c r="A853" t="s">
        <v>40</v>
      </c>
      <c r="B853" t="s">
        <v>81</v>
      </c>
      <c r="C853" t="s">
        <v>48</v>
      </c>
      <c r="D853" t="s">
        <v>478</v>
      </c>
      <c r="E853">
        <v>0</v>
      </c>
      <c r="F853">
        <v>1479998.31</v>
      </c>
    </row>
    <row r="854" spans="1:6" x14ac:dyDescent="0.25">
      <c r="A854" t="s">
        <v>40</v>
      </c>
      <c r="B854" t="s">
        <v>81</v>
      </c>
      <c r="C854" t="s">
        <v>48</v>
      </c>
      <c r="D854" t="s">
        <v>479</v>
      </c>
      <c r="E854">
        <v>0</v>
      </c>
      <c r="F854">
        <v>0</v>
      </c>
    </row>
    <row r="855" spans="1:6" x14ac:dyDescent="0.25">
      <c r="A855" t="s">
        <v>40</v>
      </c>
      <c r="B855" t="s">
        <v>81</v>
      </c>
      <c r="C855" t="s">
        <v>48</v>
      </c>
      <c r="D855" t="s">
        <v>480</v>
      </c>
      <c r="E855">
        <v>0</v>
      </c>
      <c r="F855">
        <v>0</v>
      </c>
    </row>
    <row r="856" spans="1:6" x14ac:dyDescent="0.25">
      <c r="A856" t="s">
        <v>40</v>
      </c>
      <c r="B856" t="s">
        <v>81</v>
      </c>
      <c r="C856" t="s">
        <v>48</v>
      </c>
      <c r="D856" t="s">
        <v>481</v>
      </c>
      <c r="E856">
        <v>6235173.0899999999</v>
      </c>
      <c r="F856">
        <v>1784898.09</v>
      </c>
    </row>
    <row r="857" spans="1:6" x14ac:dyDescent="0.25">
      <c r="A857" t="s">
        <v>40</v>
      </c>
      <c r="B857" t="s">
        <v>20</v>
      </c>
      <c r="C857" t="s">
        <v>48</v>
      </c>
      <c r="D857" t="s">
        <v>467</v>
      </c>
      <c r="E857">
        <v>0</v>
      </c>
      <c r="F857">
        <v>213595.94</v>
      </c>
    </row>
    <row r="858" spans="1:6" x14ac:dyDescent="0.25">
      <c r="A858" t="s">
        <v>40</v>
      </c>
      <c r="B858" t="s">
        <v>20</v>
      </c>
      <c r="C858" t="s">
        <v>48</v>
      </c>
      <c r="D858" t="s">
        <v>468</v>
      </c>
      <c r="E858">
        <v>1293563.99</v>
      </c>
      <c r="F858">
        <v>0</v>
      </c>
    </row>
    <row r="859" spans="1:6" x14ac:dyDescent="0.25">
      <c r="A859" t="s">
        <v>40</v>
      </c>
      <c r="B859" t="s">
        <v>20</v>
      </c>
      <c r="C859" t="s">
        <v>48</v>
      </c>
      <c r="D859" t="s">
        <v>469</v>
      </c>
      <c r="E859">
        <v>558894.68000000005</v>
      </c>
      <c r="F859">
        <v>0</v>
      </c>
    </row>
    <row r="860" spans="1:6" x14ac:dyDescent="0.25">
      <c r="A860" t="s">
        <v>40</v>
      </c>
      <c r="B860" t="s">
        <v>20</v>
      </c>
      <c r="C860" t="s">
        <v>48</v>
      </c>
      <c r="D860" t="s">
        <v>470</v>
      </c>
      <c r="E860">
        <v>0</v>
      </c>
      <c r="F860">
        <v>0</v>
      </c>
    </row>
    <row r="861" spans="1:6" x14ac:dyDescent="0.25">
      <c r="A861" t="s">
        <v>40</v>
      </c>
      <c r="B861" t="s">
        <v>20</v>
      </c>
      <c r="C861" t="s">
        <v>48</v>
      </c>
      <c r="D861" t="s">
        <v>471</v>
      </c>
      <c r="E861">
        <v>3196971.72</v>
      </c>
      <c r="F861">
        <v>234323.45</v>
      </c>
    </row>
    <row r="862" spans="1:6" x14ac:dyDescent="0.25">
      <c r="A862" t="s">
        <v>40</v>
      </c>
      <c r="B862" t="s">
        <v>20</v>
      </c>
      <c r="C862" t="s">
        <v>48</v>
      </c>
      <c r="D862" t="s">
        <v>472</v>
      </c>
      <c r="E862">
        <v>0</v>
      </c>
      <c r="F862">
        <v>0</v>
      </c>
    </row>
    <row r="863" spans="1:6" x14ac:dyDescent="0.25">
      <c r="A863" t="s">
        <v>40</v>
      </c>
      <c r="B863" t="s">
        <v>20</v>
      </c>
      <c r="C863" t="s">
        <v>48</v>
      </c>
      <c r="D863" t="s">
        <v>473</v>
      </c>
      <c r="E863">
        <v>1519158.73</v>
      </c>
      <c r="F863">
        <v>0</v>
      </c>
    </row>
    <row r="864" spans="1:6" x14ac:dyDescent="0.25">
      <c r="A864" t="s">
        <v>40</v>
      </c>
      <c r="B864" t="s">
        <v>20</v>
      </c>
      <c r="C864" t="s">
        <v>48</v>
      </c>
      <c r="D864" t="s">
        <v>474</v>
      </c>
      <c r="E864">
        <v>2994.05</v>
      </c>
      <c r="F864">
        <v>0</v>
      </c>
    </row>
    <row r="865" spans="1:6" x14ac:dyDescent="0.25">
      <c r="A865" t="s">
        <v>40</v>
      </c>
      <c r="B865" t="s">
        <v>20</v>
      </c>
      <c r="C865" t="s">
        <v>48</v>
      </c>
      <c r="D865" t="s">
        <v>475</v>
      </c>
      <c r="E865">
        <v>0</v>
      </c>
      <c r="F865">
        <v>0</v>
      </c>
    </row>
    <row r="866" spans="1:6" x14ac:dyDescent="0.25">
      <c r="A866" t="s">
        <v>40</v>
      </c>
      <c r="B866" t="s">
        <v>20</v>
      </c>
      <c r="C866" t="s">
        <v>48</v>
      </c>
      <c r="D866" t="s">
        <v>476</v>
      </c>
      <c r="E866">
        <v>0</v>
      </c>
      <c r="F866">
        <v>0</v>
      </c>
    </row>
    <row r="867" spans="1:6" x14ac:dyDescent="0.25">
      <c r="A867" t="s">
        <v>40</v>
      </c>
      <c r="B867" t="s">
        <v>20</v>
      </c>
      <c r="C867" t="s">
        <v>48</v>
      </c>
      <c r="D867" t="s">
        <v>477</v>
      </c>
      <c r="E867">
        <v>0</v>
      </c>
      <c r="F867">
        <v>0</v>
      </c>
    </row>
    <row r="868" spans="1:6" x14ac:dyDescent="0.25">
      <c r="A868" t="s">
        <v>40</v>
      </c>
      <c r="B868" t="s">
        <v>20</v>
      </c>
      <c r="C868" t="s">
        <v>48</v>
      </c>
      <c r="D868" t="s">
        <v>478</v>
      </c>
      <c r="E868">
        <v>0</v>
      </c>
      <c r="F868">
        <v>1462394.24</v>
      </c>
    </row>
    <row r="869" spans="1:6" x14ac:dyDescent="0.25">
      <c r="A869" t="s">
        <v>40</v>
      </c>
      <c r="B869" t="s">
        <v>20</v>
      </c>
      <c r="C869" t="s">
        <v>48</v>
      </c>
      <c r="D869" t="s">
        <v>479</v>
      </c>
      <c r="E869">
        <v>0</v>
      </c>
      <c r="F869">
        <v>0</v>
      </c>
    </row>
    <row r="870" spans="1:6" x14ac:dyDescent="0.25">
      <c r="A870" t="s">
        <v>40</v>
      </c>
      <c r="B870" t="s">
        <v>20</v>
      </c>
      <c r="C870" t="s">
        <v>48</v>
      </c>
      <c r="D870" t="s">
        <v>480</v>
      </c>
      <c r="E870">
        <v>0</v>
      </c>
      <c r="F870">
        <v>0</v>
      </c>
    </row>
    <row r="871" spans="1:6" x14ac:dyDescent="0.25">
      <c r="A871" t="s">
        <v>40</v>
      </c>
      <c r="B871" t="s">
        <v>20</v>
      </c>
      <c r="C871" t="s">
        <v>48</v>
      </c>
      <c r="D871" t="s">
        <v>481</v>
      </c>
      <c r="E871">
        <v>6571583.1600000001</v>
      </c>
      <c r="F871">
        <v>1910313.64</v>
      </c>
    </row>
    <row r="872" spans="1:6" x14ac:dyDescent="0.25">
      <c r="A872" t="s">
        <v>40</v>
      </c>
      <c r="B872" t="s">
        <v>21</v>
      </c>
      <c r="C872" t="s">
        <v>48</v>
      </c>
      <c r="D872" t="s">
        <v>467</v>
      </c>
      <c r="E872">
        <v>0</v>
      </c>
      <c r="F872">
        <v>358328.84</v>
      </c>
    </row>
    <row r="873" spans="1:6" x14ac:dyDescent="0.25">
      <c r="A873" t="s">
        <v>40</v>
      </c>
      <c r="B873" t="s">
        <v>21</v>
      </c>
      <c r="C873" t="s">
        <v>48</v>
      </c>
      <c r="D873" t="s">
        <v>468</v>
      </c>
      <c r="E873">
        <v>1223142.42</v>
      </c>
      <c r="F873">
        <v>0</v>
      </c>
    </row>
    <row r="874" spans="1:6" x14ac:dyDescent="0.25">
      <c r="A874" t="s">
        <v>40</v>
      </c>
      <c r="B874" t="s">
        <v>21</v>
      </c>
      <c r="C874" t="s">
        <v>48</v>
      </c>
      <c r="D874" t="s">
        <v>469</v>
      </c>
      <c r="E874">
        <v>558894.68000000005</v>
      </c>
      <c r="F874">
        <v>0</v>
      </c>
    </row>
    <row r="875" spans="1:6" x14ac:dyDescent="0.25">
      <c r="A875" t="s">
        <v>40</v>
      </c>
      <c r="B875" t="s">
        <v>21</v>
      </c>
      <c r="C875" t="s">
        <v>48</v>
      </c>
      <c r="D875" t="s">
        <v>470</v>
      </c>
      <c r="E875">
        <v>0</v>
      </c>
      <c r="F875">
        <v>0</v>
      </c>
    </row>
    <row r="876" spans="1:6" x14ac:dyDescent="0.25">
      <c r="A876" t="s">
        <v>40</v>
      </c>
      <c r="B876" t="s">
        <v>21</v>
      </c>
      <c r="C876" t="s">
        <v>48</v>
      </c>
      <c r="D876" t="s">
        <v>471</v>
      </c>
      <c r="E876">
        <v>3196971.72</v>
      </c>
      <c r="F876">
        <v>234323.45</v>
      </c>
    </row>
    <row r="877" spans="1:6" x14ac:dyDescent="0.25">
      <c r="A877" t="s">
        <v>40</v>
      </c>
      <c r="B877" t="s">
        <v>21</v>
      </c>
      <c r="C877" t="s">
        <v>48</v>
      </c>
      <c r="D877" t="s">
        <v>472</v>
      </c>
      <c r="E877">
        <v>0</v>
      </c>
      <c r="F877">
        <v>0</v>
      </c>
    </row>
    <row r="878" spans="1:6" x14ac:dyDescent="0.25">
      <c r="A878" t="s">
        <v>40</v>
      </c>
      <c r="B878" t="s">
        <v>21</v>
      </c>
      <c r="C878" t="s">
        <v>48</v>
      </c>
      <c r="D878" t="s">
        <v>473</v>
      </c>
      <c r="E878">
        <v>1347940.38</v>
      </c>
      <c r="F878">
        <v>0</v>
      </c>
    </row>
    <row r="879" spans="1:6" x14ac:dyDescent="0.25">
      <c r="A879" t="s">
        <v>40</v>
      </c>
      <c r="B879" t="s">
        <v>21</v>
      </c>
      <c r="C879" t="s">
        <v>48</v>
      </c>
      <c r="D879" t="s">
        <v>474</v>
      </c>
      <c r="E879">
        <v>2780.1</v>
      </c>
      <c r="F879">
        <v>0</v>
      </c>
    </row>
    <row r="880" spans="1:6" x14ac:dyDescent="0.25">
      <c r="A880" t="s">
        <v>40</v>
      </c>
      <c r="B880" t="s">
        <v>21</v>
      </c>
      <c r="C880" t="s">
        <v>48</v>
      </c>
      <c r="D880" t="s">
        <v>475</v>
      </c>
      <c r="E880">
        <v>0</v>
      </c>
      <c r="F880">
        <v>0</v>
      </c>
    </row>
    <row r="881" spans="1:6" x14ac:dyDescent="0.25">
      <c r="A881" t="s">
        <v>40</v>
      </c>
      <c r="B881" t="s">
        <v>21</v>
      </c>
      <c r="C881" t="s">
        <v>48</v>
      </c>
      <c r="D881" t="s">
        <v>476</v>
      </c>
      <c r="E881">
        <v>0</v>
      </c>
      <c r="F881">
        <v>0</v>
      </c>
    </row>
    <row r="882" spans="1:6" x14ac:dyDescent="0.25">
      <c r="A882" t="s">
        <v>40</v>
      </c>
      <c r="B882" t="s">
        <v>21</v>
      </c>
      <c r="C882" t="s">
        <v>48</v>
      </c>
      <c r="D882" t="s">
        <v>477</v>
      </c>
      <c r="E882">
        <v>0</v>
      </c>
      <c r="F882">
        <v>0</v>
      </c>
    </row>
    <row r="883" spans="1:6" x14ac:dyDescent="0.25">
      <c r="A883" t="s">
        <v>40</v>
      </c>
      <c r="B883" t="s">
        <v>21</v>
      </c>
      <c r="C883" t="s">
        <v>48</v>
      </c>
      <c r="D883" t="s">
        <v>478</v>
      </c>
      <c r="E883">
        <v>0</v>
      </c>
      <c r="F883">
        <v>1491855.69</v>
      </c>
    </row>
    <row r="884" spans="1:6" x14ac:dyDescent="0.25">
      <c r="A884" t="s">
        <v>40</v>
      </c>
      <c r="B884" t="s">
        <v>21</v>
      </c>
      <c r="C884" t="s">
        <v>48</v>
      </c>
      <c r="D884" t="s">
        <v>479</v>
      </c>
      <c r="E884">
        <v>0</v>
      </c>
      <c r="F884">
        <v>0</v>
      </c>
    </row>
    <row r="885" spans="1:6" x14ac:dyDescent="0.25">
      <c r="A885" t="s">
        <v>40</v>
      </c>
      <c r="B885" t="s">
        <v>21</v>
      </c>
      <c r="C885" t="s">
        <v>48</v>
      </c>
      <c r="D885" t="s">
        <v>480</v>
      </c>
      <c r="E885">
        <v>0</v>
      </c>
      <c r="F885">
        <v>0</v>
      </c>
    </row>
    <row r="886" spans="1:6" x14ac:dyDescent="0.25">
      <c r="A886" t="s">
        <v>40</v>
      </c>
      <c r="B886" t="s">
        <v>21</v>
      </c>
      <c r="C886" t="s">
        <v>48</v>
      </c>
      <c r="D886" t="s">
        <v>481</v>
      </c>
      <c r="E886">
        <v>6329729.2999999998</v>
      </c>
      <c r="F886">
        <v>2084507.98</v>
      </c>
    </row>
    <row r="887" spans="1:6" x14ac:dyDescent="0.25">
      <c r="A887" t="s">
        <v>40</v>
      </c>
      <c r="B887" t="s">
        <v>22</v>
      </c>
      <c r="C887" t="s">
        <v>48</v>
      </c>
      <c r="D887" t="s">
        <v>467</v>
      </c>
      <c r="E887">
        <v>0</v>
      </c>
      <c r="F887">
        <v>343282.45</v>
      </c>
    </row>
    <row r="888" spans="1:6" x14ac:dyDescent="0.25">
      <c r="A888" t="s">
        <v>40</v>
      </c>
      <c r="B888" t="s">
        <v>22</v>
      </c>
      <c r="C888" t="s">
        <v>48</v>
      </c>
      <c r="D888" t="s">
        <v>468</v>
      </c>
      <c r="E888">
        <v>1033366.06</v>
      </c>
      <c r="F888">
        <v>0</v>
      </c>
    </row>
    <row r="889" spans="1:6" x14ac:dyDescent="0.25">
      <c r="A889" t="s">
        <v>40</v>
      </c>
      <c r="B889" t="s">
        <v>22</v>
      </c>
      <c r="C889" t="s">
        <v>48</v>
      </c>
      <c r="D889" t="s">
        <v>469</v>
      </c>
      <c r="E889">
        <v>558894.68000000005</v>
      </c>
      <c r="F889">
        <v>0</v>
      </c>
    </row>
    <row r="890" spans="1:6" x14ac:dyDescent="0.25">
      <c r="A890" t="s">
        <v>40</v>
      </c>
      <c r="B890" t="s">
        <v>22</v>
      </c>
      <c r="C890" t="s">
        <v>48</v>
      </c>
      <c r="D890" t="s">
        <v>470</v>
      </c>
      <c r="E890">
        <v>0</v>
      </c>
      <c r="F890">
        <v>0</v>
      </c>
    </row>
    <row r="891" spans="1:6" x14ac:dyDescent="0.25">
      <c r="A891" t="s">
        <v>40</v>
      </c>
      <c r="B891" t="s">
        <v>22</v>
      </c>
      <c r="C891" t="s">
        <v>48</v>
      </c>
      <c r="D891" t="s">
        <v>471</v>
      </c>
      <c r="E891">
        <v>3196971.72</v>
      </c>
      <c r="F891">
        <v>234323.45</v>
      </c>
    </row>
    <row r="892" spans="1:6" x14ac:dyDescent="0.25">
      <c r="A892" t="s">
        <v>40</v>
      </c>
      <c r="B892" t="s">
        <v>22</v>
      </c>
      <c r="C892" t="s">
        <v>48</v>
      </c>
      <c r="D892" t="s">
        <v>472</v>
      </c>
      <c r="E892">
        <v>0</v>
      </c>
      <c r="F892">
        <v>0</v>
      </c>
    </row>
    <row r="893" spans="1:6" x14ac:dyDescent="0.25">
      <c r="A893" t="s">
        <v>40</v>
      </c>
      <c r="B893" t="s">
        <v>22</v>
      </c>
      <c r="C893" t="s">
        <v>48</v>
      </c>
      <c r="D893" t="s">
        <v>473</v>
      </c>
      <c r="E893">
        <v>1294441.25</v>
      </c>
      <c r="F893">
        <v>0</v>
      </c>
    </row>
    <row r="894" spans="1:6" x14ac:dyDescent="0.25">
      <c r="A894" t="s">
        <v>40</v>
      </c>
      <c r="B894" t="s">
        <v>22</v>
      </c>
      <c r="C894" t="s">
        <v>48</v>
      </c>
      <c r="D894" t="s">
        <v>474</v>
      </c>
      <c r="E894">
        <v>2687.33</v>
      </c>
      <c r="F894">
        <v>0</v>
      </c>
    </row>
    <row r="895" spans="1:6" x14ac:dyDescent="0.25">
      <c r="A895" t="s">
        <v>40</v>
      </c>
      <c r="B895" t="s">
        <v>22</v>
      </c>
      <c r="C895" t="s">
        <v>48</v>
      </c>
      <c r="D895" t="s">
        <v>475</v>
      </c>
      <c r="E895">
        <v>0</v>
      </c>
      <c r="F895">
        <v>0</v>
      </c>
    </row>
    <row r="896" spans="1:6" x14ac:dyDescent="0.25">
      <c r="A896" t="s">
        <v>40</v>
      </c>
      <c r="B896" t="s">
        <v>22</v>
      </c>
      <c r="C896" t="s">
        <v>48</v>
      </c>
      <c r="D896" t="s">
        <v>476</v>
      </c>
      <c r="E896">
        <v>0</v>
      </c>
      <c r="F896">
        <v>0</v>
      </c>
    </row>
    <row r="897" spans="1:6" x14ac:dyDescent="0.25">
      <c r="A897" t="s">
        <v>40</v>
      </c>
      <c r="B897" t="s">
        <v>22</v>
      </c>
      <c r="C897" t="s">
        <v>48</v>
      </c>
      <c r="D897" t="s">
        <v>477</v>
      </c>
      <c r="E897">
        <v>0</v>
      </c>
      <c r="F897">
        <v>0</v>
      </c>
    </row>
    <row r="898" spans="1:6" x14ac:dyDescent="0.25">
      <c r="A898" t="s">
        <v>40</v>
      </c>
      <c r="B898" t="s">
        <v>22</v>
      </c>
      <c r="C898" t="s">
        <v>48</v>
      </c>
      <c r="D898" t="s">
        <v>478</v>
      </c>
      <c r="E898">
        <v>0</v>
      </c>
      <c r="F898">
        <v>1538019.64</v>
      </c>
    </row>
    <row r="899" spans="1:6" x14ac:dyDescent="0.25">
      <c r="A899" t="s">
        <v>40</v>
      </c>
      <c r="B899" t="s">
        <v>22</v>
      </c>
      <c r="C899" t="s">
        <v>48</v>
      </c>
      <c r="D899" t="s">
        <v>479</v>
      </c>
      <c r="E899">
        <v>0</v>
      </c>
      <c r="F899">
        <v>0</v>
      </c>
    </row>
    <row r="900" spans="1:6" x14ac:dyDescent="0.25">
      <c r="A900" t="s">
        <v>40</v>
      </c>
      <c r="B900" t="s">
        <v>22</v>
      </c>
      <c r="C900" t="s">
        <v>48</v>
      </c>
      <c r="D900" t="s">
        <v>480</v>
      </c>
      <c r="E900">
        <v>0</v>
      </c>
      <c r="F900">
        <v>0</v>
      </c>
    </row>
    <row r="901" spans="1:6" x14ac:dyDescent="0.25">
      <c r="A901" t="s">
        <v>40</v>
      </c>
      <c r="B901" t="s">
        <v>22</v>
      </c>
      <c r="C901" t="s">
        <v>48</v>
      </c>
      <c r="D901" t="s">
        <v>481</v>
      </c>
      <c r="E901">
        <v>6086361.04</v>
      </c>
      <c r="F901">
        <v>2115625.54</v>
      </c>
    </row>
    <row r="902" spans="1:6" x14ac:dyDescent="0.25">
      <c r="A902" t="s">
        <v>40</v>
      </c>
      <c r="B902" t="s">
        <v>23</v>
      </c>
      <c r="C902" t="s">
        <v>48</v>
      </c>
      <c r="D902" t="s">
        <v>467</v>
      </c>
      <c r="E902">
        <v>0</v>
      </c>
      <c r="F902">
        <v>254603.33</v>
      </c>
    </row>
    <row r="903" spans="1:6" x14ac:dyDescent="0.25">
      <c r="A903" t="s">
        <v>40</v>
      </c>
      <c r="B903" t="s">
        <v>23</v>
      </c>
      <c r="C903" t="s">
        <v>48</v>
      </c>
      <c r="D903" t="s">
        <v>468</v>
      </c>
      <c r="E903">
        <v>1371029.81</v>
      </c>
      <c r="F903">
        <v>0</v>
      </c>
    </row>
    <row r="904" spans="1:6" x14ac:dyDescent="0.25">
      <c r="A904" t="s">
        <v>40</v>
      </c>
      <c r="B904" t="s">
        <v>23</v>
      </c>
      <c r="C904" t="s">
        <v>48</v>
      </c>
      <c r="D904" t="s">
        <v>469</v>
      </c>
      <c r="E904">
        <v>558894.68000000005</v>
      </c>
      <c r="F904">
        <v>0</v>
      </c>
    </row>
    <row r="905" spans="1:6" x14ac:dyDescent="0.25">
      <c r="A905" t="s">
        <v>40</v>
      </c>
      <c r="B905" t="s">
        <v>23</v>
      </c>
      <c r="C905" t="s">
        <v>48</v>
      </c>
      <c r="D905" t="s">
        <v>470</v>
      </c>
      <c r="E905">
        <v>0</v>
      </c>
      <c r="F905">
        <v>0</v>
      </c>
    </row>
    <row r="906" spans="1:6" x14ac:dyDescent="0.25">
      <c r="A906" t="s">
        <v>40</v>
      </c>
      <c r="B906" t="s">
        <v>23</v>
      </c>
      <c r="C906" t="s">
        <v>48</v>
      </c>
      <c r="D906" t="s">
        <v>471</v>
      </c>
      <c r="E906">
        <v>3196971.72</v>
      </c>
      <c r="F906">
        <v>234323.45</v>
      </c>
    </row>
    <row r="907" spans="1:6" x14ac:dyDescent="0.25">
      <c r="A907" t="s">
        <v>40</v>
      </c>
      <c r="B907" t="s">
        <v>23</v>
      </c>
      <c r="C907" t="s">
        <v>48</v>
      </c>
      <c r="D907" t="s">
        <v>472</v>
      </c>
      <c r="E907">
        <v>0</v>
      </c>
      <c r="F907">
        <v>0</v>
      </c>
    </row>
    <row r="908" spans="1:6" x14ac:dyDescent="0.25">
      <c r="A908" t="s">
        <v>40</v>
      </c>
      <c r="B908" t="s">
        <v>23</v>
      </c>
      <c r="C908" t="s">
        <v>48</v>
      </c>
      <c r="D908" t="s">
        <v>473</v>
      </c>
      <c r="E908">
        <v>1352135.78</v>
      </c>
      <c r="F908">
        <v>0</v>
      </c>
    </row>
    <row r="909" spans="1:6" x14ac:dyDescent="0.25">
      <c r="A909" t="s">
        <v>40</v>
      </c>
      <c r="B909" t="s">
        <v>23</v>
      </c>
      <c r="C909" t="s">
        <v>48</v>
      </c>
      <c r="D909" t="s">
        <v>474</v>
      </c>
      <c r="E909">
        <v>2898.06</v>
      </c>
      <c r="F909">
        <v>0</v>
      </c>
    </row>
    <row r="910" spans="1:6" x14ac:dyDescent="0.25">
      <c r="A910" t="s">
        <v>40</v>
      </c>
      <c r="B910" t="s">
        <v>23</v>
      </c>
      <c r="C910" t="s">
        <v>48</v>
      </c>
      <c r="D910" t="s">
        <v>475</v>
      </c>
      <c r="E910">
        <v>0</v>
      </c>
      <c r="F910">
        <v>0</v>
      </c>
    </row>
    <row r="911" spans="1:6" x14ac:dyDescent="0.25">
      <c r="A911" t="s">
        <v>40</v>
      </c>
      <c r="B911" t="s">
        <v>23</v>
      </c>
      <c r="C911" t="s">
        <v>48</v>
      </c>
      <c r="D911" t="s">
        <v>476</v>
      </c>
      <c r="E911">
        <v>0</v>
      </c>
      <c r="F911">
        <v>0</v>
      </c>
    </row>
    <row r="912" spans="1:6" x14ac:dyDescent="0.25">
      <c r="A912" t="s">
        <v>40</v>
      </c>
      <c r="B912" t="s">
        <v>23</v>
      </c>
      <c r="C912" t="s">
        <v>48</v>
      </c>
      <c r="D912" t="s">
        <v>477</v>
      </c>
      <c r="E912">
        <v>0</v>
      </c>
      <c r="F912">
        <v>0</v>
      </c>
    </row>
    <row r="913" spans="1:6" x14ac:dyDescent="0.25">
      <c r="A913" t="s">
        <v>40</v>
      </c>
      <c r="B913" t="s">
        <v>23</v>
      </c>
      <c r="C913" t="s">
        <v>48</v>
      </c>
      <c r="D913" t="s">
        <v>478</v>
      </c>
      <c r="E913">
        <v>0</v>
      </c>
      <c r="F913">
        <v>1447802.15</v>
      </c>
    </row>
    <row r="914" spans="1:6" x14ac:dyDescent="0.25">
      <c r="A914" t="s">
        <v>40</v>
      </c>
      <c r="B914" t="s">
        <v>23</v>
      </c>
      <c r="C914" t="s">
        <v>48</v>
      </c>
      <c r="D914" t="s">
        <v>479</v>
      </c>
      <c r="E914">
        <v>0</v>
      </c>
      <c r="F914">
        <v>0</v>
      </c>
    </row>
    <row r="915" spans="1:6" x14ac:dyDescent="0.25">
      <c r="A915" t="s">
        <v>40</v>
      </c>
      <c r="B915" t="s">
        <v>23</v>
      </c>
      <c r="C915" t="s">
        <v>48</v>
      </c>
      <c r="D915" t="s">
        <v>480</v>
      </c>
      <c r="E915">
        <v>0</v>
      </c>
      <c r="F915">
        <v>0</v>
      </c>
    </row>
    <row r="916" spans="1:6" x14ac:dyDescent="0.25">
      <c r="A916" t="s">
        <v>40</v>
      </c>
      <c r="B916" t="s">
        <v>23</v>
      </c>
      <c r="C916" t="s">
        <v>48</v>
      </c>
      <c r="D916" t="s">
        <v>481</v>
      </c>
      <c r="E916">
        <v>6481930.0499999998</v>
      </c>
      <c r="F916">
        <v>1936728.94</v>
      </c>
    </row>
    <row r="917" spans="1:6" x14ac:dyDescent="0.25">
      <c r="A917" t="s">
        <v>40</v>
      </c>
      <c r="B917" t="s">
        <v>24</v>
      </c>
      <c r="C917" t="s">
        <v>48</v>
      </c>
      <c r="D917" t="s">
        <v>467</v>
      </c>
      <c r="E917">
        <v>0</v>
      </c>
      <c r="F917">
        <v>143373.47</v>
      </c>
    </row>
    <row r="918" spans="1:6" x14ac:dyDescent="0.25">
      <c r="A918" t="s">
        <v>40</v>
      </c>
      <c r="B918" t="s">
        <v>24</v>
      </c>
      <c r="C918" t="s">
        <v>48</v>
      </c>
      <c r="D918" t="s">
        <v>468</v>
      </c>
      <c r="E918">
        <v>1721793.58</v>
      </c>
      <c r="F918">
        <v>0</v>
      </c>
    </row>
    <row r="919" spans="1:6" x14ac:dyDescent="0.25">
      <c r="A919" t="s">
        <v>40</v>
      </c>
      <c r="B919" t="s">
        <v>24</v>
      </c>
      <c r="C919" t="s">
        <v>48</v>
      </c>
      <c r="D919" t="s">
        <v>469</v>
      </c>
      <c r="E919">
        <v>558894.68000000005</v>
      </c>
      <c r="F919">
        <v>0</v>
      </c>
    </row>
    <row r="920" spans="1:6" x14ac:dyDescent="0.25">
      <c r="A920" t="s">
        <v>40</v>
      </c>
      <c r="B920" t="s">
        <v>24</v>
      </c>
      <c r="C920" t="s">
        <v>48</v>
      </c>
      <c r="D920" t="s">
        <v>470</v>
      </c>
      <c r="E920">
        <v>0</v>
      </c>
      <c r="F920">
        <v>0</v>
      </c>
    </row>
    <row r="921" spans="1:6" x14ac:dyDescent="0.25">
      <c r="A921" t="s">
        <v>40</v>
      </c>
      <c r="B921" t="s">
        <v>24</v>
      </c>
      <c r="C921" t="s">
        <v>48</v>
      </c>
      <c r="D921" t="s">
        <v>471</v>
      </c>
      <c r="E921">
        <v>3196971.72</v>
      </c>
      <c r="F921">
        <v>234323.45</v>
      </c>
    </row>
    <row r="922" spans="1:6" x14ac:dyDescent="0.25">
      <c r="A922" t="s">
        <v>40</v>
      </c>
      <c r="B922" t="s">
        <v>24</v>
      </c>
      <c r="C922" t="s">
        <v>48</v>
      </c>
      <c r="D922" t="s">
        <v>472</v>
      </c>
      <c r="E922">
        <v>0</v>
      </c>
      <c r="F922">
        <v>0</v>
      </c>
    </row>
    <row r="923" spans="1:6" x14ac:dyDescent="0.25">
      <c r="A923" t="s">
        <v>40</v>
      </c>
      <c r="B923" t="s">
        <v>24</v>
      </c>
      <c r="C923" t="s">
        <v>48</v>
      </c>
      <c r="D923" t="s">
        <v>473</v>
      </c>
      <c r="E923">
        <v>1491838.9</v>
      </c>
      <c r="F923">
        <v>0</v>
      </c>
    </row>
    <row r="924" spans="1:6" x14ac:dyDescent="0.25">
      <c r="A924" t="s">
        <v>40</v>
      </c>
      <c r="B924" t="s">
        <v>24</v>
      </c>
      <c r="C924" t="s">
        <v>48</v>
      </c>
      <c r="D924" t="s">
        <v>474</v>
      </c>
      <c r="E924">
        <v>2953.37</v>
      </c>
      <c r="F924">
        <v>0</v>
      </c>
    </row>
    <row r="925" spans="1:6" x14ac:dyDescent="0.25">
      <c r="A925" t="s">
        <v>40</v>
      </c>
      <c r="B925" t="s">
        <v>24</v>
      </c>
      <c r="C925" t="s">
        <v>48</v>
      </c>
      <c r="D925" t="s">
        <v>475</v>
      </c>
      <c r="E925">
        <v>0</v>
      </c>
      <c r="F925">
        <v>0</v>
      </c>
    </row>
    <row r="926" spans="1:6" x14ac:dyDescent="0.25">
      <c r="A926" t="s">
        <v>40</v>
      </c>
      <c r="B926" t="s">
        <v>24</v>
      </c>
      <c r="C926" t="s">
        <v>48</v>
      </c>
      <c r="D926" t="s">
        <v>476</v>
      </c>
      <c r="E926">
        <v>0</v>
      </c>
      <c r="F926">
        <v>0</v>
      </c>
    </row>
    <row r="927" spans="1:6" x14ac:dyDescent="0.25">
      <c r="A927" t="s">
        <v>40</v>
      </c>
      <c r="B927" t="s">
        <v>24</v>
      </c>
      <c r="C927" t="s">
        <v>48</v>
      </c>
      <c r="D927" t="s">
        <v>477</v>
      </c>
      <c r="E927">
        <v>0</v>
      </c>
      <c r="F927">
        <v>0</v>
      </c>
    </row>
    <row r="928" spans="1:6" x14ac:dyDescent="0.25">
      <c r="A928" t="s">
        <v>40</v>
      </c>
      <c r="B928" t="s">
        <v>24</v>
      </c>
      <c r="C928" t="s">
        <v>48</v>
      </c>
      <c r="D928" t="s">
        <v>478</v>
      </c>
      <c r="E928">
        <v>0</v>
      </c>
      <c r="F928">
        <v>1370785.51</v>
      </c>
    </row>
    <row r="929" spans="1:6" x14ac:dyDescent="0.25">
      <c r="A929" t="s">
        <v>40</v>
      </c>
      <c r="B929" t="s">
        <v>24</v>
      </c>
      <c r="C929" t="s">
        <v>48</v>
      </c>
      <c r="D929" t="s">
        <v>479</v>
      </c>
      <c r="E929">
        <v>0</v>
      </c>
      <c r="F929">
        <v>0</v>
      </c>
    </row>
    <row r="930" spans="1:6" x14ac:dyDescent="0.25">
      <c r="A930" t="s">
        <v>40</v>
      </c>
      <c r="B930" t="s">
        <v>24</v>
      </c>
      <c r="C930" t="s">
        <v>48</v>
      </c>
      <c r="D930" t="s">
        <v>480</v>
      </c>
      <c r="E930">
        <v>0</v>
      </c>
      <c r="F930">
        <v>0</v>
      </c>
    </row>
    <row r="931" spans="1:6" x14ac:dyDescent="0.25">
      <c r="A931" t="s">
        <v>40</v>
      </c>
      <c r="B931" t="s">
        <v>24</v>
      </c>
      <c r="C931" t="s">
        <v>48</v>
      </c>
      <c r="D931" t="s">
        <v>481</v>
      </c>
      <c r="E931">
        <v>6972452.2599999998</v>
      </c>
      <c r="F931">
        <v>1748482.44</v>
      </c>
    </row>
    <row r="932" spans="1:6" x14ac:dyDescent="0.25">
      <c r="A932" t="s">
        <v>40</v>
      </c>
      <c r="B932" t="s">
        <v>25</v>
      </c>
      <c r="C932" t="s">
        <v>48</v>
      </c>
      <c r="D932" t="s">
        <v>467</v>
      </c>
      <c r="E932">
        <v>0</v>
      </c>
      <c r="F932">
        <v>53208.42</v>
      </c>
    </row>
    <row r="933" spans="1:6" x14ac:dyDescent="0.25">
      <c r="A933" t="s">
        <v>40</v>
      </c>
      <c r="B933" t="s">
        <v>25</v>
      </c>
      <c r="C933" t="s">
        <v>48</v>
      </c>
      <c r="D933" t="s">
        <v>468</v>
      </c>
      <c r="E933">
        <v>2323652.21</v>
      </c>
      <c r="F933">
        <v>0</v>
      </c>
    </row>
    <row r="934" spans="1:6" x14ac:dyDescent="0.25">
      <c r="A934" t="s">
        <v>40</v>
      </c>
      <c r="B934" t="s">
        <v>25</v>
      </c>
      <c r="C934" t="s">
        <v>48</v>
      </c>
      <c r="D934" t="s">
        <v>469</v>
      </c>
      <c r="E934">
        <v>558894.68000000005</v>
      </c>
      <c r="F934">
        <v>0</v>
      </c>
    </row>
    <row r="935" spans="1:6" x14ac:dyDescent="0.25">
      <c r="A935" t="s">
        <v>40</v>
      </c>
      <c r="B935" t="s">
        <v>25</v>
      </c>
      <c r="C935" t="s">
        <v>48</v>
      </c>
      <c r="D935" t="s">
        <v>470</v>
      </c>
      <c r="E935">
        <v>0</v>
      </c>
      <c r="F935">
        <v>0</v>
      </c>
    </row>
    <row r="936" spans="1:6" x14ac:dyDescent="0.25">
      <c r="A936" t="s">
        <v>40</v>
      </c>
      <c r="B936" t="s">
        <v>25</v>
      </c>
      <c r="C936" t="s">
        <v>48</v>
      </c>
      <c r="D936" t="s">
        <v>471</v>
      </c>
      <c r="E936">
        <v>3196971.72</v>
      </c>
      <c r="F936">
        <v>234323.45</v>
      </c>
    </row>
    <row r="937" spans="1:6" x14ac:dyDescent="0.25">
      <c r="A937" t="s">
        <v>40</v>
      </c>
      <c r="B937" t="s">
        <v>25</v>
      </c>
      <c r="C937" t="s">
        <v>48</v>
      </c>
      <c r="D937" t="s">
        <v>472</v>
      </c>
      <c r="E937">
        <v>0</v>
      </c>
      <c r="F937">
        <v>0</v>
      </c>
    </row>
    <row r="938" spans="1:6" x14ac:dyDescent="0.25">
      <c r="A938" t="s">
        <v>40</v>
      </c>
      <c r="B938" t="s">
        <v>25</v>
      </c>
      <c r="C938" t="s">
        <v>48</v>
      </c>
      <c r="D938" t="s">
        <v>473</v>
      </c>
      <c r="E938">
        <v>1434149.45</v>
      </c>
      <c r="F938">
        <v>0</v>
      </c>
    </row>
    <row r="939" spans="1:6" x14ac:dyDescent="0.25">
      <c r="A939" t="s">
        <v>40</v>
      </c>
      <c r="B939" t="s">
        <v>25</v>
      </c>
      <c r="C939" t="s">
        <v>48</v>
      </c>
      <c r="D939" t="s">
        <v>474</v>
      </c>
      <c r="E939">
        <v>3279.93</v>
      </c>
      <c r="F939">
        <v>0</v>
      </c>
    </row>
    <row r="940" spans="1:6" x14ac:dyDescent="0.25">
      <c r="A940" t="s">
        <v>40</v>
      </c>
      <c r="B940" t="s">
        <v>25</v>
      </c>
      <c r="C940" t="s">
        <v>48</v>
      </c>
      <c r="D940" t="s">
        <v>475</v>
      </c>
      <c r="E940">
        <v>0</v>
      </c>
      <c r="F940">
        <v>0</v>
      </c>
    </row>
    <row r="941" spans="1:6" x14ac:dyDescent="0.25">
      <c r="A941" t="s">
        <v>40</v>
      </c>
      <c r="B941" t="s">
        <v>25</v>
      </c>
      <c r="C941" t="s">
        <v>48</v>
      </c>
      <c r="D941" t="s">
        <v>476</v>
      </c>
      <c r="E941">
        <v>0</v>
      </c>
      <c r="F941">
        <v>0</v>
      </c>
    </row>
    <row r="942" spans="1:6" x14ac:dyDescent="0.25">
      <c r="A942" t="s">
        <v>40</v>
      </c>
      <c r="B942" t="s">
        <v>25</v>
      </c>
      <c r="C942" t="s">
        <v>48</v>
      </c>
      <c r="D942" t="s">
        <v>477</v>
      </c>
      <c r="E942">
        <v>0</v>
      </c>
      <c r="F942">
        <v>0</v>
      </c>
    </row>
    <row r="943" spans="1:6" x14ac:dyDescent="0.25">
      <c r="A943" t="s">
        <v>40</v>
      </c>
      <c r="B943" t="s">
        <v>25</v>
      </c>
      <c r="C943" t="s">
        <v>48</v>
      </c>
      <c r="D943" t="s">
        <v>478</v>
      </c>
      <c r="E943">
        <v>0</v>
      </c>
      <c r="F943">
        <v>1215434.5900000001</v>
      </c>
    </row>
    <row r="944" spans="1:6" x14ac:dyDescent="0.25">
      <c r="A944" t="s">
        <v>40</v>
      </c>
      <c r="B944" t="s">
        <v>25</v>
      </c>
      <c r="C944" t="s">
        <v>48</v>
      </c>
      <c r="D944" t="s">
        <v>479</v>
      </c>
      <c r="E944">
        <v>0</v>
      </c>
      <c r="F944">
        <v>0</v>
      </c>
    </row>
    <row r="945" spans="1:6" x14ac:dyDescent="0.25">
      <c r="A945" t="s">
        <v>40</v>
      </c>
      <c r="B945" t="s">
        <v>25</v>
      </c>
      <c r="C945" t="s">
        <v>48</v>
      </c>
      <c r="D945" t="s">
        <v>480</v>
      </c>
      <c r="E945">
        <v>0</v>
      </c>
      <c r="F945">
        <v>0</v>
      </c>
    </row>
    <row r="946" spans="1:6" x14ac:dyDescent="0.25">
      <c r="A946" t="s">
        <v>40</v>
      </c>
      <c r="B946" t="s">
        <v>25</v>
      </c>
      <c r="C946" t="s">
        <v>48</v>
      </c>
      <c r="D946" t="s">
        <v>481</v>
      </c>
      <c r="E946">
        <v>7516948</v>
      </c>
      <c r="F946">
        <v>1502966.46</v>
      </c>
    </row>
    <row r="947" spans="1:6" x14ac:dyDescent="0.25">
      <c r="A947" t="s">
        <v>40</v>
      </c>
      <c r="B947" t="s">
        <v>26</v>
      </c>
      <c r="C947" t="s">
        <v>48</v>
      </c>
      <c r="D947" t="s">
        <v>467</v>
      </c>
      <c r="E947">
        <v>0</v>
      </c>
      <c r="F947">
        <v>492129.34</v>
      </c>
    </row>
    <row r="948" spans="1:6" x14ac:dyDescent="0.25">
      <c r="A948" t="s">
        <v>40</v>
      </c>
      <c r="B948" t="s">
        <v>26</v>
      </c>
      <c r="C948" t="s">
        <v>48</v>
      </c>
      <c r="D948" t="s">
        <v>468</v>
      </c>
      <c r="E948">
        <v>1163224.8799999999</v>
      </c>
      <c r="F948">
        <v>0</v>
      </c>
    </row>
    <row r="949" spans="1:6" x14ac:dyDescent="0.25">
      <c r="A949" t="s">
        <v>40</v>
      </c>
      <c r="B949" t="s">
        <v>26</v>
      </c>
      <c r="C949" t="s">
        <v>48</v>
      </c>
      <c r="D949" t="s">
        <v>469</v>
      </c>
      <c r="E949">
        <v>558894.68000000005</v>
      </c>
      <c r="F949">
        <v>0</v>
      </c>
    </row>
    <row r="950" spans="1:6" x14ac:dyDescent="0.25">
      <c r="A950" t="s">
        <v>40</v>
      </c>
      <c r="B950" t="s">
        <v>26</v>
      </c>
      <c r="C950" t="s">
        <v>48</v>
      </c>
      <c r="D950" t="s">
        <v>470</v>
      </c>
      <c r="E950">
        <v>0</v>
      </c>
      <c r="F950">
        <v>0</v>
      </c>
    </row>
    <row r="951" spans="1:6" x14ac:dyDescent="0.25">
      <c r="A951" t="s">
        <v>40</v>
      </c>
      <c r="B951" t="s">
        <v>26</v>
      </c>
      <c r="C951" t="s">
        <v>48</v>
      </c>
      <c r="D951" t="s">
        <v>471</v>
      </c>
      <c r="E951">
        <v>3196971.72</v>
      </c>
      <c r="F951">
        <v>234323.45</v>
      </c>
    </row>
    <row r="952" spans="1:6" x14ac:dyDescent="0.25">
      <c r="A952" t="s">
        <v>40</v>
      </c>
      <c r="B952" t="s">
        <v>26</v>
      </c>
      <c r="C952" t="s">
        <v>48</v>
      </c>
      <c r="D952" t="s">
        <v>472</v>
      </c>
      <c r="E952">
        <v>0</v>
      </c>
      <c r="F952">
        <v>0</v>
      </c>
    </row>
    <row r="953" spans="1:6" x14ac:dyDescent="0.25">
      <c r="A953" t="s">
        <v>40</v>
      </c>
      <c r="B953" t="s">
        <v>26</v>
      </c>
      <c r="C953" t="s">
        <v>48</v>
      </c>
      <c r="D953" t="s">
        <v>473</v>
      </c>
      <c r="E953">
        <v>1514392.85</v>
      </c>
      <c r="F953">
        <v>0</v>
      </c>
    </row>
    <row r="954" spans="1:6" x14ac:dyDescent="0.25">
      <c r="A954" t="s">
        <v>40</v>
      </c>
      <c r="B954" t="s">
        <v>26</v>
      </c>
      <c r="C954" t="s">
        <v>48</v>
      </c>
      <c r="D954" t="s">
        <v>474</v>
      </c>
      <c r="E954">
        <v>2377.9299999999998</v>
      </c>
      <c r="F954">
        <v>0</v>
      </c>
    </row>
    <row r="955" spans="1:6" x14ac:dyDescent="0.25">
      <c r="A955" t="s">
        <v>40</v>
      </c>
      <c r="B955" t="s">
        <v>26</v>
      </c>
      <c r="C955" t="s">
        <v>48</v>
      </c>
      <c r="D955" t="s">
        <v>475</v>
      </c>
      <c r="E955">
        <v>0</v>
      </c>
      <c r="F955">
        <v>0</v>
      </c>
    </row>
    <row r="956" spans="1:6" x14ac:dyDescent="0.25">
      <c r="A956" t="s">
        <v>40</v>
      </c>
      <c r="B956" t="s">
        <v>26</v>
      </c>
      <c r="C956" t="s">
        <v>48</v>
      </c>
      <c r="D956" t="s">
        <v>476</v>
      </c>
      <c r="E956">
        <v>0</v>
      </c>
      <c r="F956">
        <v>0</v>
      </c>
    </row>
    <row r="957" spans="1:6" x14ac:dyDescent="0.25">
      <c r="A957" t="s">
        <v>40</v>
      </c>
      <c r="B957" t="s">
        <v>26</v>
      </c>
      <c r="C957" t="s">
        <v>48</v>
      </c>
      <c r="D957" t="s">
        <v>477</v>
      </c>
      <c r="E957">
        <v>0</v>
      </c>
      <c r="F957">
        <v>0</v>
      </c>
    </row>
    <row r="958" spans="1:6" x14ac:dyDescent="0.25">
      <c r="A958" t="s">
        <v>40</v>
      </c>
      <c r="B958" t="s">
        <v>26</v>
      </c>
      <c r="C958" t="s">
        <v>48</v>
      </c>
      <c r="D958" t="s">
        <v>478</v>
      </c>
      <c r="E958">
        <v>0</v>
      </c>
      <c r="F958">
        <v>1624261.27</v>
      </c>
    </row>
    <row r="959" spans="1:6" x14ac:dyDescent="0.25">
      <c r="A959" t="s">
        <v>40</v>
      </c>
      <c r="B959" t="s">
        <v>26</v>
      </c>
      <c r="C959" t="s">
        <v>48</v>
      </c>
      <c r="D959" t="s">
        <v>479</v>
      </c>
      <c r="E959">
        <v>0</v>
      </c>
      <c r="F959">
        <v>0</v>
      </c>
    </row>
    <row r="960" spans="1:6" x14ac:dyDescent="0.25">
      <c r="A960" t="s">
        <v>40</v>
      </c>
      <c r="B960" t="s">
        <v>26</v>
      </c>
      <c r="C960" t="s">
        <v>48</v>
      </c>
      <c r="D960" t="s">
        <v>480</v>
      </c>
      <c r="E960">
        <v>0</v>
      </c>
      <c r="F960">
        <v>0</v>
      </c>
    </row>
    <row r="961" spans="1:6" x14ac:dyDescent="0.25">
      <c r="A961" t="s">
        <v>40</v>
      </c>
      <c r="B961" t="s">
        <v>26</v>
      </c>
      <c r="C961" t="s">
        <v>48</v>
      </c>
      <c r="D961" t="s">
        <v>481</v>
      </c>
      <c r="E961">
        <v>6435862.0599999996</v>
      </c>
      <c r="F961">
        <v>2350714.06</v>
      </c>
    </row>
    <row r="962" spans="1:6" x14ac:dyDescent="0.25">
      <c r="A962" t="s">
        <v>39</v>
      </c>
      <c r="B962" t="s">
        <v>73</v>
      </c>
      <c r="C962" t="s">
        <v>65</v>
      </c>
      <c r="D962" t="s">
        <v>467</v>
      </c>
      <c r="E962">
        <v>128050.31</v>
      </c>
      <c r="F962">
        <v>1263.3499999999999</v>
      </c>
    </row>
    <row r="963" spans="1:6" x14ac:dyDescent="0.25">
      <c r="A963" t="s">
        <v>39</v>
      </c>
      <c r="B963" t="s">
        <v>73</v>
      </c>
      <c r="C963" t="s">
        <v>65</v>
      </c>
      <c r="D963" t="s">
        <v>468</v>
      </c>
      <c r="E963">
        <v>86117.56</v>
      </c>
      <c r="F963">
        <v>0</v>
      </c>
    </row>
    <row r="964" spans="1:6" x14ac:dyDescent="0.25">
      <c r="A964" t="s">
        <v>39</v>
      </c>
      <c r="B964" t="s">
        <v>73</v>
      </c>
      <c r="C964" t="s">
        <v>65</v>
      </c>
      <c r="D964" t="s">
        <v>469</v>
      </c>
      <c r="E964">
        <v>1197553.4099999999</v>
      </c>
      <c r="F964">
        <v>0</v>
      </c>
    </row>
    <row r="965" spans="1:6" x14ac:dyDescent="0.25">
      <c r="A965" t="s">
        <v>39</v>
      </c>
      <c r="B965" t="s">
        <v>73</v>
      </c>
      <c r="C965" t="s">
        <v>65</v>
      </c>
      <c r="D965" t="s">
        <v>470</v>
      </c>
      <c r="E965">
        <v>0</v>
      </c>
      <c r="F965">
        <v>0</v>
      </c>
    </row>
    <row r="966" spans="1:6" x14ac:dyDescent="0.25">
      <c r="A966" t="s">
        <v>39</v>
      </c>
      <c r="B966" t="s">
        <v>73</v>
      </c>
      <c r="C966" t="s">
        <v>65</v>
      </c>
      <c r="D966" t="s">
        <v>471</v>
      </c>
      <c r="E966">
        <v>3196971.72</v>
      </c>
      <c r="F966">
        <v>234323.45</v>
      </c>
    </row>
    <row r="967" spans="1:6" x14ac:dyDescent="0.25">
      <c r="A967" t="s">
        <v>39</v>
      </c>
      <c r="B967" t="s">
        <v>73</v>
      </c>
      <c r="C967" t="s">
        <v>65</v>
      </c>
      <c r="D967" t="s">
        <v>472</v>
      </c>
      <c r="E967">
        <v>0</v>
      </c>
      <c r="F967">
        <v>0</v>
      </c>
    </row>
    <row r="968" spans="1:6" x14ac:dyDescent="0.25">
      <c r="A968" t="s">
        <v>39</v>
      </c>
      <c r="B968" t="s">
        <v>73</v>
      </c>
      <c r="C968" t="s">
        <v>65</v>
      </c>
      <c r="D968" t="s">
        <v>473</v>
      </c>
      <c r="E968">
        <v>1517598.15</v>
      </c>
      <c r="F968">
        <v>0</v>
      </c>
    </row>
    <row r="969" spans="1:6" x14ac:dyDescent="0.25">
      <c r="A969" t="s">
        <v>39</v>
      </c>
      <c r="B969" t="s">
        <v>73</v>
      </c>
      <c r="C969" t="s">
        <v>65</v>
      </c>
      <c r="D969" t="s">
        <v>474</v>
      </c>
      <c r="E969">
        <v>2239.66</v>
      </c>
      <c r="F969">
        <v>0</v>
      </c>
    </row>
    <row r="970" spans="1:6" x14ac:dyDescent="0.25">
      <c r="A970" t="s">
        <v>39</v>
      </c>
      <c r="B970" t="s">
        <v>73</v>
      </c>
      <c r="C970" t="s">
        <v>65</v>
      </c>
      <c r="D970" t="s">
        <v>475</v>
      </c>
      <c r="E970">
        <v>0</v>
      </c>
      <c r="F970">
        <v>0</v>
      </c>
    </row>
    <row r="971" spans="1:6" x14ac:dyDescent="0.25">
      <c r="A971" t="s">
        <v>39</v>
      </c>
      <c r="B971" t="s">
        <v>73</v>
      </c>
      <c r="C971" t="s">
        <v>65</v>
      </c>
      <c r="D971" t="s">
        <v>476</v>
      </c>
      <c r="E971">
        <v>0</v>
      </c>
      <c r="F971">
        <v>0</v>
      </c>
    </row>
    <row r="972" spans="1:6" x14ac:dyDescent="0.25">
      <c r="A972" t="s">
        <v>39</v>
      </c>
      <c r="B972" t="s">
        <v>73</v>
      </c>
      <c r="C972" t="s">
        <v>65</v>
      </c>
      <c r="D972" t="s">
        <v>477</v>
      </c>
      <c r="E972">
        <v>0</v>
      </c>
      <c r="F972">
        <v>0</v>
      </c>
    </row>
    <row r="973" spans="1:6" x14ac:dyDescent="0.25">
      <c r="A973" t="s">
        <v>39</v>
      </c>
      <c r="B973" t="s">
        <v>73</v>
      </c>
      <c r="C973" t="s">
        <v>65</v>
      </c>
      <c r="D973" t="s">
        <v>478</v>
      </c>
      <c r="E973">
        <v>0</v>
      </c>
      <c r="F973">
        <v>1810883.78</v>
      </c>
    </row>
    <row r="974" spans="1:6" x14ac:dyDescent="0.25">
      <c r="A974" t="s">
        <v>39</v>
      </c>
      <c r="B974" t="s">
        <v>73</v>
      </c>
      <c r="C974" t="s">
        <v>65</v>
      </c>
      <c r="D974" t="s">
        <v>479</v>
      </c>
      <c r="E974">
        <v>0</v>
      </c>
      <c r="F974">
        <v>0</v>
      </c>
    </row>
    <row r="975" spans="1:6" x14ac:dyDescent="0.25">
      <c r="A975" t="s">
        <v>39</v>
      </c>
      <c r="B975" t="s">
        <v>73</v>
      </c>
      <c r="C975" t="s">
        <v>65</v>
      </c>
      <c r="D975" t="s">
        <v>480</v>
      </c>
      <c r="E975">
        <v>0</v>
      </c>
      <c r="F975">
        <v>0</v>
      </c>
    </row>
    <row r="976" spans="1:6" x14ac:dyDescent="0.25">
      <c r="A976" t="s">
        <v>39</v>
      </c>
      <c r="B976" t="s">
        <v>73</v>
      </c>
      <c r="C976" t="s">
        <v>65</v>
      </c>
      <c r="D976" t="s">
        <v>481</v>
      </c>
      <c r="E976">
        <v>6128530.8099999996</v>
      </c>
      <c r="F976">
        <v>2046470.58</v>
      </c>
    </row>
    <row r="977" spans="1:6" x14ac:dyDescent="0.25">
      <c r="A977" t="s">
        <v>39</v>
      </c>
      <c r="B977" t="s">
        <v>74</v>
      </c>
      <c r="C977" t="s">
        <v>65</v>
      </c>
      <c r="D977" t="s">
        <v>467</v>
      </c>
      <c r="E977">
        <v>93112.62</v>
      </c>
      <c r="F977">
        <v>2467.2199999999998</v>
      </c>
    </row>
    <row r="978" spans="1:6" x14ac:dyDescent="0.25">
      <c r="A978" t="s">
        <v>39</v>
      </c>
      <c r="B978" t="s">
        <v>74</v>
      </c>
      <c r="C978" t="s">
        <v>65</v>
      </c>
      <c r="D978" t="s">
        <v>468</v>
      </c>
      <c r="E978">
        <v>658767.69999999995</v>
      </c>
      <c r="F978">
        <v>0</v>
      </c>
    </row>
    <row r="979" spans="1:6" x14ac:dyDescent="0.25">
      <c r="A979" t="s">
        <v>39</v>
      </c>
      <c r="B979" t="s">
        <v>74</v>
      </c>
      <c r="C979" t="s">
        <v>65</v>
      </c>
      <c r="D979" t="s">
        <v>469</v>
      </c>
      <c r="E979">
        <v>1197553.4099999999</v>
      </c>
      <c r="F979">
        <v>0</v>
      </c>
    </row>
    <row r="980" spans="1:6" x14ac:dyDescent="0.25">
      <c r="A980" t="s">
        <v>39</v>
      </c>
      <c r="B980" t="s">
        <v>74</v>
      </c>
      <c r="C980" t="s">
        <v>65</v>
      </c>
      <c r="D980" t="s">
        <v>470</v>
      </c>
      <c r="E980">
        <v>0</v>
      </c>
      <c r="F980">
        <v>0</v>
      </c>
    </row>
    <row r="981" spans="1:6" x14ac:dyDescent="0.25">
      <c r="A981" t="s">
        <v>39</v>
      </c>
      <c r="B981" t="s">
        <v>74</v>
      </c>
      <c r="C981" t="s">
        <v>65</v>
      </c>
      <c r="D981" t="s">
        <v>471</v>
      </c>
      <c r="E981">
        <v>3196971.72</v>
      </c>
      <c r="F981">
        <v>234323.45</v>
      </c>
    </row>
    <row r="982" spans="1:6" x14ac:dyDescent="0.25">
      <c r="A982" t="s">
        <v>39</v>
      </c>
      <c r="B982" t="s">
        <v>74</v>
      </c>
      <c r="C982" t="s">
        <v>65</v>
      </c>
      <c r="D982" t="s">
        <v>472</v>
      </c>
      <c r="E982">
        <v>0</v>
      </c>
      <c r="F982">
        <v>0</v>
      </c>
    </row>
    <row r="983" spans="1:6" x14ac:dyDescent="0.25">
      <c r="A983" t="s">
        <v>39</v>
      </c>
      <c r="B983" t="s">
        <v>74</v>
      </c>
      <c r="C983" t="s">
        <v>65</v>
      </c>
      <c r="D983" t="s">
        <v>473</v>
      </c>
      <c r="E983">
        <v>1728486.11</v>
      </c>
      <c r="F983">
        <v>0</v>
      </c>
    </row>
    <row r="984" spans="1:6" x14ac:dyDescent="0.25">
      <c r="A984" t="s">
        <v>39</v>
      </c>
      <c r="B984" t="s">
        <v>74</v>
      </c>
      <c r="C984" t="s">
        <v>65</v>
      </c>
      <c r="D984" t="s">
        <v>474</v>
      </c>
      <c r="E984">
        <v>2817.91</v>
      </c>
      <c r="F984">
        <v>0</v>
      </c>
    </row>
    <row r="985" spans="1:6" x14ac:dyDescent="0.25">
      <c r="A985" t="s">
        <v>39</v>
      </c>
      <c r="B985" t="s">
        <v>74</v>
      </c>
      <c r="C985" t="s">
        <v>65</v>
      </c>
      <c r="D985" t="s">
        <v>475</v>
      </c>
      <c r="E985">
        <v>0</v>
      </c>
      <c r="F985">
        <v>0</v>
      </c>
    </row>
    <row r="986" spans="1:6" x14ac:dyDescent="0.25">
      <c r="A986" t="s">
        <v>39</v>
      </c>
      <c r="B986" t="s">
        <v>74</v>
      </c>
      <c r="C986" t="s">
        <v>65</v>
      </c>
      <c r="D986" t="s">
        <v>476</v>
      </c>
      <c r="E986">
        <v>0</v>
      </c>
      <c r="F986">
        <v>0</v>
      </c>
    </row>
    <row r="987" spans="1:6" x14ac:dyDescent="0.25">
      <c r="A987" t="s">
        <v>39</v>
      </c>
      <c r="B987" t="s">
        <v>74</v>
      </c>
      <c r="C987" t="s">
        <v>65</v>
      </c>
      <c r="D987" t="s">
        <v>477</v>
      </c>
      <c r="E987">
        <v>0</v>
      </c>
      <c r="F987">
        <v>0</v>
      </c>
    </row>
    <row r="988" spans="1:6" x14ac:dyDescent="0.25">
      <c r="A988" t="s">
        <v>39</v>
      </c>
      <c r="B988" t="s">
        <v>74</v>
      </c>
      <c r="C988" t="s">
        <v>65</v>
      </c>
      <c r="D988" t="s">
        <v>478</v>
      </c>
      <c r="E988">
        <v>0</v>
      </c>
      <c r="F988">
        <v>1661064.64</v>
      </c>
    </row>
    <row r="989" spans="1:6" x14ac:dyDescent="0.25">
      <c r="A989" t="s">
        <v>39</v>
      </c>
      <c r="B989" t="s">
        <v>74</v>
      </c>
      <c r="C989" t="s">
        <v>65</v>
      </c>
      <c r="D989" t="s">
        <v>479</v>
      </c>
      <c r="E989">
        <v>0</v>
      </c>
      <c r="F989">
        <v>0</v>
      </c>
    </row>
    <row r="990" spans="1:6" x14ac:dyDescent="0.25">
      <c r="A990" t="s">
        <v>39</v>
      </c>
      <c r="B990" t="s">
        <v>74</v>
      </c>
      <c r="C990" t="s">
        <v>65</v>
      </c>
      <c r="D990" t="s">
        <v>480</v>
      </c>
      <c r="E990">
        <v>0</v>
      </c>
      <c r="F990">
        <v>0</v>
      </c>
    </row>
    <row r="991" spans="1:6" x14ac:dyDescent="0.25">
      <c r="A991" t="s">
        <v>39</v>
      </c>
      <c r="B991" t="s">
        <v>74</v>
      </c>
      <c r="C991" t="s">
        <v>65</v>
      </c>
      <c r="D991" t="s">
        <v>481</v>
      </c>
      <c r="E991">
        <v>6877709.4699999997</v>
      </c>
      <c r="F991">
        <v>1897855.31</v>
      </c>
    </row>
    <row r="992" spans="1:6" x14ac:dyDescent="0.25">
      <c r="A992" t="s">
        <v>39</v>
      </c>
      <c r="B992" t="s">
        <v>75</v>
      </c>
      <c r="C992" t="s">
        <v>65</v>
      </c>
      <c r="D992" t="s">
        <v>467</v>
      </c>
      <c r="E992">
        <v>44551.65</v>
      </c>
      <c r="F992">
        <v>701.53</v>
      </c>
    </row>
    <row r="993" spans="1:6" x14ac:dyDescent="0.25">
      <c r="A993" t="s">
        <v>39</v>
      </c>
      <c r="B993" t="s">
        <v>75</v>
      </c>
      <c r="C993" t="s">
        <v>65</v>
      </c>
      <c r="D993" t="s">
        <v>468</v>
      </c>
      <c r="E993">
        <v>404737.3</v>
      </c>
      <c r="F993">
        <v>0</v>
      </c>
    </row>
    <row r="994" spans="1:6" x14ac:dyDescent="0.25">
      <c r="A994" t="s">
        <v>39</v>
      </c>
      <c r="B994" t="s">
        <v>75</v>
      </c>
      <c r="C994" t="s">
        <v>65</v>
      </c>
      <c r="D994" t="s">
        <v>469</v>
      </c>
      <c r="E994">
        <v>1197553.4099999999</v>
      </c>
      <c r="F994">
        <v>0</v>
      </c>
    </row>
    <row r="995" spans="1:6" x14ac:dyDescent="0.25">
      <c r="A995" t="s">
        <v>39</v>
      </c>
      <c r="B995" t="s">
        <v>75</v>
      </c>
      <c r="C995" t="s">
        <v>65</v>
      </c>
      <c r="D995" t="s">
        <v>470</v>
      </c>
      <c r="E995">
        <v>0</v>
      </c>
      <c r="F995">
        <v>0</v>
      </c>
    </row>
    <row r="996" spans="1:6" x14ac:dyDescent="0.25">
      <c r="A996" t="s">
        <v>39</v>
      </c>
      <c r="B996" t="s">
        <v>75</v>
      </c>
      <c r="C996" t="s">
        <v>65</v>
      </c>
      <c r="D996" t="s">
        <v>471</v>
      </c>
      <c r="E996">
        <v>3196971.72</v>
      </c>
      <c r="F996">
        <v>234323.45</v>
      </c>
    </row>
    <row r="997" spans="1:6" x14ac:dyDescent="0.25">
      <c r="A997" t="s">
        <v>39</v>
      </c>
      <c r="B997" t="s">
        <v>75</v>
      </c>
      <c r="C997" t="s">
        <v>65</v>
      </c>
      <c r="D997" t="s">
        <v>472</v>
      </c>
      <c r="E997">
        <v>0</v>
      </c>
      <c r="F997">
        <v>0</v>
      </c>
    </row>
    <row r="998" spans="1:6" x14ac:dyDescent="0.25">
      <c r="A998" t="s">
        <v>39</v>
      </c>
      <c r="B998" t="s">
        <v>75</v>
      </c>
      <c r="C998" t="s">
        <v>65</v>
      </c>
      <c r="D998" t="s">
        <v>473</v>
      </c>
      <c r="E998">
        <v>1654178.66</v>
      </c>
      <c r="F998">
        <v>0</v>
      </c>
    </row>
    <row r="999" spans="1:6" x14ac:dyDescent="0.25">
      <c r="A999" t="s">
        <v>39</v>
      </c>
      <c r="B999" t="s">
        <v>75</v>
      </c>
      <c r="C999" t="s">
        <v>65</v>
      </c>
      <c r="D999" t="s">
        <v>474</v>
      </c>
      <c r="E999">
        <v>2975.41</v>
      </c>
      <c r="F999">
        <v>0</v>
      </c>
    </row>
    <row r="1000" spans="1:6" x14ac:dyDescent="0.25">
      <c r="A1000" t="s">
        <v>39</v>
      </c>
      <c r="B1000" t="s">
        <v>75</v>
      </c>
      <c r="C1000" t="s">
        <v>65</v>
      </c>
      <c r="D1000" t="s">
        <v>475</v>
      </c>
      <c r="E1000">
        <v>0</v>
      </c>
      <c r="F1000">
        <v>0</v>
      </c>
    </row>
    <row r="1001" spans="1:6" x14ac:dyDescent="0.25">
      <c r="A1001" t="s">
        <v>39</v>
      </c>
      <c r="B1001" t="s">
        <v>75</v>
      </c>
      <c r="C1001" t="s">
        <v>65</v>
      </c>
      <c r="D1001" t="s">
        <v>476</v>
      </c>
      <c r="E1001">
        <v>0</v>
      </c>
      <c r="F1001">
        <v>0</v>
      </c>
    </row>
    <row r="1002" spans="1:6" x14ac:dyDescent="0.25">
      <c r="A1002" t="s">
        <v>39</v>
      </c>
      <c r="B1002" t="s">
        <v>75</v>
      </c>
      <c r="C1002" t="s">
        <v>65</v>
      </c>
      <c r="D1002" t="s">
        <v>477</v>
      </c>
      <c r="E1002">
        <v>0</v>
      </c>
      <c r="F1002">
        <v>0</v>
      </c>
    </row>
    <row r="1003" spans="1:6" x14ac:dyDescent="0.25">
      <c r="A1003" t="s">
        <v>39</v>
      </c>
      <c r="B1003" t="s">
        <v>75</v>
      </c>
      <c r="C1003" t="s">
        <v>65</v>
      </c>
      <c r="D1003" t="s">
        <v>478</v>
      </c>
      <c r="E1003">
        <v>0</v>
      </c>
      <c r="F1003">
        <v>1656193.06</v>
      </c>
    </row>
    <row r="1004" spans="1:6" x14ac:dyDescent="0.25">
      <c r="A1004" t="s">
        <v>39</v>
      </c>
      <c r="B1004" t="s">
        <v>75</v>
      </c>
      <c r="C1004" t="s">
        <v>65</v>
      </c>
      <c r="D1004" t="s">
        <v>479</v>
      </c>
      <c r="E1004">
        <v>0</v>
      </c>
      <c r="F1004">
        <v>0</v>
      </c>
    </row>
    <row r="1005" spans="1:6" x14ac:dyDescent="0.25">
      <c r="A1005" t="s">
        <v>39</v>
      </c>
      <c r="B1005" t="s">
        <v>75</v>
      </c>
      <c r="C1005" t="s">
        <v>65</v>
      </c>
      <c r="D1005" t="s">
        <v>480</v>
      </c>
      <c r="E1005">
        <v>0</v>
      </c>
      <c r="F1005">
        <v>0</v>
      </c>
    </row>
    <row r="1006" spans="1:6" x14ac:dyDescent="0.25">
      <c r="A1006" t="s">
        <v>39</v>
      </c>
      <c r="B1006" t="s">
        <v>75</v>
      </c>
      <c r="C1006" t="s">
        <v>65</v>
      </c>
      <c r="D1006" t="s">
        <v>481</v>
      </c>
      <c r="E1006">
        <v>6500968.1500000004</v>
      </c>
      <c r="F1006">
        <v>1891218.04</v>
      </c>
    </row>
    <row r="1007" spans="1:6" x14ac:dyDescent="0.25">
      <c r="A1007" t="s">
        <v>39</v>
      </c>
      <c r="B1007" t="s">
        <v>76</v>
      </c>
      <c r="C1007" t="s">
        <v>65</v>
      </c>
      <c r="D1007" t="s">
        <v>467</v>
      </c>
      <c r="E1007">
        <v>40241.42</v>
      </c>
      <c r="F1007">
        <v>759.89</v>
      </c>
    </row>
    <row r="1008" spans="1:6" x14ac:dyDescent="0.25">
      <c r="A1008" t="s">
        <v>39</v>
      </c>
      <c r="B1008" t="s">
        <v>76</v>
      </c>
      <c r="C1008" t="s">
        <v>65</v>
      </c>
      <c r="D1008" t="s">
        <v>468</v>
      </c>
      <c r="E1008">
        <v>794050.61</v>
      </c>
      <c r="F1008">
        <v>0</v>
      </c>
    </row>
    <row r="1009" spans="1:6" x14ac:dyDescent="0.25">
      <c r="A1009" t="s">
        <v>39</v>
      </c>
      <c r="B1009" t="s">
        <v>76</v>
      </c>
      <c r="C1009" t="s">
        <v>65</v>
      </c>
      <c r="D1009" t="s">
        <v>469</v>
      </c>
      <c r="E1009">
        <v>1197553.4099999999</v>
      </c>
      <c r="F1009">
        <v>0</v>
      </c>
    </row>
    <row r="1010" spans="1:6" x14ac:dyDescent="0.25">
      <c r="A1010" t="s">
        <v>39</v>
      </c>
      <c r="B1010" t="s">
        <v>76</v>
      </c>
      <c r="C1010" t="s">
        <v>65</v>
      </c>
      <c r="D1010" t="s">
        <v>470</v>
      </c>
      <c r="E1010">
        <v>0</v>
      </c>
      <c r="F1010">
        <v>0</v>
      </c>
    </row>
    <row r="1011" spans="1:6" x14ac:dyDescent="0.25">
      <c r="A1011" t="s">
        <v>39</v>
      </c>
      <c r="B1011" t="s">
        <v>76</v>
      </c>
      <c r="C1011" t="s">
        <v>65</v>
      </c>
      <c r="D1011" t="s">
        <v>471</v>
      </c>
      <c r="E1011">
        <v>3196971.72</v>
      </c>
      <c r="F1011">
        <v>234323.45</v>
      </c>
    </row>
    <row r="1012" spans="1:6" x14ac:dyDescent="0.25">
      <c r="A1012" t="s">
        <v>39</v>
      </c>
      <c r="B1012" t="s">
        <v>76</v>
      </c>
      <c r="C1012" t="s">
        <v>65</v>
      </c>
      <c r="D1012" t="s">
        <v>472</v>
      </c>
      <c r="E1012">
        <v>0</v>
      </c>
      <c r="F1012">
        <v>0</v>
      </c>
    </row>
    <row r="1013" spans="1:6" x14ac:dyDescent="0.25">
      <c r="A1013" t="s">
        <v>39</v>
      </c>
      <c r="B1013" t="s">
        <v>76</v>
      </c>
      <c r="C1013" t="s">
        <v>65</v>
      </c>
      <c r="D1013" t="s">
        <v>473</v>
      </c>
      <c r="E1013">
        <v>1757292.54</v>
      </c>
      <c r="F1013">
        <v>0</v>
      </c>
    </row>
    <row r="1014" spans="1:6" x14ac:dyDescent="0.25">
      <c r="A1014" t="s">
        <v>39</v>
      </c>
      <c r="B1014" t="s">
        <v>76</v>
      </c>
      <c r="C1014" t="s">
        <v>65</v>
      </c>
      <c r="D1014" t="s">
        <v>474</v>
      </c>
      <c r="E1014">
        <v>3172.39</v>
      </c>
      <c r="F1014">
        <v>0</v>
      </c>
    </row>
    <row r="1015" spans="1:6" x14ac:dyDescent="0.25">
      <c r="A1015" t="s">
        <v>39</v>
      </c>
      <c r="B1015" t="s">
        <v>76</v>
      </c>
      <c r="C1015" t="s">
        <v>65</v>
      </c>
      <c r="D1015" t="s">
        <v>475</v>
      </c>
      <c r="E1015">
        <v>0</v>
      </c>
      <c r="F1015">
        <v>0</v>
      </c>
    </row>
    <row r="1016" spans="1:6" x14ac:dyDescent="0.25">
      <c r="A1016" t="s">
        <v>39</v>
      </c>
      <c r="B1016" t="s">
        <v>76</v>
      </c>
      <c r="C1016" t="s">
        <v>65</v>
      </c>
      <c r="D1016" t="s">
        <v>476</v>
      </c>
      <c r="E1016">
        <v>0</v>
      </c>
      <c r="F1016">
        <v>0</v>
      </c>
    </row>
    <row r="1017" spans="1:6" x14ac:dyDescent="0.25">
      <c r="A1017" t="s">
        <v>39</v>
      </c>
      <c r="B1017" t="s">
        <v>76</v>
      </c>
      <c r="C1017" t="s">
        <v>65</v>
      </c>
      <c r="D1017" t="s">
        <v>477</v>
      </c>
      <c r="E1017">
        <v>0</v>
      </c>
      <c r="F1017">
        <v>0</v>
      </c>
    </row>
    <row r="1018" spans="1:6" x14ac:dyDescent="0.25">
      <c r="A1018" t="s">
        <v>39</v>
      </c>
      <c r="B1018" t="s">
        <v>76</v>
      </c>
      <c r="C1018" t="s">
        <v>65</v>
      </c>
      <c r="D1018" t="s">
        <v>478</v>
      </c>
      <c r="E1018">
        <v>0</v>
      </c>
      <c r="F1018">
        <v>1597087.68</v>
      </c>
    </row>
    <row r="1019" spans="1:6" x14ac:dyDescent="0.25">
      <c r="A1019" t="s">
        <v>39</v>
      </c>
      <c r="B1019" t="s">
        <v>76</v>
      </c>
      <c r="C1019" t="s">
        <v>65</v>
      </c>
      <c r="D1019" t="s">
        <v>479</v>
      </c>
      <c r="E1019">
        <v>0</v>
      </c>
      <c r="F1019">
        <v>0</v>
      </c>
    </row>
    <row r="1020" spans="1:6" x14ac:dyDescent="0.25">
      <c r="A1020" t="s">
        <v>39</v>
      </c>
      <c r="B1020" t="s">
        <v>76</v>
      </c>
      <c r="C1020" t="s">
        <v>65</v>
      </c>
      <c r="D1020" t="s">
        <v>480</v>
      </c>
      <c r="E1020">
        <v>0</v>
      </c>
      <c r="F1020">
        <v>0</v>
      </c>
    </row>
    <row r="1021" spans="1:6" x14ac:dyDescent="0.25">
      <c r="A1021" t="s">
        <v>39</v>
      </c>
      <c r="B1021" t="s">
        <v>76</v>
      </c>
      <c r="C1021" t="s">
        <v>65</v>
      </c>
      <c r="D1021" t="s">
        <v>481</v>
      </c>
      <c r="E1021">
        <v>6989282.0999999996</v>
      </c>
      <c r="F1021">
        <v>1832171.02</v>
      </c>
    </row>
    <row r="1022" spans="1:6" x14ac:dyDescent="0.25">
      <c r="A1022" t="s">
        <v>39</v>
      </c>
      <c r="B1022" t="s">
        <v>77</v>
      </c>
      <c r="C1022" t="s">
        <v>65</v>
      </c>
      <c r="D1022" t="s">
        <v>467</v>
      </c>
      <c r="E1022">
        <v>42917.03</v>
      </c>
      <c r="F1022">
        <v>410.48</v>
      </c>
    </row>
    <row r="1023" spans="1:6" x14ac:dyDescent="0.25">
      <c r="A1023" t="s">
        <v>39</v>
      </c>
      <c r="B1023" t="s">
        <v>77</v>
      </c>
      <c r="C1023" t="s">
        <v>65</v>
      </c>
      <c r="D1023" t="s">
        <v>468</v>
      </c>
      <c r="E1023">
        <v>534187.96</v>
      </c>
      <c r="F1023">
        <v>0</v>
      </c>
    </row>
    <row r="1024" spans="1:6" x14ac:dyDescent="0.25">
      <c r="A1024" t="s">
        <v>39</v>
      </c>
      <c r="B1024" t="s">
        <v>77</v>
      </c>
      <c r="C1024" t="s">
        <v>65</v>
      </c>
      <c r="D1024" t="s">
        <v>469</v>
      </c>
      <c r="E1024">
        <v>1197553.4099999999</v>
      </c>
      <c r="F1024">
        <v>0</v>
      </c>
    </row>
    <row r="1025" spans="1:6" x14ac:dyDescent="0.25">
      <c r="A1025" t="s">
        <v>39</v>
      </c>
      <c r="B1025" t="s">
        <v>77</v>
      </c>
      <c r="C1025" t="s">
        <v>65</v>
      </c>
      <c r="D1025" t="s">
        <v>470</v>
      </c>
      <c r="E1025">
        <v>0</v>
      </c>
      <c r="F1025">
        <v>0</v>
      </c>
    </row>
    <row r="1026" spans="1:6" x14ac:dyDescent="0.25">
      <c r="A1026" t="s">
        <v>39</v>
      </c>
      <c r="B1026" t="s">
        <v>77</v>
      </c>
      <c r="C1026" t="s">
        <v>65</v>
      </c>
      <c r="D1026" t="s">
        <v>471</v>
      </c>
      <c r="E1026">
        <v>3196971.72</v>
      </c>
      <c r="F1026">
        <v>234323.45</v>
      </c>
    </row>
    <row r="1027" spans="1:6" x14ac:dyDescent="0.25">
      <c r="A1027" t="s">
        <v>39</v>
      </c>
      <c r="B1027" t="s">
        <v>77</v>
      </c>
      <c r="C1027" t="s">
        <v>65</v>
      </c>
      <c r="D1027" t="s">
        <v>472</v>
      </c>
      <c r="E1027">
        <v>0</v>
      </c>
      <c r="F1027">
        <v>0</v>
      </c>
    </row>
    <row r="1028" spans="1:6" x14ac:dyDescent="0.25">
      <c r="A1028" t="s">
        <v>39</v>
      </c>
      <c r="B1028" t="s">
        <v>77</v>
      </c>
      <c r="C1028" t="s">
        <v>65</v>
      </c>
      <c r="D1028" t="s">
        <v>473</v>
      </c>
      <c r="E1028">
        <v>1667354.98</v>
      </c>
      <c r="F1028">
        <v>0</v>
      </c>
    </row>
    <row r="1029" spans="1:6" x14ac:dyDescent="0.25">
      <c r="A1029" t="s">
        <v>39</v>
      </c>
      <c r="B1029" t="s">
        <v>77</v>
      </c>
      <c r="C1029" t="s">
        <v>65</v>
      </c>
      <c r="D1029" t="s">
        <v>474</v>
      </c>
      <c r="E1029">
        <v>2833.71</v>
      </c>
      <c r="F1029">
        <v>0</v>
      </c>
    </row>
    <row r="1030" spans="1:6" x14ac:dyDescent="0.25">
      <c r="A1030" t="s">
        <v>39</v>
      </c>
      <c r="B1030" t="s">
        <v>77</v>
      </c>
      <c r="C1030" t="s">
        <v>65</v>
      </c>
      <c r="D1030" t="s">
        <v>475</v>
      </c>
      <c r="E1030">
        <v>0</v>
      </c>
      <c r="F1030">
        <v>0</v>
      </c>
    </row>
    <row r="1031" spans="1:6" x14ac:dyDescent="0.25">
      <c r="A1031" t="s">
        <v>39</v>
      </c>
      <c r="B1031" t="s">
        <v>77</v>
      </c>
      <c r="C1031" t="s">
        <v>65</v>
      </c>
      <c r="D1031" t="s">
        <v>476</v>
      </c>
      <c r="E1031">
        <v>0</v>
      </c>
      <c r="F1031">
        <v>0</v>
      </c>
    </row>
    <row r="1032" spans="1:6" x14ac:dyDescent="0.25">
      <c r="A1032" t="s">
        <v>39</v>
      </c>
      <c r="B1032" t="s">
        <v>77</v>
      </c>
      <c r="C1032" t="s">
        <v>65</v>
      </c>
      <c r="D1032" t="s">
        <v>477</v>
      </c>
      <c r="E1032">
        <v>0</v>
      </c>
      <c r="F1032">
        <v>0</v>
      </c>
    </row>
    <row r="1033" spans="1:6" x14ac:dyDescent="0.25">
      <c r="A1033" t="s">
        <v>39</v>
      </c>
      <c r="B1033" t="s">
        <v>77</v>
      </c>
      <c r="C1033" t="s">
        <v>65</v>
      </c>
      <c r="D1033" t="s">
        <v>478</v>
      </c>
      <c r="E1033">
        <v>0</v>
      </c>
      <c r="F1033">
        <v>1656303.19</v>
      </c>
    </row>
    <row r="1034" spans="1:6" x14ac:dyDescent="0.25">
      <c r="A1034" t="s">
        <v>39</v>
      </c>
      <c r="B1034" t="s">
        <v>77</v>
      </c>
      <c r="C1034" t="s">
        <v>65</v>
      </c>
      <c r="D1034" t="s">
        <v>479</v>
      </c>
      <c r="E1034">
        <v>0</v>
      </c>
      <c r="F1034">
        <v>0</v>
      </c>
    </row>
    <row r="1035" spans="1:6" x14ac:dyDescent="0.25">
      <c r="A1035" t="s">
        <v>39</v>
      </c>
      <c r="B1035" t="s">
        <v>77</v>
      </c>
      <c r="C1035" t="s">
        <v>65</v>
      </c>
      <c r="D1035" t="s">
        <v>480</v>
      </c>
      <c r="E1035">
        <v>0</v>
      </c>
      <c r="F1035">
        <v>0</v>
      </c>
    </row>
    <row r="1036" spans="1:6" x14ac:dyDescent="0.25">
      <c r="A1036" t="s">
        <v>39</v>
      </c>
      <c r="B1036" t="s">
        <v>77</v>
      </c>
      <c r="C1036" t="s">
        <v>65</v>
      </c>
      <c r="D1036" t="s">
        <v>481</v>
      </c>
      <c r="E1036">
        <v>6641818.8200000003</v>
      </c>
      <c r="F1036">
        <v>1891037.13</v>
      </c>
    </row>
    <row r="1037" spans="1:6" x14ac:dyDescent="0.25">
      <c r="A1037" t="s">
        <v>39</v>
      </c>
      <c r="B1037" t="s">
        <v>78</v>
      </c>
      <c r="C1037" t="s">
        <v>65</v>
      </c>
      <c r="D1037" t="s">
        <v>467</v>
      </c>
      <c r="E1037">
        <v>7562.32</v>
      </c>
      <c r="F1037">
        <v>0</v>
      </c>
    </row>
    <row r="1038" spans="1:6" x14ac:dyDescent="0.25">
      <c r="A1038" t="s">
        <v>39</v>
      </c>
      <c r="B1038" t="s">
        <v>78</v>
      </c>
      <c r="C1038" t="s">
        <v>65</v>
      </c>
      <c r="D1038" t="s">
        <v>468</v>
      </c>
      <c r="E1038">
        <v>868114.59</v>
      </c>
      <c r="F1038">
        <v>0</v>
      </c>
    </row>
    <row r="1039" spans="1:6" x14ac:dyDescent="0.25">
      <c r="A1039" t="s">
        <v>39</v>
      </c>
      <c r="B1039" t="s">
        <v>78</v>
      </c>
      <c r="C1039" t="s">
        <v>65</v>
      </c>
      <c r="D1039" t="s">
        <v>469</v>
      </c>
      <c r="E1039">
        <v>1197553.4099999999</v>
      </c>
      <c r="F1039">
        <v>0</v>
      </c>
    </row>
    <row r="1040" spans="1:6" x14ac:dyDescent="0.25">
      <c r="A1040" t="s">
        <v>39</v>
      </c>
      <c r="B1040" t="s">
        <v>78</v>
      </c>
      <c r="C1040" t="s">
        <v>65</v>
      </c>
      <c r="D1040" t="s">
        <v>470</v>
      </c>
      <c r="E1040">
        <v>0</v>
      </c>
      <c r="F1040">
        <v>0</v>
      </c>
    </row>
    <row r="1041" spans="1:6" x14ac:dyDescent="0.25">
      <c r="A1041" t="s">
        <v>39</v>
      </c>
      <c r="B1041" t="s">
        <v>78</v>
      </c>
      <c r="C1041" t="s">
        <v>65</v>
      </c>
      <c r="D1041" t="s">
        <v>471</v>
      </c>
      <c r="E1041">
        <v>3196971.72</v>
      </c>
      <c r="F1041">
        <v>234323.45</v>
      </c>
    </row>
    <row r="1042" spans="1:6" x14ac:dyDescent="0.25">
      <c r="A1042" t="s">
        <v>39</v>
      </c>
      <c r="B1042" t="s">
        <v>78</v>
      </c>
      <c r="C1042" t="s">
        <v>65</v>
      </c>
      <c r="D1042" t="s">
        <v>472</v>
      </c>
      <c r="E1042">
        <v>0</v>
      </c>
      <c r="F1042">
        <v>0</v>
      </c>
    </row>
    <row r="1043" spans="1:6" x14ac:dyDescent="0.25">
      <c r="A1043" t="s">
        <v>39</v>
      </c>
      <c r="B1043" t="s">
        <v>78</v>
      </c>
      <c r="C1043" t="s">
        <v>65</v>
      </c>
      <c r="D1043" t="s">
        <v>473</v>
      </c>
      <c r="E1043">
        <v>1733002.31</v>
      </c>
      <c r="F1043">
        <v>0</v>
      </c>
    </row>
    <row r="1044" spans="1:6" x14ac:dyDescent="0.25">
      <c r="A1044" t="s">
        <v>39</v>
      </c>
      <c r="B1044" t="s">
        <v>78</v>
      </c>
      <c r="C1044" t="s">
        <v>65</v>
      </c>
      <c r="D1044" t="s">
        <v>474</v>
      </c>
      <c r="E1044">
        <v>3287.93</v>
      </c>
      <c r="F1044">
        <v>0</v>
      </c>
    </row>
    <row r="1045" spans="1:6" x14ac:dyDescent="0.25">
      <c r="A1045" t="s">
        <v>39</v>
      </c>
      <c r="B1045" t="s">
        <v>78</v>
      </c>
      <c r="C1045" t="s">
        <v>65</v>
      </c>
      <c r="D1045" t="s">
        <v>475</v>
      </c>
      <c r="E1045">
        <v>0</v>
      </c>
      <c r="F1045">
        <v>0</v>
      </c>
    </row>
    <row r="1046" spans="1:6" x14ac:dyDescent="0.25">
      <c r="A1046" t="s">
        <v>39</v>
      </c>
      <c r="B1046" t="s">
        <v>78</v>
      </c>
      <c r="C1046" t="s">
        <v>65</v>
      </c>
      <c r="D1046" t="s">
        <v>476</v>
      </c>
      <c r="E1046">
        <v>0</v>
      </c>
      <c r="F1046">
        <v>0</v>
      </c>
    </row>
    <row r="1047" spans="1:6" x14ac:dyDescent="0.25">
      <c r="A1047" t="s">
        <v>39</v>
      </c>
      <c r="B1047" t="s">
        <v>78</v>
      </c>
      <c r="C1047" t="s">
        <v>65</v>
      </c>
      <c r="D1047" t="s">
        <v>477</v>
      </c>
      <c r="E1047">
        <v>0</v>
      </c>
      <c r="F1047">
        <v>0</v>
      </c>
    </row>
    <row r="1048" spans="1:6" x14ac:dyDescent="0.25">
      <c r="A1048" t="s">
        <v>39</v>
      </c>
      <c r="B1048" t="s">
        <v>78</v>
      </c>
      <c r="C1048" t="s">
        <v>65</v>
      </c>
      <c r="D1048" t="s">
        <v>478</v>
      </c>
      <c r="E1048">
        <v>0</v>
      </c>
      <c r="F1048">
        <v>1525044.48</v>
      </c>
    </row>
    <row r="1049" spans="1:6" x14ac:dyDescent="0.25">
      <c r="A1049" t="s">
        <v>39</v>
      </c>
      <c r="B1049" t="s">
        <v>78</v>
      </c>
      <c r="C1049" t="s">
        <v>65</v>
      </c>
      <c r="D1049" t="s">
        <v>479</v>
      </c>
      <c r="E1049">
        <v>0</v>
      </c>
      <c r="F1049">
        <v>0</v>
      </c>
    </row>
    <row r="1050" spans="1:6" x14ac:dyDescent="0.25">
      <c r="A1050" t="s">
        <v>39</v>
      </c>
      <c r="B1050" t="s">
        <v>78</v>
      </c>
      <c r="C1050" t="s">
        <v>65</v>
      </c>
      <c r="D1050" t="s">
        <v>480</v>
      </c>
      <c r="E1050">
        <v>0</v>
      </c>
      <c r="F1050">
        <v>0</v>
      </c>
    </row>
    <row r="1051" spans="1:6" x14ac:dyDescent="0.25">
      <c r="A1051" t="s">
        <v>39</v>
      </c>
      <c r="B1051" t="s">
        <v>78</v>
      </c>
      <c r="C1051" t="s">
        <v>65</v>
      </c>
      <c r="D1051" t="s">
        <v>481</v>
      </c>
      <c r="E1051">
        <v>7006492.29</v>
      </c>
      <c r="F1051">
        <v>1759367.93</v>
      </c>
    </row>
    <row r="1052" spans="1:6" x14ac:dyDescent="0.25">
      <c r="A1052" t="s">
        <v>39</v>
      </c>
      <c r="B1052" t="s">
        <v>79</v>
      </c>
      <c r="C1052" t="s">
        <v>65</v>
      </c>
      <c r="D1052" t="s">
        <v>467</v>
      </c>
      <c r="E1052">
        <v>8080.48</v>
      </c>
      <c r="F1052">
        <v>0</v>
      </c>
    </row>
    <row r="1053" spans="1:6" x14ac:dyDescent="0.25">
      <c r="A1053" t="s">
        <v>39</v>
      </c>
      <c r="B1053" t="s">
        <v>79</v>
      </c>
      <c r="C1053" t="s">
        <v>65</v>
      </c>
      <c r="D1053" t="s">
        <v>468</v>
      </c>
      <c r="E1053">
        <v>983226.04</v>
      </c>
      <c r="F1053">
        <v>0</v>
      </c>
    </row>
    <row r="1054" spans="1:6" x14ac:dyDescent="0.25">
      <c r="A1054" t="s">
        <v>39</v>
      </c>
      <c r="B1054" t="s">
        <v>79</v>
      </c>
      <c r="C1054" t="s">
        <v>65</v>
      </c>
      <c r="D1054" t="s">
        <v>469</v>
      </c>
      <c r="E1054">
        <v>1197553.4099999999</v>
      </c>
      <c r="F1054">
        <v>0</v>
      </c>
    </row>
    <row r="1055" spans="1:6" x14ac:dyDescent="0.25">
      <c r="A1055" t="s">
        <v>39</v>
      </c>
      <c r="B1055" t="s">
        <v>79</v>
      </c>
      <c r="C1055" t="s">
        <v>65</v>
      </c>
      <c r="D1055" t="s">
        <v>470</v>
      </c>
      <c r="E1055">
        <v>0</v>
      </c>
      <c r="F1055">
        <v>0</v>
      </c>
    </row>
    <row r="1056" spans="1:6" x14ac:dyDescent="0.25">
      <c r="A1056" t="s">
        <v>39</v>
      </c>
      <c r="B1056" t="s">
        <v>79</v>
      </c>
      <c r="C1056" t="s">
        <v>65</v>
      </c>
      <c r="D1056" t="s">
        <v>471</v>
      </c>
      <c r="E1056">
        <v>3196971.72</v>
      </c>
      <c r="F1056">
        <v>234323.45</v>
      </c>
    </row>
    <row r="1057" spans="1:6" x14ac:dyDescent="0.25">
      <c r="A1057" t="s">
        <v>39</v>
      </c>
      <c r="B1057" t="s">
        <v>79</v>
      </c>
      <c r="C1057" t="s">
        <v>65</v>
      </c>
      <c r="D1057" t="s">
        <v>472</v>
      </c>
      <c r="E1057">
        <v>0</v>
      </c>
      <c r="F1057">
        <v>0</v>
      </c>
    </row>
    <row r="1058" spans="1:6" x14ac:dyDescent="0.25">
      <c r="A1058" t="s">
        <v>39</v>
      </c>
      <c r="B1058" t="s">
        <v>79</v>
      </c>
      <c r="C1058" t="s">
        <v>65</v>
      </c>
      <c r="D1058" t="s">
        <v>473</v>
      </c>
      <c r="E1058">
        <v>1692151.05</v>
      </c>
      <c r="F1058">
        <v>0</v>
      </c>
    </row>
    <row r="1059" spans="1:6" x14ac:dyDescent="0.25">
      <c r="A1059" t="s">
        <v>39</v>
      </c>
      <c r="B1059" t="s">
        <v>79</v>
      </c>
      <c r="C1059" t="s">
        <v>65</v>
      </c>
      <c r="D1059" t="s">
        <v>474</v>
      </c>
      <c r="E1059">
        <v>3439.09</v>
      </c>
      <c r="F1059">
        <v>0</v>
      </c>
    </row>
    <row r="1060" spans="1:6" x14ac:dyDescent="0.25">
      <c r="A1060" t="s">
        <v>39</v>
      </c>
      <c r="B1060" t="s">
        <v>79</v>
      </c>
      <c r="C1060" t="s">
        <v>65</v>
      </c>
      <c r="D1060" t="s">
        <v>475</v>
      </c>
      <c r="E1060">
        <v>0</v>
      </c>
      <c r="F1060">
        <v>0</v>
      </c>
    </row>
    <row r="1061" spans="1:6" x14ac:dyDescent="0.25">
      <c r="A1061" t="s">
        <v>39</v>
      </c>
      <c r="B1061" t="s">
        <v>79</v>
      </c>
      <c r="C1061" t="s">
        <v>65</v>
      </c>
      <c r="D1061" t="s">
        <v>476</v>
      </c>
      <c r="E1061">
        <v>0</v>
      </c>
      <c r="F1061">
        <v>0</v>
      </c>
    </row>
    <row r="1062" spans="1:6" x14ac:dyDescent="0.25">
      <c r="A1062" t="s">
        <v>39</v>
      </c>
      <c r="B1062" t="s">
        <v>79</v>
      </c>
      <c r="C1062" t="s">
        <v>65</v>
      </c>
      <c r="D1062" t="s">
        <v>477</v>
      </c>
      <c r="E1062">
        <v>0</v>
      </c>
      <c r="F1062">
        <v>0</v>
      </c>
    </row>
    <row r="1063" spans="1:6" x14ac:dyDescent="0.25">
      <c r="A1063" t="s">
        <v>39</v>
      </c>
      <c r="B1063" t="s">
        <v>79</v>
      </c>
      <c r="C1063" t="s">
        <v>65</v>
      </c>
      <c r="D1063" t="s">
        <v>478</v>
      </c>
      <c r="E1063">
        <v>0</v>
      </c>
      <c r="F1063">
        <v>1504283.13</v>
      </c>
    </row>
    <row r="1064" spans="1:6" x14ac:dyDescent="0.25">
      <c r="A1064" t="s">
        <v>39</v>
      </c>
      <c r="B1064" t="s">
        <v>79</v>
      </c>
      <c r="C1064" t="s">
        <v>65</v>
      </c>
      <c r="D1064" t="s">
        <v>479</v>
      </c>
      <c r="E1064">
        <v>0</v>
      </c>
      <c r="F1064">
        <v>0</v>
      </c>
    </row>
    <row r="1065" spans="1:6" x14ac:dyDescent="0.25">
      <c r="A1065" t="s">
        <v>39</v>
      </c>
      <c r="B1065" t="s">
        <v>79</v>
      </c>
      <c r="C1065" t="s">
        <v>65</v>
      </c>
      <c r="D1065" t="s">
        <v>480</v>
      </c>
      <c r="E1065">
        <v>0</v>
      </c>
      <c r="F1065">
        <v>0</v>
      </c>
    </row>
    <row r="1066" spans="1:6" x14ac:dyDescent="0.25">
      <c r="A1066" t="s">
        <v>39</v>
      </c>
      <c r="B1066" t="s">
        <v>79</v>
      </c>
      <c r="C1066" t="s">
        <v>65</v>
      </c>
      <c r="D1066" t="s">
        <v>481</v>
      </c>
      <c r="E1066">
        <v>7081421.7800000003</v>
      </c>
      <c r="F1066">
        <v>1738606.58</v>
      </c>
    </row>
    <row r="1067" spans="1:6" x14ac:dyDescent="0.25">
      <c r="A1067" t="s">
        <v>39</v>
      </c>
      <c r="B1067" t="s">
        <v>80</v>
      </c>
      <c r="C1067" t="s">
        <v>65</v>
      </c>
      <c r="D1067" t="s">
        <v>467</v>
      </c>
      <c r="E1067">
        <v>11139.19</v>
      </c>
      <c r="F1067">
        <v>0.89</v>
      </c>
    </row>
    <row r="1068" spans="1:6" x14ac:dyDescent="0.25">
      <c r="A1068" t="s">
        <v>39</v>
      </c>
      <c r="B1068" t="s">
        <v>80</v>
      </c>
      <c r="C1068" t="s">
        <v>65</v>
      </c>
      <c r="D1068" t="s">
        <v>468</v>
      </c>
      <c r="E1068">
        <v>1119428.8600000001</v>
      </c>
      <c r="F1068">
        <v>0</v>
      </c>
    </row>
    <row r="1069" spans="1:6" x14ac:dyDescent="0.25">
      <c r="A1069" t="s">
        <v>39</v>
      </c>
      <c r="B1069" t="s">
        <v>80</v>
      </c>
      <c r="C1069" t="s">
        <v>65</v>
      </c>
      <c r="D1069" t="s">
        <v>469</v>
      </c>
      <c r="E1069">
        <v>1197553.4099999999</v>
      </c>
      <c r="F1069">
        <v>0</v>
      </c>
    </row>
    <row r="1070" spans="1:6" x14ac:dyDescent="0.25">
      <c r="A1070" t="s">
        <v>39</v>
      </c>
      <c r="B1070" t="s">
        <v>80</v>
      </c>
      <c r="C1070" t="s">
        <v>65</v>
      </c>
      <c r="D1070" t="s">
        <v>470</v>
      </c>
      <c r="E1070">
        <v>0</v>
      </c>
      <c r="F1070">
        <v>0</v>
      </c>
    </row>
    <row r="1071" spans="1:6" x14ac:dyDescent="0.25">
      <c r="A1071" t="s">
        <v>39</v>
      </c>
      <c r="B1071" t="s">
        <v>80</v>
      </c>
      <c r="C1071" t="s">
        <v>65</v>
      </c>
      <c r="D1071" t="s">
        <v>471</v>
      </c>
      <c r="E1071">
        <v>3196971.72</v>
      </c>
      <c r="F1071">
        <v>234323.45</v>
      </c>
    </row>
    <row r="1072" spans="1:6" x14ac:dyDescent="0.25">
      <c r="A1072" t="s">
        <v>39</v>
      </c>
      <c r="B1072" t="s">
        <v>80</v>
      </c>
      <c r="C1072" t="s">
        <v>65</v>
      </c>
      <c r="D1072" t="s">
        <v>472</v>
      </c>
      <c r="E1072">
        <v>0</v>
      </c>
      <c r="F1072">
        <v>0</v>
      </c>
    </row>
    <row r="1073" spans="1:6" x14ac:dyDescent="0.25">
      <c r="A1073" t="s">
        <v>39</v>
      </c>
      <c r="B1073" t="s">
        <v>80</v>
      </c>
      <c r="C1073" t="s">
        <v>65</v>
      </c>
      <c r="D1073" t="s">
        <v>473</v>
      </c>
      <c r="E1073">
        <v>1775023.32</v>
      </c>
      <c r="F1073">
        <v>0</v>
      </c>
    </row>
    <row r="1074" spans="1:6" x14ac:dyDescent="0.25">
      <c r="A1074" t="s">
        <v>39</v>
      </c>
      <c r="B1074" t="s">
        <v>80</v>
      </c>
      <c r="C1074" t="s">
        <v>65</v>
      </c>
      <c r="D1074" t="s">
        <v>474</v>
      </c>
      <c r="E1074">
        <v>3514.17</v>
      </c>
      <c r="F1074">
        <v>0</v>
      </c>
    </row>
    <row r="1075" spans="1:6" x14ac:dyDescent="0.25">
      <c r="A1075" t="s">
        <v>39</v>
      </c>
      <c r="B1075" t="s">
        <v>80</v>
      </c>
      <c r="C1075" t="s">
        <v>65</v>
      </c>
      <c r="D1075" t="s">
        <v>475</v>
      </c>
      <c r="E1075">
        <v>0</v>
      </c>
      <c r="F1075">
        <v>0</v>
      </c>
    </row>
    <row r="1076" spans="1:6" x14ac:dyDescent="0.25">
      <c r="A1076" t="s">
        <v>39</v>
      </c>
      <c r="B1076" t="s">
        <v>80</v>
      </c>
      <c r="C1076" t="s">
        <v>65</v>
      </c>
      <c r="D1076" t="s">
        <v>476</v>
      </c>
      <c r="E1076">
        <v>0</v>
      </c>
      <c r="F1076">
        <v>0</v>
      </c>
    </row>
    <row r="1077" spans="1:6" x14ac:dyDescent="0.25">
      <c r="A1077" t="s">
        <v>39</v>
      </c>
      <c r="B1077" t="s">
        <v>80</v>
      </c>
      <c r="C1077" t="s">
        <v>65</v>
      </c>
      <c r="D1077" t="s">
        <v>477</v>
      </c>
      <c r="E1077">
        <v>0</v>
      </c>
      <c r="F1077">
        <v>0</v>
      </c>
    </row>
    <row r="1078" spans="1:6" x14ac:dyDescent="0.25">
      <c r="A1078" t="s">
        <v>39</v>
      </c>
      <c r="B1078" t="s">
        <v>80</v>
      </c>
      <c r="C1078" t="s">
        <v>65</v>
      </c>
      <c r="D1078" t="s">
        <v>478</v>
      </c>
      <c r="E1078">
        <v>0</v>
      </c>
      <c r="F1078">
        <v>1501815.1</v>
      </c>
    </row>
    <row r="1079" spans="1:6" x14ac:dyDescent="0.25">
      <c r="A1079" t="s">
        <v>39</v>
      </c>
      <c r="B1079" t="s">
        <v>80</v>
      </c>
      <c r="C1079" t="s">
        <v>65</v>
      </c>
      <c r="D1079" t="s">
        <v>479</v>
      </c>
      <c r="E1079">
        <v>0</v>
      </c>
      <c r="F1079">
        <v>0</v>
      </c>
    </row>
    <row r="1080" spans="1:6" x14ac:dyDescent="0.25">
      <c r="A1080" t="s">
        <v>39</v>
      </c>
      <c r="B1080" t="s">
        <v>80</v>
      </c>
      <c r="C1080" t="s">
        <v>65</v>
      </c>
      <c r="D1080" t="s">
        <v>480</v>
      </c>
      <c r="E1080">
        <v>0</v>
      </c>
      <c r="F1080">
        <v>0</v>
      </c>
    </row>
    <row r="1081" spans="1:6" x14ac:dyDescent="0.25">
      <c r="A1081" t="s">
        <v>39</v>
      </c>
      <c r="B1081" t="s">
        <v>80</v>
      </c>
      <c r="C1081" t="s">
        <v>65</v>
      </c>
      <c r="D1081" t="s">
        <v>481</v>
      </c>
      <c r="E1081">
        <v>7303630.6699999999</v>
      </c>
      <c r="F1081">
        <v>1736139.44</v>
      </c>
    </row>
    <row r="1082" spans="1:6" x14ac:dyDescent="0.25">
      <c r="A1082" t="s">
        <v>39</v>
      </c>
      <c r="B1082" t="s">
        <v>81</v>
      </c>
      <c r="C1082" t="s">
        <v>65</v>
      </c>
      <c r="D1082" t="s">
        <v>467</v>
      </c>
      <c r="E1082">
        <v>7705.87</v>
      </c>
      <c r="F1082">
        <v>14.99</v>
      </c>
    </row>
    <row r="1083" spans="1:6" x14ac:dyDescent="0.25">
      <c r="A1083" t="s">
        <v>39</v>
      </c>
      <c r="B1083" t="s">
        <v>81</v>
      </c>
      <c r="C1083" t="s">
        <v>65</v>
      </c>
      <c r="D1083" t="s">
        <v>468</v>
      </c>
      <c r="E1083">
        <v>1290212.8</v>
      </c>
      <c r="F1083">
        <v>0</v>
      </c>
    </row>
    <row r="1084" spans="1:6" x14ac:dyDescent="0.25">
      <c r="A1084" t="s">
        <v>39</v>
      </c>
      <c r="B1084" t="s">
        <v>81</v>
      </c>
      <c r="C1084" t="s">
        <v>65</v>
      </c>
      <c r="D1084" t="s">
        <v>469</v>
      </c>
      <c r="E1084">
        <v>1197553.4099999999</v>
      </c>
      <c r="F1084">
        <v>0</v>
      </c>
    </row>
    <row r="1085" spans="1:6" x14ac:dyDescent="0.25">
      <c r="A1085" t="s">
        <v>39</v>
      </c>
      <c r="B1085" t="s">
        <v>81</v>
      </c>
      <c r="C1085" t="s">
        <v>65</v>
      </c>
      <c r="D1085" t="s">
        <v>470</v>
      </c>
      <c r="E1085">
        <v>0</v>
      </c>
      <c r="F1085">
        <v>0</v>
      </c>
    </row>
    <row r="1086" spans="1:6" x14ac:dyDescent="0.25">
      <c r="A1086" t="s">
        <v>39</v>
      </c>
      <c r="B1086" t="s">
        <v>81</v>
      </c>
      <c r="C1086" t="s">
        <v>65</v>
      </c>
      <c r="D1086" t="s">
        <v>471</v>
      </c>
      <c r="E1086">
        <v>3196971.72</v>
      </c>
      <c r="F1086">
        <v>234323.45</v>
      </c>
    </row>
    <row r="1087" spans="1:6" x14ac:dyDescent="0.25">
      <c r="A1087" t="s">
        <v>39</v>
      </c>
      <c r="B1087" t="s">
        <v>81</v>
      </c>
      <c r="C1087" t="s">
        <v>65</v>
      </c>
      <c r="D1087" t="s">
        <v>472</v>
      </c>
      <c r="E1087">
        <v>0</v>
      </c>
      <c r="F1087">
        <v>0</v>
      </c>
    </row>
    <row r="1088" spans="1:6" x14ac:dyDescent="0.25">
      <c r="A1088" t="s">
        <v>39</v>
      </c>
      <c r="B1088" t="s">
        <v>81</v>
      </c>
      <c r="C1088" t="s">
        <v>65</v>
      </c>
      <c r="D1088" t="s">
        <v>473</v>
      </c>
      <c r="E1088">
        <v>1877509.86</v>
      </c>
      <c r="F1088">
        <v>0</v>
      </c>
    </row>
    <row r="1089" spans="1:6" x14ac:dyDescent="0.25">
      <c r="A1089" t="s">
        <v>39</v>
      </c>
      <c r="B1089" t="s">
        <v>81</v>
      </c>
      <c r="C1089" t="s">
        <v>65</v>
      </c>
      <c r="D1089" t="s">
        <v>474</v>
      </c>
      <c r="E1089">
        <v>3660.75</v>
      </c>
      <c r="F1089">
        <v>0</v>
      </c>
    </row>
    <row r="1090" spans="1:6" x14ac:dyDescent="0.25">
      <c r="A1090" t="s">
        <v>39</v>
      </c>
      <c r="B1090" t="s">
        <v>81</v>
      </c>
      <c r="C1090" t="s">
        <v>65</v>
      </c>
      <c r="D1090" t="s">
        <v>475</v>
      </c>
      <c r="E1090">
        <v>0</v>
      </c>
      <c r="F1090">
        <v>0</v>
      </c>
    </row>
    <row r="1091" spans="1:6" x14ac:dyDescent="0.25">
      <c r="A1091" t="s">
        <v>39</v>
      </c>
      <c r="B1091" t="s">
        <v>81</v>
      </c>
      <c r="C1091" t="s">
        <v>65</v>
      </c>
      <c r="D1091" t="s">
        <v>476</v>
      </c>
      <c r="E1091">
        <v>0</v>
      </c>
      <c r="F1091">
        <v>0</v>
      </c>
    </row>
    <row r="1092" spans="1:6" x14ac:dyDescent="0.25">
      <c r="A1092" t="s">
        <v>39</v>
      </c>
      <c r="B1092" t="s">
        <v>81</v>
      </c>
      <c r="C1092" t="s">
        <v>65</v>
      </c>
      <c r="D1092" t="s">
        <v>477</v>
      </c>
      <c r="E1092">
        <v>0</v>
      </c>
      <c r="F1092">
        <v>0</v>
      </c>
    </row>
    <row r="1093" spans="1:6" x14ac:dyDescent="0.25">
      <c r="A1093" t="s">
        <v>39</v>
      </c>
      <c r="B1093" t="s">
        <v>81</v>
      </c>
      <c r="C1093" t="s">
        <v>65</v>
      </c>
      <c r="D1093" t="s">
        <v>478</v>
      </c>
      <c r="E1093">
        <v>0</v>
      </c>
      <c r="F1093">
        <v>1480758.77</v>
      </c>
    </row>
    <row r="1094" spans="1:6" x14ac:dyDescent="0.25">
      <c r="A1094" t="s">
        <v>39</v>
      </c>
      <c r="B1094" t="s">
        <v>81</v>
      </c>
      <c r="C1094" t="s">
        <v>65</v>
      </c>
      <c r="D1094" t="s">
        <v>479</v>
      </c>
      <c r="E1094">
        <v>0</v>
      </c>
      <c r="F1094">
        <v>0</v>
      </c>
    </row>
    <row r="1095" spans="1:6" x14ac:dyDescent="0.25">
      <c r="A1095" t="s">
        <v>39</v>
      </c>
      <c r="B1095" t="s">
        <v>81</v>
      </c>
      <c r="C1095" t="s">
        <v>65</v>
      </c>
      <c r="D1095" t="s">
        <v>480</v>
      </c>
      <c r="E1095">
        <v>0</v>
      </c>
      <c r="F1095">
        <v>0</v>
      </c>
    </row>
    <row r="1096" spans="1:6" x14ac:dyDescent="0.25">
      <c r="A1096" t="s">
        <v>39</v>
      </c>
      <c r="B1096" t="s">
        <v>81</v>
      </c>
      <c r="C1096" t="s">
        <v>65</v>
      </c>
      <c r="D1096" t="s">
        <v>481</v>
      </c>
      <c r="E1096">
        <v>7573614.4100000001</v>
      </c>
      <c r="F1096">
        <v>1715097.21</v>
      </c>
    </row>
    <row r="1097" spans="1:6" x14ac:dyDescent="0.25">
      <c r="A1097" t="s">
        <v>39</v>
      </c>
      <c r="B1097" t="s">
        <v>20</v>
      </c>
      <c r="C1097" t="s">
        <v>65</v>
      </c>
      <c r="D1097" t="s">
        <v>467</v>
      </c>
      <c r="E1097">
        <v>39765.21</v>
      </c>
      <c r="F1097">
        <v>399.86</v>
      </c>
    </row>
    <row r="1098" spans="1:6" x14ac:dyDescent="0.25">
      <c r="A1098" t="s">
        <v>39</v>
      </c>
      <c r="B1098" t="s">
        <v>20</v>
      </c>
      <c r="C1098" t="s">
        <v>65</v>
      </c>
      <c r="D1098" t="s">
        <v>468</v>
      </c>
      <c r="E1098">
        <v>1532406.78</v>
      </c>
      <c r="F1098">
        <v>0</v>
      </c>
    </row>
    <row r="1099" spans="1:6" x14ac:dyDescent="0.25">
      <c r="A1099" t="s">
        <v>39</v>
      </c>
      <c r="B1099" t="s">
        <v>20</v>
      </c>
      <c r="C1099" t="s">
        <v>65</v>
      </c>
      <c r="D1099" t="s">
        <v>469</v>
      </c>
      <c r="E1099">
        <v>1197553.4099999999</v>
      </c>
      <c r="F1099">
        <v>0</v>
      </c>
    </row>
    <row r="1100" spans="1:6" x14ac:dyDescent="0.25">
      <c r="A1100" t="s">
        <v>39</v>
      </c>
      <c r="B1100" t="s">
        <v>20</v>
      </c>
      <c r="C1100" t="s">
        <v>65</v>
      </c>
      <c r="D1100" t="s">
        <v>470</v>
      </c>
      <c r="E1100">
        <v>0</v>
      </c>
      <c r="F1100">
        <v>0</v>
      </c>
    </row>
    <row r="1101" spans="1:6" x14ac:dyDescent="0.25">
      <c r="A1101" t="s">
        <v>39</v>
      </c>
      <c r="B1101" t="s">
        <v>20</v>
      </c>
      <c r="C1101" t="s">
        <v>65</v>
      </c>
      <c r="D1101" t="s">
        <v>471</v>
      </c>
      <c r="E1101">
        <v>3196971.72</v>
      </c>
      <c r="F1101">
        <v>234323.45</v>
      </c>
    </row>
    <row r="1102" spans="1:6" x14ac:dyDescent="0.25">
      <c r="A1102" t="s">
        <v>39</v>
      </c>
      <c r="B1102" t="s">
        <v>20</v>
      </c>
      <c r="C1102" t="s">
        <v>65</v>
      </c>
      <c r="D1102" t="s">
        <v>472</v>
      </c>
      <c r="E1102">
        <v>0</v>
      </c>
      <c r="F1102">
        <v>0</v>
      </c>
    </row>
    <row r="1103" spans="1:6" x14ac:dyDescent="0.25">
      <c r="A1103" t="s">
        <v>39</v>
      </c>
      <c r="B1103" t="s">
        <v>20</v>
      </c>
      <c r="C1103" t="s">
        <v>65</v>
      </c>
      <c r="D1103" t="s">
        <v>473</v>
      </c>
      <c r="E1103">
        <v>1932041.03</v>
      </c>
      <c r="F1103">
        <v>0</v>
      </c>
    </row>
    <row r="1104" spans="1:6" x14ac:dyDescent="0.25">
      <c r="A1104" t="s">
        <v>39</v>
      </c>
      <c r="B1104" t="s">
        <v>20</v>
      </c>
      <c r="C1104" t="s">
        <v>65</v>
      </c>
      <c r="D1104" t="s">
        <v>474</v>
      </c>
      <c r="E1104">
        <v>3532.08</v>
      </c>
      <c r="F1104">
        <v>0</v>
      </c>
    </row>
    <row r="1105" spans="1:6" x14ac:dyDescent="0.25">
      <c r="A1105" t="s">
        <v>39</v>
      </c>
      <c r="B1105" t="s">
        <v>20</v>
      </c>
      <c r="C1105" t="s">
        <v>65</v>
      </c>
      <c r="D1105" t="s">
        <v>475</v>
      </c>
      <c r="E1105">
        <v>0</v>
      </c>
      <c r="F1105">
        <v>0</v>
      </c>
    </row>
    <row r="1106" spans="1:6" x14ac:dyDescent="0.25">
      <c r="A1106" t="s">
        <v>39</v>
      </c>
      <c r="B1106" t="s">
        <v>20</v>
      </c>
      <c r="C1106" t="s">
        <v>65</v>
      </c>
      <c r="D1106" t="s">
        <v>476</v>
      </c>
      <c r="E1106">
        <v>0</v>
      </c>
      <c r="F1106">
        <v>0</v>
      </c>
    </row>
    <row r="1107" spans="1:6" x14ac:dyDescent="0.25">
      <c r="A1107" t="s">
        <v>39</v>
      </c>
      <c r="B1107" t="s">
        <v>20</v>
      </c>
      <c r="C1107" t="s">
        <v>65</v>
      </c>
      <c r="D1107" t="s">
        <v>477</v>
      </c>
      <c r="E1107">
        <v>0</v>
      </c>
      <c r="F1107">
        <v>0</v>
      </c>
    </row>
    <row r="1108" spans="1:6" x14ac:dyDescent="0.25">
      <c r="A1108" t="s">
        <v>39</v>
      </c>
      <c r="B1108" t="s">
        <v>20</v>
      </c>
      <c r="C1108" t="s">
        <v>65</v>
      </c>
      <c r="D1108" t="s">
        <v>478</v>
      </c>
      <c r="E1108">
        <v>0</v>
      </c>
      <c r="F1108">
        <v>1463879.15</v>
      </c>
    </row>
    <row r="1109" spans="1:6" x14ac:dyDescent="0.25">
      <c r="A1109" t="s">
        <v>39</v>
      </c>
      <c r="B1109" t="s">
        <v>20</v>
      </c>
      <c r="C1109" t="s">
        <v>65</v>
      </c>
      <c r="D1109" t="s">
        <v>479</v>
      </c>
      <c r="E1109">
        <v>0</v>
      </c>
      <c r="F1109">
        <v>0</v>
      </c>
    </row>
    <row r="1110" spans="1:6" x14ac:dyDescent="0.25">
      <c r="A1110" t="s">
        <v>39</v>
      </c>
      <c r="B1110" t="s">
        <v>20</v>
      </c>
      <c r="C1110" t="s">
        <v>65</v>
      </c>
      <c r="D1110" t="s">
        <v>480</v>
      </c>
      <c r="E1110">
        <v>0</v>
      </c>
      <c r="F1110">
        <v>0</v>
      </c>
    </row>
    <row r="1111" spans="1:6" x14ac:dyDescent="0.25">
      <c r="A1111" t="s">
        <v>39</v>
      </c>
      <c r="B1111" t="s">
        <v>20</v>
      </c>
      <c r="C1111" t="s">
        <v>65</v>
      </c>
      <c r="D1111" t="s">
        <v>481</v>
      </c>
      <c r="E1111">
        <v>7902270.2199999997</v>
      </c>
      <c r="F1111">
        <v>1698602.47</v>
      </c>
    </row>
    <row r="1112" spans="1:6" x14ac:dyDescent="0.25">
      <c r="A1112" t="s">
        <v>39</v>
      </c>
      <c r="B1112" t="s">
        <v>21</v>
      </c>
      <c r="C1112" t="s">
        <v>65</v>
      </c>
      <c r="D1112" t="s">
        <v>467</v>
      </c>
      <c r="E1112">
        <v>88109.88</v>
      </c>
      <c r="F1112">
        <v>2270.87</v>
      </c>
    </row>
    <row r="1113" spans="1:6" x14ac:dyDescent="0.25">
      <c r="A1113" t="s">
        <v>39</v>
      </c>
      <c r="B1113" t="s">
        <v>21</v>
      </c>
      <c r="C1113" t="s">
        <v>65</v>
      </c>
      <c r="D1113" t="s">
        <v>468</v>
      </c>
      <c r="E1113">
        <v>1594826.95</v>
      </c>
      <c r="F1113">
        <v>0</v>
      </c>
    </row>
    <row r="1114" spans="1:6" x14ac:dyDescent="0.25">
      <c r="A1114" t="s">
        <v>39</v>
      </c>
      <c r="B1114" t="s">
        <v>21</v>
      </c>
      <c r="C1114" t="s">
        <v>65</v>
      </c>
      <c r="D1114" t="s">
        <v>469</v>
      </c>
      <c r="E1114">
        <v>1197553.4099999999</v>
      </c>
      <c r="F1114">
        <v>0</v>
      </c>
    </row>
    <row r="1115" spans="1:6" x14ac:dyDescent="0.25">
      <c r="A1115" t="s">
        <v>39</v>
      </c>
      <c r="B1115" t="s">
        <v>21</v>
      </c>
      <c r="C1115" t="s">
        <v>65</v>
      </c>
      <c r="D1115" t="s">
        <v>470</v>
      </c>
      <c r="E1115">
        <v>0</v>
      </c>
      <c r="F1115">
        <v>0</v>
      </c>
    </row>
    <row r="1116" spans="1:6" x14ac:dyDescent="0.25">
      <c r="A1116" t="s">
        <v>39</v>
      </c>
      <c r="B1116" t="s">
        <v>21</v>
      </c>
      <c r="C1116" t="s">
        <v>65</v>
      </c>
      <c r="D1116" t="s">
        <v>471</v>
      </c>
      <c r="E1116">
        <v>3196971.72</v>
      </c>
      <c r="F1116">
        <v>234323.45</v>
      </c>
    </row>
    <row r="1117" spans="1:6" x14ac:dyDescent="0.25">
      <c r="A1117" t="s">
        <v>39</v>
      </c>
      <c r="B1117" t="s">
        <v>21</v>
      </c>
      <c r="C1117" t="s">
        <v>65</v>
      </c>
      <c r="D1117" t="s">
        <v>472</v>
      </c>
      <c r="E1117">
        <v>0</v>
      </c>
      <c r="F1117">
        <v>0</v>
      </c>
    </row>
    <row r="1118" spans="1:6" x14ac:dyDescent="0.25">
      <c r="A1118" t="s">
        <v>39</v>
      </c>
      <c r="B1118" t="s">
        <v>21</v>
      </c>
      <c r="C1118" t="s">
        <v>65</v>
      </c>
      <c r="D1118" t="s">
        <v>473</v>
      </c>
      <c r="E1118">
        <v>2008857.08</v>
      </c>
      <c r="F1118">
        <v>0</v>
      </c>
    </row>
    <row r="1119" spans="1:6" x14ac:dyDescent="0.25">
      <c r="A1119" t="s">
        <v>39</v>
      </c>
      <c r="B1119" t="s">
        <v>21</v>
      </c>
      <c r="C1119" t="s">
        <v>65</v>
      </c>
      <c r="D1119" t="s">
        <v>474</v>
      </c>
      <c r="E1119">
        <v>3404.51</v>
      </c>
      <c r="F1119">
        <v>0</v>
      </c>
    </row>
    <row r="1120" spans="1:6" x14ac:dyDescent="0.25">
      <c r="A1120" t="s">
        <v>39</v>
      </c>
      <c r="B1120" t="s">
        <v>21</v>
      </c>
      <c r="C1120" t="s">
        <v>65</v>
      </c>
      <c r="D1120" t="s">
        <v>475</v>
      </c>
      <c r="E1120">
        <v>0</v>
      </c>
      <c r="F1120">
        <v>0</v>
      </c>
    </row>
    <row r="1121" spans="1:6" x14ac:dyDescent="0.25">
      <c r="A1121" t="s">
        <v>39</v>
      </c>
      <c r="B1121" t="s">
        <v>21</v>
      </c>
      <c r="C1121" t="s">
        <v>65</v>
      </c>
      <c r="D1121" t="s">
        <v>476</v>
      </c>
      <c r="E1121">
        <v>0</v>
      </c>
      <c r="F1121">
        <v>0</v>
      </c>
    </row>
    <row r="1122" spans="1:6" x14ac:dyDescent="0.25">
      <c r="A1122" t="s">
        <v>39</v>
      </c>
      <c r="B1122" t="s">
        <v>21</v>
      </c>
      <c r="C1122" t="s">
        <v>65</v>
      </c>
      <c r="D1122" t="s">
        <v>477</v>
      </c>
      <c r="E1122">
        <v>0</v>
      </c>
      <c r="F1122">
        <v>0</v>
      </c>
    </row>
    <row r="1123" spans="1:6" x14ac:dyDescent="0.25">
      <c r="A1123" t="s">
        <v>39</v>
      </c>
      <c r="B1123" t="s">
        <v>21</v>
      </c>
      <c r="C1123" t="s">
        <v>65</v>
      </c>
      <c r="D1123" t="s">
        <v>478</v>
      </c>
      <c r="E1123">
        <v>0</v>
      </c>
      <c r="F1123">
        <v>1493456.67</v>
      </c>
    </row>
    <row r="1124" spans="1:6" x14ac:dyDescent="0.25">
      <c r="A1124" t="s">
        <v>39</v>
      </c>
      <c r="B1124" t="s">
        <v>21</v>
      </c>
      <c r="C1124" t="s">
        <v>65</v>
      </c>
      <c r="D1124" t="s">
        <v>479</v>
      </c>
      <c r="E1124">
        <v>0</v>
      </c>
      <c r="F1124">
        <v>0</v>
      </c>
    </row>
    <row r="1125" spans="1:6" x14ac:dyDescent="0.25">
      <c r="A1125" t="s">
        <v>39</v>
      </c>
      <c r="B1125" t="s">
        <v>21</v>
      </c>
      <c r="C1125" t="s">
        <v>65</v>
      </c>
      <c r="D1125" t="s">
        <v>480</v>
      </c>
      <c r="E1125">
        <v>0</v>
      </c>
      <c r="F1125">
        <v>0</v>
      </c>
    </row>
    <row r="1126" spans="1:6" x14ac:dyDescent="0.25">
      <c r="A1126" t="s">
        <v>39</v>
      </c>
      <c r="B1126" t="s">
        <v>21</v>
      </c>
      <c r="C1126" t="s">
        <v>65</v>
      </c>
      <c r="D1126" t="s">
        <v>481</v>
      </c>
      <c r="E1126">
        <v>8089723.5499999998</v>
      </c>
      <c r="F1126">
        <v>1730050.99</v>
      </c>
    </row>
    <row r="1127" spans="1:6" x14ac:dyDescent="0.25">
      <c r="A1127" t="s">
        <v>39</v>
      </c>
      <c r="B1127" t="s">
        <v>22</v>
      </c>
      <c r="C1127" t="s">
        <v>65</v>
      </c>
      <c r="D1127" t="s">
        <v>467</v>
      </c>
      <c r="E1127">
        <v>79419.960000000006</v>
      </c>
      <c r="F1127">
        <v>2688.98</v>
      </c>
    </row>
    <row r="1128" spans="1:6" x14ac:dyDescent="0.25">
      <c r="A1128" t="s">
        <v>39</v>
      </c>
      <c r="B1128" t="s">
        <v>22</v>
      </c>
      <c r="C1128" t="s">
        <v>65</v>
      </c>
      <c r="D1128" t="s">
        <v>468</v>
      </c>
      <c r="E1128">
        <v>1322217.45</v>
      </c>
      <c r="F1128">
        <v>0</v>
      </c>
    </row>
    <row r="1129" spans="1:6" x14ac:dyDescent="0.25">
      <c r="A1129" t="s">
        <v>39</v>
      </c>
      <c r="B1129" t="s">
        <v>22</v>
      </c>
      <c r="C1129" t="s">
        <v>65</v>
      </c>
      <c r="D1129" t="s">
        <v>469</v>
      </c>
      <c r="E1129">
        <v>1197553.4099999999</v>
      </c>
      <c r="F1129">
        <v>0</v>
      </c>
    </row>
    <row r="1130" spans="1:6" x14ac:dyDescent="0.25">
      <c r="A1130" t="s">
        <v>39</v>
      </c>
      <c r="B1130" t="s">
        <v>22</v>
      </c>
      <c r="C1130" t="s">
        <v>65</v>
      </c>
      <c r="D1130" t="s">
        <v>470</v>
      </c>
      <c r="E1130">
        <v>0</v>
      </c>
      <c r="F1130">
        <v>0</v>
      </c>
    </row>
    <row r="1131" spans="1:6" x14ac:dyDescent="0.25">
      <c r="A1131" t="s">
        <v>39</v>
      </c>
      <c r="B1131" t="s">
        <v>22</v>
      </c>
      <c r="C1131" t="s">
        <v>65</v>
      </c>
      <c r="D1131" t="s">
        <v>471</v>
      </c>
      <c r="E1131">
        <v>3196971.72</v>
      </c>
      <c r="F1131">
        <v>234323.45</v>
      </c>
    </row>
    <row r="1132" spans="1:6" x14ac:dyDescent="0.25">
      <c r="A1132" t="s">
        <v>39</v>
      </c>
      <c r="B1132" t="s">
        <v>22</v>
      </c>
      <c r="C1132" t="s">
        <v>65</v>
      </c>
      <c r="D1132" t="s">
        <v>472</v>
      </c>
      <c r="E1132">
        <v>0</v>
      </c>
      <c r="F1132">
        <v>0</v>
      </c>
    </row>
    <row r="1133" spans="1:6" x14ac:dyDescent="0.25">
      <c r="A1133" t="s">
        <v>39</v>
      </c>
      <c r="B1133" t="s">
        <v>22</v>
      </c>
      <c r="C1133" t="s">
        <v>65</v>
      </c>
      <c r="D1133" t="s">
        <v>473</v>
      </c>
      <c r="E1133">
        <v>1832993.43</v>
      </c>
      <c r="F1133">
        <v>0</v>
      </c>
    </row>
    <row r="1134" spans="1:6" x14ac:dyDescent="0.25">
      <c r="A1134" t="s">
        <v>39</v>
      </c>
      <c r="B1134" t="s">
        <v>22</v>
      </c>
      <c r="C1134" t="s">
        <v>65</v>
      </c>
      <c r="D1134" t="s">
        <v>474</v>
      </c>
      <c r="E1134">
        <v>3229.04</v>
      </c>
      <c r="F1134">
        <v>0</v>
      </c>
    </row>
    <row r="1135" spans="1:6" x14ac:dyDescent="0.25">
      <c r="A1135" t="s">
        <v>39</v>
      </c>
      <c r="B1135" t="s">
        <v>22</v>
      </c>
      <c r="C1135" t="s">
        <v>65</v>
      </c>
      <c r="D1135" t="s">
        <v>475</v>
      </c>
      <c r="E1135">
        <v>0</v>
      </c>
      <c r="F1135">
        <v>0</v>
      </c>
    </row>
    <row r="1136" spans="1:6" x14ac:dyDescent="0.25">
      <c r="A1136" t="s">
        <v>39</v>
      </c>
      <c r="B1136" t="s">
        <v>22</v>
      </c>
      <c r="C1136" t="s">
        <v>65</v>
      </c>
      <c r="D1136" t="s">
        <v>476</v>
      </c>
      <c r="E1136">
        <v>0</v>
      </c>
      <c r="F1136">
        <v>0</v>
      </c>
    </row>
    <row r="1137" spans="1:6" x14ac:dyDescent="0.25">
      <c r="A1137" t="s">
        <v>39</v>
      </c>
      <c r="B1137" t="s">
        <v>22</v>
      </c>
      <c r="C1137" t="s">
        <v>65</v>
      </c>
      <c r="D1137" t="s">
        <v>477</v>
      </c>
      <c r="E1137">
        <v>0</v>
      </c>
      <c r="F1137">
        <v>0</v>
      </c>
    </row>
    <row r="1138" spans="1:6" x14ac:dyDescent="0.25">
      <c r="A1138" t="s">
        <v>39</v>
      </c>
      <c r="B1138" t="s">
        <v>22</v>
      </c>
      <c r="C1138" t="s">
        <v>65</v>
      </c>
      <c r="D1138" t="s">
        <v>478</v>
      </c>
      <c r="E1138">
        <v>0</v>
      </c>
      <c r="F1138">
        <v>1539238.4</v>
      </c>
    </row>
    <row r="1139" spans="1:6" x14ac:dyDescent="0.25">
      <c r="A1139" t="s">
        <v>39</v>
      </c>
      <c r="B1139" t="s">
        <v>22</v>
      </c>
      <c r="C1139" t="s">
        <v>65</v>
      </c>
      <c r="D1139" t="s">
        <v>479</v>
      </c>
      <c r="E1139">
        <v>0</v>
      </c>
      <c r="F1139">
        <v>0</v>
      </c>
    </row>
    <row r="1140" spans="1:6" x14ac:dyDescent="0.25">
      <c r="A1140" t="s">
        <v>39</v>
      </c>
      <c r="B1140" t="s">
        <v>22</v>
      </c>
      <c r="C1140" t="s">
        <v>65</v>
      </c>
      <c r="D1140" t="s">
        <v>480</v>
      </c>
      <c r="E1140">
        <v>0</v>
      </c>
      <c r="F1140">
        <v>0</v>
      </c>
    </row>
    <row r="1141" spans="1:6" x14ac:dyDescent="0.25">
      <c r="A1141" t="s">
        <v>39</v>
      </c>
      <c r="B1141" t="s">
        <v>22</v>
      </c>
      <c r="C1141" t="s">
        <v>65</v>
      </c>
      <c r="D1141" t="s">
        <v>481</v>
      </c>
      <c r="E1141">
        <v>7632385.0099999998</v>
      </c>
      <c r="F1141">
        <v>1776250.82</v>
      </c>
    </row>
    <row r="1142" spans="1:6" x14ac:dyDescent="0.25">
      <c r="A1142" t="s">
        <v>39</v>
      </c>
      <c r="B1142" t="s">
        <v>23</v>
      </c>
      <c r="C1142" t="s">
        <v>65</v>
      </c>
      <c r="D1142" t="s">
        <v>467</v>
      </c>
      <c r="E1142">
        <v>54986.98</v>
      </c>
      <c r="F1142">
        <v>1765.88</v>
      </c>
    </row>
    <row r="1143" spans="1:6" x14ac:dyDescent="0.25">
      <c r="A1143" t="s">
        <v>39</v>
      </c>
      <c r="B1143" t="s">
        <v>23</v>
      </c>
      <c r="C1143" t="s">
        <v>65</v>
      </c>
      <c r="D1143" t="s">
        <v>468</v>
      </c>
      <c r="E1143">
        <v>1778212.6</v>
      </c>
      <c r="F1143">
        <v>0</v>
      </c>
    </row>
    <row r="1144" spans="1:6" x14ac:dyDescent="0.25">
      <c r="A1144" t="s">
        <v>39</v>
      </c>
      <c r="B1144" t="s">
        <v>23</v>
      </c>
      <c r="C1144" t="s">
        <v>65</v>
      </c>
      <c r="D1144" t="s">
        <v>469</v>
      </c>
      <c r="E1144">
        <v>1197553.4099999999</v>
      </c>
      <c r="F1144">
        <v>0</v>
      </c>
    </row>
    <row r="1145" spans="1:6" x14ac:dyDescent="0.25">
      <c r="A1145" t="s">
        <v>39</v>
      </c>
      <c r="B1145" t="s">
        <v>23</v>
      </c>
      <c r="C1145" t="s">
        <v>65</v>
      </c>
      <c r="D1145" t="s">
        <v>470</v>
      </c>
      <c r="E1145">
        <v>0</v>
      </c>
      <c r="F1145">
        <v>0</v>
      </c>
    </row>
    <row r="1146" spans="1:6" x14ac:dyDescent="0.25">
      <c r="A1146" t="s">
        <v>39</v>
      </c>
      <c r="B1146" t="s">
        <v>23</v>
      </c>
      <c r="C1146" t="s">
        <v>65</v>
      </c>
      <c r="D1146" t="s">
        <v>471</v>
      </c>
      <c r="E1146">
        <v>3196971.72</v>
      </c>
      <c r="F1146">
        <v>234323.45</v>
      </c>
    </row>
    <row r="1147" spans="1:6" x14ac:dyDescent="0.25">
      <c r="A1147" t="s">
        <v>39</v>
      </c>
      <c r="B1147" t="s">
        <v>23</v>
      </c>
      <c r="C1147" t="s">
        <v>65</v>
      </c>
      <c r="D1147" t="s">
        <v>472</v>
      </c>
      <c r="E1147">
        <v>0</v>
      </c>
      <c r="F1147">
        <v>0</v>
      </c>
    </row>
    <row r="1148" spans="1:6" x14ac:dyDescent="0.25">
      <c r="A1148" t="s">
        <v>39</v>
      </c>
      <c r="B1148" t="s">
        <v>23</v>
      </c>
      <c r="C1148" t="s">
        <v>65</v>
      </c>
      <c r="D1148" t="s">
        <v>473</v>
      </c>
      <c r="E1148">
        <v>1994633.39</v>
      </c>
      <c r="F1148">
        <v>0</v>
      </c>
    </row>
    <row r="1149" spans="1:6" x14ac:dyDescent="0.25">
      <c r="A1149" t="s">
        <v>39</v>
      </c>
      <c r="B1149" t="s">
        <v>23</v>
      </c>
      <c r="C1149" t="s">
        <v>65</v>
      </c>
      <c r="D1149" t="s">
        <v>474</v>
      </c>
      <c r="E1149">
        <v>3572.8</v>
      </c>
      <c r="F1149">
        <v>0</v>
      </c>
    </row>
    <row r="1150" spans="1:6" x14ac:dyDescent="0.25">
      <c r="A1150" t="s">
        <v>39</v>
      </c>
      <c r="B1150" t="s">
        <v>23</v>
      </c>
      <c r="C1150" t="s">
        <v>65</v>
      </c>
      <c r="D1150" t="s">
        <v>475</v>
      </c>
      <c r="E1150">
        <v>0</v>
      </c>
      <c r="F1150">
        <v>0</v>
      </c>
    </row>
    <row r="1151" spans="1:6" x14ac:dyDescent="0.25">
      <c r="A1151" t="s">
        <v>39</v>
      </c>
      <c r="B1151" t="s">
        <v>23</v>
      </c>
      <c r="C1151" t="s">
        <v>65</v>
      </c>
      <c r="D1151" t="s">
        <v>476</v>
      </c>
      <c r="E1151">
        <v>0</v>
      </c>
      <c r="F1151">
        <v>0</v>
      </c>
    </row>
    <row r="1152" spans="1:6" x14ac:dyDescent="0.25">
      <c r="A1152" t="s">
        <v>39</v>
      </c>
      <c r="B1152" t="s">
        <v>23</v>
      </c>
      <c r="C1152" t="s">
        <v>65</v>
      </c>
      <c r="D1152" t="s">
        <v>477</v>
      </c>
      <c r="E1152">
        <v>0</v>
      </c>
      <c r="F1152">
        <v>0</v>
      </c>
    </row>
    <row r="1153" spans="1:6" x14ac:dyDescent="0.25">
      <c r="A1153" t="s">
        <v>39</v>
      </c>
      <c r="B1153" t="s">
        <v>23</v>
      </c>
      <c r="C1153" t="s">
        <v>65</v>
      </c>
      <c r="D1153" t="s">
        <v>478</v>
      </c>
      <c r="E1153">
        <v>0</v>
      </c>
      <c r="F1153">
        <v>1449221.34</v>
      </c>
    </row>
    <row r="1154" spans="1:6" x14ac:dyDescent="0.25">
      <c r="A1154" t="s">
        <v>39</v>
      </c>
      <c r="B1154" t="s">
        <v>23</v>
      </c>
      <c r="C1154" t="s">
        <v>65</v>
      </c>
      <c r="D1154" t="s">
        <v>479</v>
      </c>
      <c r="E1154">
        <v>0</v>
      </c>
      <c r="F1154">
        <v>0</v>
      </c>
    </row>
    <row r="1155" spans="1:6" x14ac:dyDescent="0.25">
      <c r="A1155" t="s">
        <v>39</v>
      </c>
      <c r="B1155" t="s">
        <v>23</v>
      </c>
      <c r="C1155" t="s">
        <v>65</v>
      </c>
      <c r="D1155" t="s">
        <v>480</v>
      </c>
      <c r="E1155">
        <v>0</v>
      </c>
      <c r="F1155">
        <v>0</v>
      </c>
    </row>
    <row r="1156" spans="1:6" x14ac:dyDescent="0.25">
      <c r="A1156" t="s">
        <v>39</v>
      </c>
      <c r="B1156" t="s">
        <v>23</v>
      </c>
      <c r="C1156" t="s">
        <v>65</v>
      </c>
      <c r="D1156" t="s">
        <v>481</v>
      </c>
      <c r="E1156">
        <v>8225930.9000000004</v>
      </c>
      <c r="F1156">
        <v>1685310.66</v>
      </c>
    </row>
    <row r="1157" spans="1:6" x14ac:dyDescent="0.25">
      <c r="A1157" t="s">
        <v>39</v>
      </c>
      <c r="B1157" t="s">
        <v>24</v>
      </c>
      <c r="C1157" t="s">
        <v>65</v>
      </c>
      <c r="D1157" t="s">
        <v>467</v>
      </c>
      <c r="E1157">
        <v>30644.73</v>
      </c>
      <c r="F1157">
        <v>587.54999999999995</v>
      </c>
    </row>
    <row r="1158" spans="1:6" x14ac:dyDescent="0.25">
      <c r="A1158" t="s">
        <v>39</v>
      </c>
      <c r="B1158" t="s">
        <v>24</v>
      </c>
      <c r="C1158" t="s">
        <v>65</v>
      </c>
      <c r="D1158" t="s">
        <v>468</v>
      </c>
      <c r="E1158">
        <v>2207307</v>
      </c>
      <c r="F1158">
        <v>0</v>
      </c>
    </row>
    <row r="1159" spans="1:6" x14ac:dyDescent="0.25">
      <c r="A1159" t="s">
        <v>39</v>
      </c>
      <c r="B1159" t="s">
        <v>24</v>
      </c>
      <c r="C1159" t="s">
        <v>65</v>
      </c>
      <c r="D1159" t="s">
        <v>469</v>
      </c>
      <c r="E1159">
        <v>1197553.4099999999</v>
      </c>
      <c r="F1159">
        <v>0</v>
      </c>
    </row>
    <row r="1160" spans="1:6" x14ac:dyDescent="0.25">
      <c r="A1160" t="s">
        <v>39</v>
      </c>
      <c r="B1160" t="s">
        <v>24</v>
      </c>
      <c r="C1160" t="s">
        <v>65</v>
      </c>
      <c r="D1160" t="s">
        <v>470</v>
      </c>
      <c r="E1160">
        <v>0</v>
      </c>
      <c r="F1160">
        <v>0</v>
      </c>
    </row>
    <row r="1161" spans="1:6" x14ac:dyDescent="0.25">
      <c r="A1161" t="s">
        <v>39</v>
      </c>
      <c r="B1161" t="s">
        <v>24</v>
      </c>
      <c r="C1161" t="s">
        <v>65</v>
      </c>
      <c r="D1161" t="s">
        <v>471</v>
      </c>
      <c r="E1161">
        <v>3196971.72</v>
      </c>
      <c r="F1161">
        <v>234323.45</v>
      </c>
    </row>
    <row r="1162" spans="1:6" x14ac:dyDescent="0.25">
      <c r="A1162" t="s">
        <v>39</v>
      </c>
      <c r="B1162" t="s">
        <v>24</v>
      </c>
      <c r="C1162" t="s">
        <v>65</v>
      </c>
      <c r="D1162" t="s">
        <v>472</v>
      </c>
      <c r="E1162">
        <v>0</v>
      </c>
      <c r="F1162">
        <v>0</v>
      </c>
    </row>
    <row r="1163" spans="1:6" x14ac:dyDescent="0.25">
      <c r="A1163" t="s">
        <v>39</v>
      </c>
      <c r="B1163" t="s">
        <v>24</v>
      </c>
      <c r="C1163" t="s">
        <v>65</v>
      </c>
      <c r="D1163" t="s">
        <v>473</v>
      </c>
      <c r="E1163">
        <v>2199289.91</v>
      </c>
      <c r="F1163">
        <v>0</v>
      </c>
    </row>
    <row r="1164" spans="1:6" x14ac:dyDescent="0.25">
      <c r="A1164" t="s">
        <v>39</v>
      </c>
      <c r="B1164" t="s">
        <v>24</v>
      </c>
      <c r="C1164" t="s">
        <v>65</v>
      </c>
      <c r="D1164" t="s">
        <v>474</v>
      </c>
      <c r="E1164">
        <v>3782.14</v>
      </c>
      <c r="F1164">
        <v>0</v>
      </c>
    </row>
    <row r="1165" spans="1:6" x14ac:dyDescent="0.25">
      <c r="A1165" t="s">
        <v>39</v>
      </c>
      <c r="B1165" t="s">
        <v>24</v>
      </c>
      <c r="C1165" t="s">
        <v>65</v>
      </c>
      <c r="D1165" t="s">
        <v>475</v>
      </c>
      <c r="E1165">
        <v>0</v>
      </c>
      <c r="F1165">
        <v>0</v>
      </c>
    </row>
    <row r="1166" spans="1:6" x14ac:dyDescent="0.25">
      <c r="A1166" t="s">
        <v>39</v>
      </c>
      <c r="B1166" t="s">
        <v>24</v>
      </c>
      <c r="C1166" t="s">
        <v>65</v>
      </c>
      <c r="D1166" t="s">
        <v>476</v>
      </c>
      <c r="E1166">
        <v>0</v>
      </c>
      <c r="F1166">
        <v>0</v>
      </c>
    </row>
    <row r="1167" spans="1:6" x14ac:dyDescent="0.25">
      <c r="A1167" t="s">
        <v>39</v>
      </c>
      <c r="B1167" t="s">
        <v>24</v>
      </c>
      <c r="C1167" t="s">
        <v>65</v>
      </c>
      <c r="D1167" t="s">
        <v>477</v>
      </c>
      <c r="E1167">
        <v>0</v>
      </c>
      <c r="F1167">
        <v>0</v>
      </c>
    </row>
    <row r="1168" spans="1:6" x14ac:dyDescent="0.25">
      <c r="A1168" t="s">
        <v>39</v>
      </c>
      <c r="B1168" t="s">
        <v>24</v>
      </c>
      <c r="C1168" t="s">
        <v>65</v>
      </c>
      <c r="D1168" t="s">
        <v>478</v>
      </c>
      <c r="E1168">
        <v>0</v>
      </c>
      <c r="F1168">
        <v>1372266.95</v>
      </c>
    </row>
    <row r="1169" spans="1:6" x14ac:dyDescent="0.25">
      <c r="A1169" t="s">
        <v>39</v>
      </c>
      <c r="B1169" t="s">
        <v>24</v>
      </c>
      <c r="C1169" t="s">
        <v>65</v>
      </c>
      <c r="D1169" t="s">
        <v>479</v>
      </c>
      <c r="E1169">
        <v>0</v>
      </c>
      <c r="F1169">
        <v>0</v>
      </c>
    </row>
    <row r="1170" spans="1:6" x14ac:dyDescent="0.25">
      <c r="A1170" t="s">
        <v>39</v>
      </c>
      <c r="B1170" t="s">
        <v>24</v>
      </c>
      <c r="C1170" t="s">
        <v>65</v>
      </c>
      <c r="D1170" t="s">
        <v>480</v>
      </c>
      <c r="E1170">
        <v>0</v>
      </c>
      <c r="F1170">
        <v>0</v>
      </c>
    </row>
    <row r="1171" spans="1:6" x14ac:dyDescent="0.25">
      <c r="A1171" t="s">
        <v>39</v>
      </c>
      <c r="B1171" t="s">
        <v>24</v>
      </c>
      <c r="C1171" t="s">
        <v>65</v>
      </c>
      <c r="D1171" t="s">
        <v>481</v>
      </c>
      <c r="E1171">
        <v>8835548.9100000001</v>
      </c>
      <c r="F1171">
        <v>1607177.96</v>
      </c>
    </row>
    <row r="1172" spans="1:6" x14ac:dyDescent="0.25">
      <c r="A1172" t="s">
        <v>39</v>
      </c>
      <c r="B1172" t="s">
        <v>25</v>
      </c>
      <c r="C1172" t="s">
        <v>65</v>
      </c>
      <c r="D1172" t="s">
        <v>467</v>
      </c>
      <c r="E1172">
        <v>9279.24</v>
      </c>
      <c r="F1172">
        <v>16.329999999999998</v>
      </c>
    </row>
    <row r="1173" spans="1:6" x14ac:dyDescent="0.25">
      <c r="A1173" t="s">
        <v>39</v>
      </c>
      <c r="B1173" t="s">
        <v>25</v>
      </c>
      <c r="C1173" t="s">
        <v>65</v>
      </c>
      <c r="D1173" t="s">
        <v>468</v>
      </c>
      <c r="E1173">
        <v>2964441.55</v>
      </c>
      <c r="F1173">
        <v>0</v>
      </c>
    </row>
    <row r="1174" spans="1:6" x14ac:dyDescent="0.25">
      <c r="A1174" t="s">
        <v>39</v>
      </c>
      <c r="B1174" t="s">
        <v>25</v>
      </c>
      <c r="C1174" t="s">
        <v>65</v>
      </c>
      <c r="D1174" t="s">
        <v>469</v>
      </c>
      <c r="E1174">
        <v>1197553.4099999999</v>
      </c>
      <c r="F1174">
        <v>0</v>
      </c>
    </row>
    <row r="1175" spans="1:6" x14ac:dyDescent="0.25">
      <c r="A1175" t="s">
        <v>39</v>
      </c>
      <c r="B1175" t="s">
        <v>25</v>
      </c>
      <c r="C1175" t="s">
        <v>65</v>
      </c>
      <c r="D1175" t="s">
        <v>470</v>
      </c>
      <c r="E1175">
        <v>0</v>
      </c>
      <c r="F1175">
        <v>0</v>
      </c>
    </row>
    <row r="1176" spans="1:6" x14ac:dyDescent="0.25">
      <c r="A1176" t="s">
        <v>39</v>
      </c>
      <c r="B1176" t="s">
        <v>25</v>
      </c>
      <c r="C1176" t="s">
        <v>65</v>
      </c>
      <c r="D1176" t="s">
        <v>471</v>
      </c>
      <c r="E1176">
        <v>3196971.72</v>
      </c>
      <c r="F1176">
        <v>234323.45</v>
      </c>
    </row>
    <row r="1177" spans="1:6" x14ac:dyDescent="0.25">
      <c r="A1177" t="s">
        <v>39</v>
      </c>
      <c r="B1177" t="s">
        <v>25</v>
      </c>
      <c r="C1177" t="s">
        <v>65</v>
      </c>
      <c r="D1177" t="s">
        <v>472</v>
      </c>
      <c r="E1177">
        <v>0</v>
      </c>
      <c r="F1177">
        <v>0</v>
      </c>
    </row>
    <row r="1178" spans="1:6" x14ac:dyDescent="0.25">
      <c r="A1178" t="s">
        <v>39</v>
      </c>
      <c r="B1178" t="s">
        <v>25</v>
      </c>
      <c r="C1178" t="s">
        <v>65</v>
      </c>
      <c r="D1178" t="s">
        <v>473</v>
      </c>
      <c r="E1178">
        <v>2147525.64</v>
      </c>
      <c r="F1178">
        <v>0</v>
      </c>
    </row>
    <row r="1179" spans="1:6" x14ac:dyDescent="0.25">
      <c r="A1179" t="s">
        <v>39</v>
      </c>
      <c r="B1179" t="s">
        <v>25</v>
      </c>
      <c r="C1179" t="s">
        <v>65</v>
      </c>
      <c r="D1179" t="s">
        <v>474</v>
      </c>
      <c r="E1179">
        <v>4214.63</v>
      </c>
      <c r="F1179">
        <v>0</v>
      </c>
    </row>
    <row r="1180" spans="1:6" x14ac:dyDescent="0.25">
      <c r="A1180" t="s">
        <v>39</v>
      </c>
      <c r="B1180" t="s">
        <v>25</v>
      </c>
      <c r="C1180" t="s">
        <v>65</v>
      </c>
      <c r="D1180" t="s">
        <v>475</v>
      </c>
      <c r="E1180">
        <v>0</v>
      </c>
      <c r="F1180">
        <v>0</v>
      </c>
    </row>
    <row r="1181" spans="1:6" x14ac:dyDescent="0.25">
      <c r="A1181" t="s">
        <v>39</v>
      </c>
      <c r="B1181" t="s">
        <v>25</v>
      </c>
      <c r="C1181" t="s">
        <v>65</v>
      </c>
      <c r="D1181" t="s">
        <v>476</v>
      </c>
      <c r="E1181">
        <v>0</v>
      </c>
      <c r="F1181">
        <v>0</v>
      </c>
    </row>
    <row r="1182" spans="1:6" x14ac:dyDescent="0.25">
      <c r="A1182" t="s">
        <v>39</v>
      </c>
      <c r="B1182" t="s">
        <v>25</v>
      </c>
      <c r="C1182" t="s">
        <v>65</v>
      </c>
      <c r="D1182" t="s">
        <v>477</v>
      </c>
      <c r="E1182">
        <v>0</v>
      </c>
      <c r="F1182">
        <v>0</v>
      </c>
    </row>
    <row r="1183" spans="1:6" x14ac:dyDescent="0.25">
      <c r="A1183" t="s">
        <v>39</v>
      </c>
      <c r="B1183" t="s">
        <v>25</v>
      </c>
      <c r="C1183" t="s">
        <v>65</v>
      </c>
      <c r="D1183" t="s">
        <v>478</v>
      </c>
      <c r="E1183">
        <v>0</v>
      </c>
      <c r="F1183">
        <v>1216874.1599999999</v>
      </c>
    </row>
    <row r="1184" spans="1:6" x14ac:dyDescent="0.25">
      <c r="A1184" t="s">
        <v>39</v>
      </c>
      <c r="B1184" t="s">
        <v>25</v>
      </c>
      <c r="C1184" t="s">
        <v>65</v>
      </c>
      <c r="D1184" t="s">
        <v>479</v>
      </c>
      <c r="E1184">
        <v>0</v>
      </c>
      <c r="F1184">
        <v>0</v>
      </c>
    </row>
    <row r="1185" spans="1:6" x14ac:dyDescent="0.25">
      <c r="A1185" t="s">
        <v>39</v>
      </c>
      <c r="B1185" t="s">
        <v>25</v>
      </c>
      <c r="C1185" t="s">
        <v>65</v>
      </c>
      <c r="D1185" t="s">
        <v>480</v>
      </c>
      <c r="E1185">
        <v>0</v>
      </c>
      <c r="F1185">
        <v>0</v>
      </c>
    </row>
    <row r="1186" spans="1:6" x14ac:dyDescent="0.25">
      <c r="A1186" t="s">
        <v>39</v>
      </c>
      <c r="B1186" t="s">
        <v>25</v>
      </c>
      <c r="C1186" t="s">
        <v>65</v>
      </c>
      <c r="D1186" t="s">
        <v>481</v>
      </c>
      <c r="E1186">
        <v>9519986.1799999997</v>
      </c>
      <c r="F1186">
        <v>1451213.94</v>
      </c>
    </row>
    <row r="1187" spans="1:6" x14ac:dyDescent="0.25">
      <c r="A1187" t="s">
        <v>39</v>
      </c>
      <c r="B1187" t="s">
        <v>26</v>
      </c>
      <c r="C1187" t="s">
        <v>65</v>
      </c>
      <c r="D1187" t="s">
        <v>467</v>
      </c>
      <c r="E1187">
        <v>146813.62</v>
      </c>
      <c r="F1187">
        <v>5882.17</v>
      </c>
    </row>
    <row r="1188" spans="1:6" x14ac:dyDescent="0.25">
      <c r="A1188" t="s">
        <v>39</v>
      </c>
      <c r="B1188" t="s">
        <v>26</v>
      </c>
      <c r="C1188" t="s">
        <v>65</v>
      </c>
      <c r="D1188" t="s">
        <v>468</v>
      </c>
      <c r="E1188">
        <v>1466897.16</v>
      </c>
      <c r="F1188">
        <v>0</v>
      </c>
    </row>
    <row r="1189" spans="1:6" x14ac:dyDescent="0.25">
      <c r="A1189" t="s">
        <v>39</v>
      </c>
      <c r="B1189" t="s">
        <v>26</v>
      </c>
      <c r="C1189" t="s">
        <v>65</v>
      </c>
      <c r="D1189" t="s">
        <v>469</v>
      </c>
      <c r="E1189">
        <v>1197553.4099999999</v>
      </c>
      <c r="F1189">
        <v>0</v>
      </c>
    </row>
    <row r="1190" spans="1:6" x14ac:dyDescent="0.25">
      <c r="A1190" t="s">
        <v>39</v>
      </c>
      <c r="B1190" t="s">
        <v>26</v>
      </c>
      <c r="C1190" t="s">
        <v>65</v>
      </c>
      <c r="D1190" t="s">
        <v>470</v>
      </c>
      <c r="E1190">
        <v>0</v>
      </c>
      <c r="F1190">
        <v>0</v>
      </c>
    </row>
    <row r="1191" spans="1:6" x14ac:dyDescent="0.25">
      <c r="A1191" t="s">
        <v>39</v>
      </c>
      <c r="B1191" t="s">
        <v>26</v>
      </c>
      <c r="C1191" t="s">
        <v>65</v>
      </c>
      <c r="D1191" t="s">
        <v>471</v>
      </c>
      <c r="E1191">
        <v>3196971.72</v>
      </c>
      <c r="F1191">
        <v>234323.45</v>
      </c>
    </row>
    <row r="1192" spans="1:6" x14ac:dyDescent="0.25">
      <c r="A1192" t="s">
        <v>39</v>
      </c>
      <c r="B1192" t="s">
        <v>26</v>
      </c>
      <c r="C1192" t="s">
        <v>65</v>
      </c>
      <c r="D1192" t="s">
        <v>472</v>
      </c>
      <c r="E1192">
        <v>0</v>
      </c>
      <c r="F1192">
        <v>0</v>
      </c>
    </row>
    <row r="1193" spans="1:6" x14ac:dyDescent="0.25">
      <c r="A1193" t="s">
        <v>39</v>
      </c>
      <c r="B1193" t="s">
        <v>26</v>
      </c>
      <c r="C1193" t="s">
        <v>65</v>
      </c>
      <c r="D1193" t="s">
        <v>473</v>
      </c>
      <c r="E1193">
        <v>2151581.81</v>
      </c>
      <c r="F1193">
        <v>0</v>
      </c>
    </row>
    <row r="1194" spans="1:6" x14ac:dyDescent="0.25">
      <c r="A1194" t="s">
        <v>39</v>
      </c>
      <c r="B1194" t="s">
        <v>26</v>
      </c>
      <c r="C1194" t="s">
        <v>65</v>
      </c>
      <c r="D1194" t="s">
        <v>474</v>
      </c>
      <c r="E1194">
        <v>2879.65</v>
      </c>
      <c r="F1194">
        <v>0</v>
      </c>
    </row>
    <row r="1195" spans="1:6" x14ac:dyDescent="0.25">
      <c r="A1195" t="s">
        <v>39</v>
      </c>
      <c r="B1195" t="s">
        <v>26</v>
      </c>
      <c r="C1195" t="s">
        <v>65</v>
      </c>
      <c r="D1195" t="s">
        <v>475</v>
      </c>
      <c r="E1195">
        <v>0</v>
      </c>
      <c r="F1195">
        <v>0</v>
      </c>
    </row>
    <row r="1196" spans="1:6" x14ac:dyDescent="0.25">
      <c r="A1196" t="s">
        <v>39</v>
      </c>
      <c r="B1196" t="s">
        <v>26</v>
      </c>
      <c r="C1196" t="s">
        <v>65</v>
      </c>
      <c r="D1196" t="s">
        <v>476</v>
      </c>
      <c r="E1196">
        <v>0</v>
      </c>
      <c r="F1196">
        <v>0</v>
      </c>
    </row>
    <row r="1197" spans="1:6" x14ac:dyDescent="0.25">
      <c r="A1197" t="s">
        <v>39</v>
      </c>
      <c r="B1197" t="s">
        <v>26</v>
      </c>
      <c r="C1197" t="s">
        <v>65</v>
      </c>
      <c r="D1197" t="s">
        <v>477</v>
      </c>
      <c r="E1197">
        <v>0</v>
      </c>
      <c r="F1197">
        <v>0</v>
      </c>
    </row>
    <row r="1198" spans="1:6" x14ac:dyDescent="0.25">
      <c r="A1198" t="s">
        <v>39</v>
      </c>
      <c r="B1198" t="s">
        <v>26</v>
      </c>
      <c r="C1198" t="s">
        <v>65</v>
      </c>
      <c r="D1198" t="s">
        <v>478</v>
      </c>
      <c r="E1198">
        <v>0</v>
      </c>
      <c r="F1198">
        <v>1625473.55</v>
      </c>
    </row>
    <row r="1199" spans="1:6" x14ac:dyDescent="0.25">
      <c r="A1199" t="s">
        <v>39</v>
      </c>
      <c r="B1199" t="s">
        <v>26</v>
      </c>
      <c r="C1199" t="s">
        <v>65</v>
      </c>
      <c r="D1199" t="s">
        <v>479</v>
      </c>
      <c r="E1199">
        <v>0</v>
      </c>
      <c r="F1199">
        <v>0</v>
      </c>
    </row>
    <row r="1200" spans="1:6" x14ac:dyDescent="0.25">
      <c r="A1200" t="s">
        <v>39</v>
      </c>
      <c r="B1200" t="s">
        <v>26</v>
      </c>
      <c r="C1200" t="s">
        <v>65</v>
      </c>
      <c r="D1200" t="s">
        <v>480</v>
      </c>
      <c r="E1200">
        <v>0</v>
      </c>
      <c r="F1200">
        <v>0</v>
      </c>
    </row>
    <row r="1201" spans="1:6" x14ac:dyDescent="0.25">
      <c r="A1201" t="s">
        <v>39</v>
      </c>
      <c r="B1201" t="s">
        <v>26</v>
      </c>
      <c r="C1201" t="s">
        <v>65</v>
      </c>
      <c r="D1201" t="s">
        <v>481</v>
      </c>
      <c r="E1201">
        <v>8162697.3700000001</v>
      </c>
      <c r="F1201">
        <v>1865679.18</v>
      </c>
    </row>
    <row r="1202" spans="1:6" x14ac:dyDescent="0.25">
      <c r="A1202" t="s">
        <v>40</v>
      </c>
      <c r="B1202" t="s">
        <v>73</v>
      </c>
      <c r="C1202" t="s">
        <v>65</v>
      </c>
      <c r="D1202" t="s">
        <v>467</v>
      </c>
      <c r="E1202">
        <v>163631.85</v>
      </c>
      <c r="F1202">
        <v>726.23</v>
      </c>
    </row>
    <row r="1203" spans="1:6" x14ac:dyDescent="0.25">
      <c r="A1203" t="s">
        <v>40</v>
      </c>
      <c r="B1203" t="s">
        <v>73</v>
      </c>
      <c r="C1203" t="s">
        <v>65</v>
      </c>
      <c r="D1203" t="s">
        <v>468</v>
      </c>
      <c r="E1203">
        <v>68341.850000000006</v>
      </c>
      <c r="F1203">
        <v>0</v>
      </c>
    </row>
    <row r="1204" spans="1:6" x14ac:dyDescent="0.25">
      <c r="A1204" t="s">
        <v>40</v>
      </c>
      <c r="B1204" t="s">
        <v>73</v>
      </c>
      <c r="C1204" t="s">
        <v>65</v>
      </c>
      <c r="D1204" t="s">
        <v>469</v>
      </c>
      <c r="E1204">
        <v>558894.68000000005</v>
      </c>
      <c r="F1204">
        <v>0</v>
      </c>
    </row>
    <row r="1205" spans="1:6" x14ac:dyDescent="0.25">
      <c r="A1205" t="s">
        <v>40</v>
      </c>
      <c r="B1205" t="s">
        <v>73</v>
      </c>
      <c r="C1205" t="s">
        <v>65</v>
      </c>
      <c r="D1205" t="s">
        <v>470</v>
      </c>
      <c r="E1205">
        <v>0</v>
      </c>
      <c r="F1205">
        <v>0</v>
      </c>
    </row>
    <row r="1206" spans="1:6" x14ac:dyDescent="0.25">
      <c r="A1206" t="s">
        <v>40</v>
      </c>
      <c r="B1206" t="s">
        <v>73</v>
      </c>
      <c r="C1206" t="s">
        <v>65</v>
      </c>
      <c r="D1206" t="s">
        <v>471</v>
      </c>
      <c r="E1206">
        <v>3196971.72</v>
      </c>
      <c r="F1206">
        <v>234323.45</v>
      </c>
    </row>
    <row r="1207" spans="1:6" x14ac:dyDescent="0.25">
      <c r="A1207" t="s">
        <v>40</v>
      </c>
      <c r="B1207" t="s">
        <v>73</v>
      </c>
      <c r="C1207" t="s">
        <v>65</v>
      </c>
      <c r="D1207" t="s">
        <v>472</v>
      </c>
      <c r="E1207">
        <v>0</v>
      </c>
      <c r="F1207">
        <v>0</v>
      </c>
    </row>
    <row r="1208" spans="1:6" x14ac:dyDescent="0.25">
      <c r="A1208" t="s">
        <v>40</v>
      </c>
      <c r="B1208" t="s">
        <v>73</v>
      </c>
      <c r="C1208" t="s">
        <v>65</v>
      </c>
      <c r="D1208" t="s">
        <v>473</v>
      </c>
      <c r="E1208">
        <v>1155660.8</v>
      </c>
      <c r="F1208">
        <v>0</v>
      </c>
    </row>
    <row r="1209" spans="1:6" x14ac:dyDescent="0.25">
      <c r="A1209" t="s">
        <v>40</v>
      </c>
      <c r="B1209" t="s">
        <v>73</v>
      </c>
      <c r="C1209" t="s">
        <v>65</v>
      </c>
      <c r="D1209" t="s">
        <v>474</v>
      </c>
      <c r="E1209">
        <v>1861.89</v>
      </c>
      <c r="F1209">
        <v>0</v>
      </c>
    </row>
    <row r="1210" spans="1:6" x14ac:dyDescent="0.25">
      <c r="A1210" t="s">
        <v>40</v>
      </c>
      <c r="B1210" t="s">
        <v>73</v>
      </c>
      <c r="C1210" t="s">
        <v>65</v>
      </c>
      <c r="D1210" t="s">
        <v>475</v>
      </c>
      <c r="E1210">
        <v>0</v>
      </c>
      <c r="F1210">
        <v>0</v>
      </c>
    </row>
    <row r="1211" spans="1:6" x14ac:dyDescent="0.25">
      <c r="A1211" t="s">
        <v>40</v>
      </c>
      <c r="B1211" t="s">
        <v>73</v>
      </c>
      <c r="C1211" t="s">
        <v>65</v>
      </c>
      <c r="D1211" t="s">
        <v>476</v>
      </c>
      <c r="E1211">
        <v>0</v>
      </c>
      <c r="F1211">
        <v>0</v>
      </c>
    </row>
    <row r="1212" spans="1:6" x14ac:dyDescent="0.25">
      <c r="A1212" t="s">
        <v>40</v>
      </c>
      <c r="B1212" t="s">
        <v>73</v>
      </c>
      <c r="C1212" t="s">
        <v>65</v>
      </c>
      <c r="D1212" t="s">
        <v>477</v>
      </c>
      <c r="E1212">
        <v>0</v>
      </c>
      <c r="F1212">
        <v>0</v>
      </c>
    </row>
    <row r="1213" spans="1:6" x14ac:dyDescent="0.25">
      <c r="A1213" t="s">
        <v>40</v>
      </c>
      <c r="B1213" t="s">
        <v>73</v>
      </c>
      <c r="C1213" t="s">
        <v>65</v>
      </c>
      <c r="D1213" t="s">
        <v>478</v>
      </c>
      <c r="E1213">
        <v>0</v>
      </c>
      <c r="F1213">
        <v>1809383.93</v>
      </c>
    </row>
    <row r="1214" spans="1:6" x14ac:dyDescent="0.25">
      <c r="A1214" t="s">
        <v>40</v>
      </c>
      <c r="B1214" t="s">
        <v>73</v>
      </c>
      <c r="C1214" t="s">
        <v>65</v>
      </c>
      <c r="D1214" t="s">
        <v>479</v>
      </c>
      <c r="E1214">
        <v>0</v>
      </c>
      <c r="F1214">
        <v>0</v>
      </c>
    </row>
    <row r="1215" spans="1:6" x14ac:dyDescent="0.25">
      <c r="A1215" t="s">
        <v>40</v>
      </c>
      <c r="B1215" t="s">
        <v>73</v>
      </c>
      <c r="C1215" t="s">
        <v>65</v>
      </c>
      <c r="D1215" t="s">
        <v>480</v>
      </c>
      <c r="E1215">
        <v>0</v>
      </c>
      <c r="F1215">
        <v>0</v>
      </c>
    </row>
    <row r="1216" spans="1:6" x14ac:dyDescent="0.25">
      <c r="A1216" t="s">
        <v>40</v>
      </c>
      <c r="B1216" t="s">
        <v>73</v>
      </c>
      <c r="C1216" t="s">
        <v>65</v>
      </c>
      <c r="D1216" t="s">
        <v>481</v>
      </c>
      <c r="E1216">
        <v>5145362.79</v>
      </c>
      <c r="F1216">
        <v>2044433.61</v>
      </c>
    </row>
    <row r="1217" spans="1:6" x14ac:dyDescent="0.25">
      <c r="A1217" t="s">
        <v>40</v>
      </c>
      <c r="B1217" t="s">
        <v>74</v>
      </c>
      <c r="C1217" t="s">
        <v>65</v>
      </c>
      <c r="D1217" t="s">
        <v>467</v>
      </c>
      <c r="E1217">
        <v>139553.26</v>
      </c>
      <c r="F1217">
        <v>7018.52</v>
      </c>
    </row>
    <row r="1218" spans="1:6" x14ac:dyDescent="0.25">
      <c r="A1218" t="s">
        <v>40</v>
      </c>
      <c r="B1218" t="s">
        <v>74</v>
      </c>
      <c r="C1218" t="s">
        <v>65</v>
      </c>
      <c r="D1218" t="s">
        <v>468</v>
      </c>
      <c r="E1218">
        <v>519735.36</v>
      </c>
      <c r="F1218">
        <v>0</v>
      </c>
    </row>
    <row r="1219" spans="1:6" x14ac:dyDescent="0.25">
      <c r="A1219" t="s">
        <v>40</v>
      </c>
      <c r="B1219" t="s">
        <v>74</v>
      </c>
      <c r="C1219" t="s">
        <v>65</v>
      </c>
      <c r="D1219" t="s">
        <v>469</v>
      </c>
      <c r="E1219">
        <v>558894.68000000005</v>
      </c>
      <c r="F1219">
        <v>0</v>
      </c>
    </row>
    <row r="1220" spans="1:6" x14ac:dyDescent="0.25">
      <c r="A1220" t="s">
        <v>40</v>
      </c>
      <c r="B1220" t="s">
        <v>74</v>
      </c>
      <c r="C1220" t="s">
        <v>65</v>
      </c>
      <c r="D1220" t="s">
        <v>470</v>
      </c>
      <c r="E1220">
        <v>0</v>
      </c>
      <c r="F1220">
        <v>0</v>
      </c>
    </row>
    <row r="1221" spans="1:6" x14ac:dyDescent="0.25">
      <c r="A1221" t="s">
        <v>40</v>
      </c>
      <c r="B1221" t="s">
        <v>74</v>
      </c>
      <c r="C1221" t="s">
        <v>65</v>
      </c>
      <c r="D1221" t="s">
        <v>471</v>
      </c>
      <c r="E1221">
        <v>3196971.72</v>
      </c>
      <c r="F1221">
        <v>234323.45</v>
      </c>
    </row>
    <row r="1222" spans="1:6" x14ac:dyDescent="0.25">
      <c r="A1222" t="s">
        <v>40</v>
      </c>
      <c r="B1222" t="s">
        <v>74</v>
      </c>
      <c r="C1222" t="s">
        <v>65</v>
      </c>
      <c r="D1222" t="s">
        <v>472</v>
      </c>
      <c r="E1222">
        <v>0</v>
      </c>
      <c r="F1222">
        <v>0</v>
      </c>
    </row>
    <row r="1223" spans="1:6" x14ac:dyDescent="0.25">
      <c r="A1223" t="s">
        <v>40</v>
      </c>
      <c r="B1223" t="s">
        <v>74</v>
      </c>
      <c r="C1223" t="s">
        <v>65</v>
      </c>
      <c r="D1223" t="s">
        <v>473</v>
      </c>
      <c r="E1223">
        <v>1380842.01</v>
      </c>
      <c r="F1223">
        <v>0</v>
      </c>
    </row>
    <row r="1224" spans="1:6" x14ac:dyDescent="0.25">
      <c r="A1224" t="s">
        <v>40</v>
      </c>
      <c r="B1224" t="s">
        <v>74</v>
      </c>
      <c r="C1224" t="s">
        <v>65</v>
      </c>
      <c r="D1224" t="s">
        <v>474</v>
      </c>
      <c r="E1224">
        <v>2166.39</v>
      </c>
      <c r="F1224">
        <v>0</v>
      </c>
    </row>
    <row r="1225" spans="1:6" x14ac:dyDescent="0.25">
      <c r="A1225" t="s">
        <v>40</v>
      </c>
      <c r="B1225" t="s">
        <v>74</v>
      </c>
      <c r="C1225" t="s">
        <v>65</v>
      </c>
      <c r="D1225" t="s">
        <v>475</v>
      </c>
      <c r="E1225">
        <v>0</v>
      </c>
      <c r="F1225">
        <v>0</v>
      </c>
    </row>
    <row r="1226" spans="1:6" x14ac:dyDescent="0.25">
      <c r="A1226" t="s">
        <v>40</v>
      </c>
      <c r="B1226" t="s">
        <v>74</v>
      </c>
      <c r="C1226" t="s">
        <v>65</v>
      </c>
      <c r="D1226" t="s">
        <v>476</v>
      </c>
      <c r="E1226">
        <v>0</v>
      </c>
      <c r="F1226">
        <v>0</v>
      </c>
    </row>
    <row r="1227" spans="1:6" x14ac:dyDescent="0.25">
      <c r="A1227" t="s">
        <v>40</v>
      </c>
      <c r="B1227" t="s">
        <v>74</v>
      </c>
      <c r="C1227" t="s">
        <v>65</v>
      </c>
      <c r="D1227" t="s">
        <v>477</v>
      </c>
      <c r="E1227">
        <v>0</v>
      </c>
      <c r="F1227">
        <v>0</v>
      </c>
    </row>
    <row r="1228" spans="1:6" x14ac:dyDescent="0.25">
      <c r="A1228" t="s">
        <v>40</v>
      </c>
      <c r="B1228" t="s">
        <v>74</v>
      </c>
      <c r="C1228" t="s">
        <v>65</v>
      </c>
      <c r="D1228" t="s">
        <v>478</v>
      </c>
      <c r="E1228">
        <v>0</v>
      </c>
      <c r="F1228">
        <v>1659659.79</v>
      </c>
    </row>
    <row r="1229" spans="1:6" x14ac:dyDescent="0.25">
      <c r="A1229" t="s">
        <v>40</v>
      </c>
      <c r="B1229" t="s">
        <v>74</v>
      </c>
      <c r="C1229" t="s">
        <v>65</v>
      </c>
      <c r="D1229" t="s">
        <v>479</v>
      </c>
      <c r="E1229">
        <v>0</v>
      </c>
      <c r="F1229">
        <v>0</v>
      </c>
    </row>
    <row r="1230" spans="1:6" x14ac:dyDescent="0.25">
      <c r="A1230" t="s">
        <v>40</v>
      </c>
      <c r="B1230" t="s">
        <v>74</v>
      </c>
      <c r="C1230" t="s">
        <v>65</v>
      </c>
      <c r="D1230" t="s">
        <v>480</v>
      </c>
      <c r="E1230">
        <v>0</v>
      </c>
      <c r="F1230">
        <v>0</v>
      </c>
    </row>
    <row r="1231" spans="1:6" x14ac:dyDescent="0.25">
      <c r="A1231" t="s">
        <v>40</v>
      </c>
      <c r="B1231" t="s">
        <v>74</v>
      </c>
      <c r="C1231" t="s">
        <v>65</v>
      </c>
      <c r="D1231" t="s">
        <v>481</v>
      </c>
      <c r="E1231">
        <v>5798163.4100000001</v>
      </c>
      <c r="F1231">
        <v>1901001.76</v>
      </c>
    </row>
    <row r="1232" spans="1:6" x14ac:dyDescent="0.25">
      <c r="A1232" t="s">
        <v>40</v>
      </c>
      <c r="B1232" t="s">
        <v>75</v>
      </c>
      <c r="C1232" t="s">
        <v>65</v>
      </c>
      <c r="D1232" t="s">
        <v>467</v>
      </c>
      <c r="E1232">
        <v>81714.19</v>
      </c>
      <c r="F1232">
        <v>2381.63</v>
      </c>
    </row>
    <row r="1233" spans="1:6" x14ac:dyDescent="0.25">
      <c r="A1233" t="s">
        <v>40</v>
      </c>
      <c r="B1233" t="s">
        <v>75</v>
      </c>
      <c r="C1233" t="s">
        <v>65</v>
      </c>
      <c r="D1233" t="s">
        <v>468</v>
      </c>
      <c r="E1233">
        <v>304939.44</v>
      </c>
      <c r="F1233">
        <v>0</v>
      </c>
    </row>
    <row r="1234" spans="1:6" x14ac:dyDescent="0.25">
      <c r="A1234" t="s">
        <v>40</v>
      </c>
      <c r="B1234" t="s">
        <v>75</v>
      </c>
      <c r="C1234" t="s">
        <v>65</v>
      </c>
      <c r="D1234" t="s">
        <v>469</v>
      </c>
      <c r="E1234">
        <v>558894.68000000005</v>
      </c>
      <c r="F1234">
        <v>0</v>
      </c>
    </row>
    <row r="1235" spans="1:6" x14ac:dyDescent="0.25">
      <c r="A1235" t="s">
        <v>40</v>
      </c>
      <c r="B1235" t="s">
        <v>75</v>
      </c>
      <c r="C1235" t="s">
        <v>65</v>
      </c>
      <c r="D1235" t="s">
        <v>470</v>
      </c>
      <c r="E1235">
        <v>0</v>
      </c>
      <c r="F1235">
        <v>0</v>
      </c>
    </row>
    <row r="1236" spans="1:6" x14ac:dyDescent="0.25">
      <c r="A1236" t="s">
        <v>40</v>
      </c>
      <c r="B1236" t="s">
        <v>75</v>
      </c>
      <c r="C1236" t="s">
        <v>65</v>
      </c>
      <c r="D1236" t="s">
        <v>471</v>
      </c>
      <c r="E1236">
        <v>3196971.72</v>
      </c>
      <c r="F1236">
        <v>234323.45</v>
      </c>
    </row>
    <row r="1237" spans="1:6" x14ac:dyDescent="0.25">
      <c r="A1237" t="s">
        <v>40</v>
      </c>
      <c r="B1237" t="s">
        <v>75</v>
      </c>
      <c r="C1237" t="s">
        <v>65</v>
      </c>
      <c r="D1237" t="s">
        <v>472</v>
      </c>
      <c r="E1237">
        <v>0</v>
      </c>
      <c r="F1237">
        <v>0</v>
      </c>
    </row>
    <row r="1238" spans="1:6" x14ac:dyDescent="0.25">
      <c r="A1238" t="s">
        <v>40</v>
      </c>
      <c r="B1238" t="s">
        <v>75</v>
      </c>
      <c r="C1238" t="s">
        <v>65</v>
      </c>
      <c r="D1238" t="s">
        <v>473</v>
      </c>
      <c r="E1238">
        <v>1302376.8999999999</v>
      </c>
      <c r="F1238">
        <v>0</v>
      </c>
    </row>
    <row r="1239" spans="1:6" x14ac:dyDescent="0.25">
      <c r="A1239" t="s">
        <v>40</v>
      </c>
      <c r="B1239" t="s">
        <v>75</v>
      </c>
      <c r="C1239" t="s">
        <v>65</v>
      </c>
      <c r="D1239" t="s">
        <v>474</v>
      </c>
      <c r="E1239">
        <v>2314.6</v>
      </c>
      <c r="F1239">
        <v>0</v>
      </c>
    </row>
    <row r="1240" spans="1:6" x14ac:dyDescent="0.25">
      <c r="A1240" t="s">
        <v>40</v>
      </c>
      <c r="B1240" t="s">
        <v>75</v>
      </c>
      <c r="C1240" t="s">
        <v>65</v>
      </c>
      <c r="D1240" t="s">
        <v>475</v>
      </c>
      <c r="E1240">
        <v>0</v>
      </c>
      <c r="F1240">
        <v>0</v>
      </c>
    </row>
    <row r="1241" spans="1:6" x14ac:dyDescent="0.25">
      <c r="A1241" t="s">
        <v>40</v>
      </c>
      <c r="B1241" t="s">
        <v>75</v>
      </c>
      <c r="C1241" t="s">
        <v>65</v>
      </c>
      <c r="D1241" t="s">
        <v>476</v>
      </c>
      <c r="E1241">
        <v>0</v>
      </c>
      <c r="F1241">
        <v>0</v>
      </c>
    </row>
    <row r="1242" spans="1:6" x14ac:dyDescent="0.25">
      <c r="A1242" t="s">
        <v>40</v>
      </c>
      <c r="B1242" t="s">
        <v>75</v>
      </c>
      <c r="C1242" t="s">
        <v>65</v>
      </c>
      <c r="D1242" t="s">
        <v>477</v>
      </c>
      <c r="E1242">
        <v>0</v>
      </c>
      <c r="F1242">
        <v>0</v>
      </c>
    </row>
    <row r="1243" spans="1:6" x14ac:dyDescent="0.25">
      <c r="A1243" t="s">
        <v>40</v>
      </c>
      <c r="B1243" t="s">
        <v>75</v>
      </c>
      <c r="C1243" t="s">
        <v>65</v>
      </c>
      <c r="D1243" t="s">
        <v>478</v>
      </c>
      <c r="E1243">
        <v>0</v>
      </c>
      <c r="F1243">
        <v>1655146.24</v>
      </c>
    </row>
    <row r="1244" spans="1:6" x14ac:dyDescent="0.25">
      <c r="A1244" t="s">
        <v>40</v>
      </c>
      <c r="B1244" t="s">
        <v>75</v>
      </c>
      <c r="C1244" t="s">
        <v>65</v>
      </c>
      <c r="D1244" t="s">
        <v>479</v>
      </c>
      <c r="E1244">
        <v>0</v>
      </c>
      <c r="F1244">
        <v>0</v>
      </c>
    </row>
    <row r="1245" spans="1:6" x14ac:dyDescent="0.25">
      <c r="A1245" t="s">
        <v>40</v>
      </c>
      <c r="B1245" t="s">
        <v>75</v>
      </c>
      <c r="C1245" t="s">
        <v>65</v>
      </c>
      <c r="D1245" t="s">
        <v>480</v>
      </c>
      <c r="E1245">
        <v>0</v>
      </c>
      <c r="F1245">
        <v>0</v>
      </c>
    </row>
    <row r="1246" spans="1:6" x14ac:dyDescent="0.25">
      <c r="A1246" t="s">
        <v>40</v>
      </c>
      <c r="B1246" t="s">
        <v>75</v>
      </c>
      <c r="C1246" t="s">
        <v>65</v>
      </c>
      <c r="D1246" t="s">
        <v>481</v>
      </c>
      <c r="E1246">
        <v>5447211.5199999996</v>
      </c>
      <c r="F1246">
        <v>1891851.33</v>
      </c>
    </row>
    <row r="1247" spans="1:6" x14ac:dyDescent="0.25">
      <c r="A1247" t="s">
        <v>40</v>
      </c>
      <c r="B1247" t="s">
        <v>76</v>
      </c>
      <c r="C1247" t="s">
        <v>65</v>
      </c>
      <c r="D1247" t="s">
        <v>467</v>
      </c>
      <c r="E1247">
        <v>70254.179999999993</v>
      </c>
      <c r="F1247">
        <v>1973.85</v>
      </c>
    </row>
    <row r="1248" spans="1:6" x14ac:dyDescent="0.25">
      <c r="A1248" t="s">
        <v>40</v>
      </c>
      <c r="B1248" t="s">
        <v>76</v>
      </c>
      <c r="C1248" t="s">
        <v>65</v>
      </c>
      <c r="D1248" t="s">
        <v>468</v>
      </c>
      <c r="E1248">
        <v>627951.61</v>
      </c>
      <c r="F1248">
        <v>0</v>
      </c>
    </row>
    <row r="1249" spans="1:6" x14ac:dyDescent="0.25">
      <c r="A1249" t="s">
        <v>40</v>
      </c>
      <c r="B1249" t="s">
        <v>76</v>
      </c>
      <c r="C1249" t="s">
        <v>65</v>
      </c>
      <c r="D1249" t="s">
        <v>469</v>
      </c>
      <c r="E1249">
        <v>558894.68000000005</v>
      </c>
      <c r="F1249">
        <v>0</v>
      </c>
    </row>
    <row r="1250" spans="1:6" x14ac:dyDescent="0.25">
      <c r="A1250" t="s">
        <v>40</v>
      </c>
      <c r="B1250" t="s">
        <v>76</v>
      </c>
      <c r="C1250" t="s">
        <v>65</v>
      </c>
      <c r="D1250" t="s">
        <v>470</v>
      </c>
      <c r="E1250">
        <v>0</v>
      </c>
      <c r="F1250">
        <v>0</v>
      </c>
    </row>
    <row r="1251" spans="1:6" x14ac:dyDescent="0.25">
      <c r="A1251" t="s">
        <v>40</v>
      </c>
      <c r="B1251" t="s">
        <v>76</v>
      </c>
      <c r="C1251" t="s">
        <v>65</v>
      </c>
      <c r="D1251" t="s">
        <v>471</v>
      </c>
      <c r="E1251">
        <v>3196971.72</v>
      </c>
      <c r="F1251">
        <v>234323.45</v>
      </c>
    </row>
    <row r="1252" spans="1:6" x14ac:dyDescent="0.25">
      <c r="A1252" t="s">
        <v>40</v>
      </c>
      <c r="B1252" t="s">
        <v>76</v>
      </c>
      <c r="C1252" t="s">
        <v>65</v>
      </c>
      <c r="D1252" t="s">
        <v>472</v>
      </c>
      <c r="E1252">
        <v>0</v>
      </c>
      <c r="F1252">
        <v>0</v>
      </c>
    </row>
    <row r="1253" spans="1:6" x14ac:dyDescent="0.25">
      <c r="A1253" t="s">
        <v>40</v>
      </c>
      <c r="B1253" t="s">
        <v>76</v>
      </c>
      <c r="C1253" t="s">
        <v>65</v>
      </c>
      <c r="D1253" t="s">
        <v>473</v>
      </c>
      <c r="E1253">
        <v>1385261.18</v>
      </c>
      <c r="F1253">
        <v>0</v>
      </c>
    </row>
    <row r="1254" spans="1:6" x14ac:dyDescent="0.25">
      <c r="A1254" t="s">
        <v>40</v>
      </c>
      <c r="B1254" t="s">
        <v>76</v>
      </c>
      <c r="C1254" t="s">
        <v>65</v>
      </c>
      <c r="D1254" t="s">
        <v>474</v>
      </c>
      <c r="E1254">
        <v>2520.7199999999998</v>
      </c>
      <c r="F1254">
        <v>0</v>
      </c>
    </row>
    <row r="1255" spans="1:6" x14ac:dyDescent="0.25">
      <c r="A1255" t="s">
        <v>40</v>
      </c>
      <c r="B1255" t="s">
        <v>76</v>
      </c>
      <c r="C1255" t="s">
        <v>65</v>
      </c>
      <c r="D1255" t="s">
        <v>475</v>
      </c>
      <c r="E1255">
        <v>0</v>
      </c>
      <c r="F1255">
        <v>0</v>
      </c>
    </row>
    <row r="1256" spans="1:6" x14ac:dyDescent="0.25">
      <c r="A1256" t="s">
        <v>40</v>
      </c>
      <c r="B1256" t="s">
        <v>76</v>
      </c>
      <c r="C1256" t="s">
        <v>65</v>
      </c>
      <c r="D1256" t="s">
        <v>476</v>
      </c>
      <c r="E1256">
        <v>0</v>
      </c>
      <c r="F1256">
        <v>0</v>
      </c>
    </row>
    <row r="1257" spans="1:6" x14ac:dyDescent="0.25">
      <c r="A1257" t="s">
        <v>40</v>
      </c>
      <c r="B1257" t="s">
        <v>76</v>
      </c>
      <c r="C1257" t="s">
        <v>65</v>
      </c>
      <c r="D1257" t="s">
        <v>477</v>
      </c>
      <c r="E1257">
        <v>0</v>
      </c>
      <c r="F1257">
        <v>0</v>
      </c>
    </row>
    <row r="1258" spans="1:6" x14ac:dyDescent="0.25">
      <c r="A1258" t="s">
        <v>40</v>
      </c>
      <c r="B1258" t="s">
        <v>76</v>
      </c>
      <c r="C1258" t="s">
        <v>65</v>
      </c>
      <c r="D1258" t="s">
        <v>478</v>
      </c>
      <c r="E1258">
        <v>0</v>
      </c>
      <c r="F1258">
        <v>1595688.44</v>
      </c>
    </row>
    <row r="1259" spans="1:6" x14ac:dyDescent="0.25">
      <c r="A1259" t="s">
        <v>40</v>
      </c>
      <c r="B1259" t="s">
        <v>76</v>
      </c>
      <c r="C1259" t="s">
        <v>65</v>
      </c>
      <c r="D1259" t="s">
        <v>479</v>
      </c>
      <c r="E1259">
        <v>0</v>
      </c>
      <c r="F1259">
        <v>0</v>
      </c>
    </row>
    <row r="1260" spans="1:6" x14ac:dyDescent="0.25">
      <c r="A1260" t="s">
        <v>40</v>
      </c>
      <c r="B1260" t="s">
        <v>76</v>
      </c>
      <c r="C1260" t="s">
        <v>65</v>
      </c>
      <c r="D1260" t="s">
        <v>480</v>
      </c>
      <c r="E1260">
        <v>0</v>
      </c>
      <c r="F1260">
        <v>0</v>
      </c>
    </row>
    <row r="1261" spans="1:6" x14ac:dyDescent="0.25">
      <c r="A1261" t="s">
        <v>40</v>
      </c>
      <c r="B1261" t="s">
        <v>76</v>
      </c>
      <c r="C1261" t="s">
        <v>65</v>
      </c>
      <c r="D1261" t="s">
        <v>481</v>
      </c>
      <c r="E1261">
        <v>5841854.0899999999</v>
      </c>
      <c r="F1261">
        <v>1831985.75</v>
      </c>
    </row>
    <row r="1262" spans="1:6" x14ac:dyDescent="0.25">
      <c r="A1262" t="s">
        <v>40</v>
      </c>
      <c r="B1262" t="s">
        <v>77</v>
      </c>
      <c r="C1262" t="s">
        <v>65</v>
      </c>
      <c r="D1262" t="s">
        <v>467</v>
      </c>
      <c r="E1262">
        <v>78780.240000000005</v>
      </c>
      <c r="F1262">
        <v>2154.85</v>
      </c>
    </row>
    <row r="1263" spans="1:6" x14ac:dyDescent="0.25">
      <c r="A1263" t="s">
        <v>40</v>
      </c>
      <c r="B1263" t="s">
        <v>77</v>
      </c>
      <c r="C1263" t="s">
        <v>65</v>
      </c>
      <c r="D1263" t="s">
        <v>468</v>
      </c>
      <c r="E1263">
        <v>408322.86</v>
      </c>
      <c r="F1263">
        <v>0</v>
      </c>
    </row>
    <row r="1264" spans="1:6" x14ac:dyDescent="0.25">
      <c r="A1264" t="s">
        <v>40</v>
      </c>
      <c r="B1264" t="s">
        <v>77</v>
      </c>
      <c r="C1264" t="s">
        <v>65</v>
      </c>
      <c r="D1264" t="s">
        <v>469</v>
      </c>
      <c r="E1264">
        <v>558894.68000000005</v>
      </c>
      <c r="F1264">
        <v>0</v>
      </c>
    </row>
    <row r="1265" spans="1:6" x14ac:dyDescent="0.25">
      <c r="A1265" t="s">
        <v>40</v>
      </c>
      <c r="B1265" t="s">
        <v>77</v>
      </c>
      <c r="C1265" t="s">
        <v>65</v>
      </c>
      <c r="D1265" t="s">
        <v>470</v>
      </c>
      <c r="E1265">
        <v>0</v>
      </c>
      <c r="F1265">
        <v>0</v>
      </c>
    </row>
    <row r="1266" spans="1:6" x14ac:dyDescent="0.25">
      <c r="A1266" t="s">
        <v>40</v>
      </c>
      <c r="B1266" t="s">
        <v>77</v>
      </c>
      <c r="C1266" t="s">
        <v>65</v>
      </c>
      <c r="D1266" t="s">
        <v>471</v>
      </c>
      <c r="E1266">
        <v>3196971.72</v>
      </c>
      <c r="F1266">
        <v>234323.45</v>
      </c>
    </row>
    <row r="1267" spans="1:6" x14ac:dyDescent="0.25">
      <c r="A1267" t="s">
        <v>40</v>
      </c>
      <c r="B1267" t="s">
        <v>77</v>
      </c>
      <c r="C1267" t="s">
        <v>65</v>
      </c>
      <c r="D1267" t="s">
        <v>472</v>
      </c>
      <c r="E1267">
        <v>0</v>
      </c>
      <c r="F1267">
        <v>0</v>
      </c>
    </row>
    <row r="1268" spans="1:6" x14ac:dyDescent="0.25">
      <c r="A1268" t="s">
        <v>40</v>
      </c>
      <c r="B1268" t="s">
        <v>77</v>
      </c>
      <c r="C1268" t="s">
        <v>65</v>
      </c>
      <c r="D1268" t="s">
        <v>473</v>
      </c>
      <c r="E1268">
        <v>1306981.82</v>
      </c>
      <c r="F1268">
        <v>0</v>
      </c>
    </row>
    <row r="1269" spans="1:6" x14ac:dyDescent="0.25">
      <c r="A1269" t="s">
        <v>40</v>
      </c>
      <c r="B1269" t="s">
        <v>77</v>
      </c>
      <c r="C1269" t="s">
        <v>65</v>
      </c>
      <c r="D1269" t="s">
        <v>474</v>
      </c>
      <c r="E1269">
        <v>2194.11</v>
      </c>
      <c r="F1269">
        <v>0</v>
      </c>
    </row>
    <row r="1270" spans="1:6" x14ac:dyDescent="0.25">
      <c r="A1270" t="s">
        <v>40</v>
      </c>
      <c r="B1270" t="s">
        <v>77</v>
      </c>
      <c r="C1270" t="s">
        <v>65</v>
      </c>
      <c r="D1270" t="s">
        <v>475</v>
      </c>
      <c r="E1270">
        <v>0</v>
      </c>
      <c r="F1270">
        <v>0</v>
      </c>
    </row>
    <row r="1271" spans="1:6" x14ac:dyDescent="0.25">
      <c r="A1271" t="s">
        <v>40</v>
      </c>
      <c r="B1271" t="s">
        <v>77</v>
      </c>
      <c r="C1271" t="s">
        <v>65</v>
      </c>
      <c r="D1271" t="s">
        <v>476</v>
      </c>
      <c r="E1271">
        <v>0</v>
      </c>
      <c r="F1271">
        <v>0</v>
      </c>
    </row>
    <row r="1272" spans="1:6" x14ac:dyDescent="0.25">
      <c r="A1272" t="s">
        <v>40</v>
      </c>
      <c r="B1272" t="s">
        <v>77</v>
      </c>
      <c r="C1272" t="s">
        <v>65</v>
      </c>
      <c r="D1272" t="s">
        <v>477</v>
      </c>
      <c r="E1272">
        <v>0</v>
      </c>
      <c r="F1272">
        <v>0</v>
      </c>
    </row>
    <row r="1273" spans="1:6" x14ac:dyDescent="0.25">
      <c r="A1273" t="s">
        <v>40</v>
      </c>
      <c r="B1273" t="s">
        <v>77</v>
      </c>
      <c r="C1273" t="s">
        <v>65</v>
      </c>
      <c r="D1273" t="s">
        <v>478</v>
      </c>
      <c r="E1273">
        <v>0</v>
      </c>
      <c r="F1273">
        <v>1655306.83</v>
      </c>
    </row>
    <row r="1274" spans="1:6" x14ac:dyDescent="0.25">
      <c r="A1274" t="s">
        <v>40</v>
      </c>
      <c r="B1274" t="s">
        <v>77</v>
      </c>
      <c r="C1274" t="s">
        <v>65</v>
      </c>
      <c r="D1274" t="s">
        <v>479</v>
      </c>
      <c r="E1274">
        <v>0</v>
      </c>
      <c r="F1274">
        <v>0</v>
      </c>
    </row>
    <row r="1275" spans="1:6" x14ac:dyDescent="0.25">
      <c r="A1275" t="s">
        <v>40</v>
      </c>
      <c r="B1275" t="s">
        <v>77</v>
      </c>
      <c r="C1275" t="s">
        <v>65</v>
      </c>
      <c r="D1275" t="s">
        <v>480</v>
      </c>
      <c r="E1275">
        <v>0</v>
      </c>
      <c r="F1275">
        <v>0</v>
      </c>
    </row>
    <row r="1276" spans="1:6" x14ac:dyDescent="0.25">
      <c r="A1276" t="s">
        <v>40</v>
      </c>
      <c r="B1276" t="s">
        <v>77</v>
      </c>
      <c r="C1276" t="s">
        <v>65</v>
      </c>
      <c r="D1276" t="s">
        <v>481</v>
      </c>
      <c r="E1276">
        <v>5552145.4400000004</v>
      </c>
      <c r="F1276">
        <v>1891785.13</v>
      </c>
    </row>
    <row r="1277" spans="1:6" x14ac:dyDescent="0.25">
      <c r="A1277" t="s">
        <v>40</v>
      </c>
      <c r="B1277" t="s">
        <v>78</v>
      </c>
      <c r="C1277" t="s">
        <v>65</v>
      </c>
      <c r="D1277" t="s">
        <v>467</v>
      </c>
      <c r="E1277">
        <v>16829.39</v>
      </c>
      <c r="F1277">
        <v>42.3</v>
      </c>
    </row>
    <row r="1278" spans="1:6" x14ac:dyDescent="0.25">
      <c r="A1278" t="s">
        <v>40</v>
      </c>
      <c r="B1278" t="s">
        <v>78</v>
      </c>
      <c r="C1278" t="s">
        <v>65</v>
      </c>
      <c r="D1278" t="s">
        <v>468</v>
      </c>
      <c r="E1278">
        <v>677751.89</v>
      </c>
      <c r="F1278">
        <v>0</v>
      </c>
    </row>
    <row r="1279" spans="1:6" x14ac:dyDescent="0.25">
      <c r="A1279" t="s">
        <v>40</v>
      </c>
      <c r="B1279" t="s">
        <v>78</v>
      </c>
      <c r="C1279" t="s">
        <v>65</v>
      </c>
      <c r="D1279" t="s">
        <v>469</v>
      </c>
      <c r="E1279">
        <v>558894.68000000005</v>
      </c>
      <c r="F1279">
        <v>0</v>
      </c>
    </row>
    <row r="1280" spans="1:6" x14ac:dyDescent="0.25">
      <c r="A1280" t="s">
        <v>40</v>
      </c>
      <c r="B1280" t="s">
        <v>78</v>
      </c>
      <c r="C1280" t="s">
        <v>65</v>
      </c>
      <c r="D1280" t="s">
        <v>470</v>
      </c>
      <c r="E1280">
        <v>0</v>
      </c>
      <c r="F1280">
        <v>0</v>
      </c>
    </row>
    <row r="1281" spans="1:6" x14ac:dyDescent="0.25">
      <c r="A1281" t="s">
        <v>40</v>
      </c>
      <c r="B1281" t="s">
        <v>78</v>
      </c>
      <c r="C1281" t="s">
        <v>65</v>
      </c>
      <c r="D1281" t="s">
        <v>471</v>
      </c>
      <c r="E1281">
        <v>3196971.72</v>
      </c>
      <c r="F1281">
        <v>234323.45</v>
      </c>
    </row>
    <row r="1282" spans="1:6" x14ac:dyDescent="0.25">
      <c r="A1282" t="s">
        <v>40</v>
      </c>
      <c r="B1282" t="s">
        <v>78</v>
      </c>
      <c r="C1282" t="s">
        <v>65</v>
      </c>
      <c r="D1282" t="s">
        <v>472</v>
      </c>
      <c r="E1282">
        <v>0</v>
      </c>
      <c r="F1282">
        <v>0</v>
      </c>
    </row>
    <row r="1283" spans="1:6" x14ac:dyDescent="0.25">
      <c r="A1283" t="s">
        <v>40</v>
      </c>
      <c r="B1283" t="s">
        <v>78</v>
      </c>
      <c r="C1283" t="s">
        <v>65</v>
      </c>
      <c r="D1283" t="s">
        <v>473</v>
      </c>
      <c r="E1283">
        <v>1354847.68</v>
      </c>
      <c r="F1283">
        <v>0</v>
      </c>
    </row>
    <row r="1284" spans="1:6" x14ac:dyDescent="0.25">
      <c r="A1284" t="s">
        <v>40</v>
      </c>
      <c r="B1284" t="s">
        <v>78</v>
      </c>
      <c r="C1284" t="s">
        <v>65</v>
      </c>
      <c r="D1284" t="s">
        <v>474</v>
      </c>
      <c r="E1284">
        <v>2775</v>
      </c>
      <c r="F1284">
        <v>0</v>
      </c>
    </row>
    <row r="1285" spans="1:6" x14ac:dyDescent="0.25">
      <c r="A1285" t="s">
        <v>40</v>
      </c>
      <c r="B1285" t="s">
        <v>78</v>
      </c>
      <c r="C1285" t="s">
        <v>65</v>
      </c>
      <c r="D1285" t="s">
        <v>475</v>
      </c>
      <c r="E1285">
        <v>0</v>
      </c>
      <c r="F1285">
        <v>0</v>
      </c>
    </row>
    <row r="1286" spans="1:6" x14ac:dyDescent="0.25">
      <c r="A1286" t="s">
        <v>40</v>
      </c>
      <c r="B1286" t="s">
        <v>78</v>
      </c>
      <c r="C1286" t="s">
        <v>65</v>
      </c>
      <c r="D1286" t="s">
        <v>476</v>
      </c>
      <c r="E1286">
        <v>0</v>
      </c>
      <c r="F1286">
        <v>0</v>
      </c>
    </row>
    <row r="1287" spans="1:6" x14ac:dyDescent="0.25">
      <c r="A1287" t="s">
        <v>40</v>
      </c>
      <c r="B1287" t="s">
        <v>78</v>
      </c>
      <c r="C1287" t="s">
        <v>65</v>
      </c>
      <c r="D1287" t="s">
        <v>477</v>
      </c>
      <c r="E1287">
        <v>0</v>
      </c>
      <c r="F1287">
        <v>0</v>
      </c>
    </row>
    <row r="1288" spans="1:6" x14ac:dyDescent="0.25">
      <c r="A1288" t="s">
        <v>40</v>
      </c>
      <c r="B1288" t="s">
        <v>78</v>
      </c>
      <c r="C1288" t="s">
        <v>65</v>
      </c>
      <c r="D1288" t="s">
        <v>478</v>
      </c>
      <c r="E1288">
        <v>0</v>
      </c>
      <c r="F1288">
        <v>1523994.48</v>
      </c>
    </row>
    <row r="1289" spans="1:6" x14ac:dyDescent="0.25">
      <c r="A1289" t="s">
        <v>40</v>
      </c>
      <c r="B1289" t="s">
        <v>78</v>
      </c>
      <c r="C1289" t="s">
        <v>65</v>
      </c>
      <c r="D1289" t="s">
        <v>479</v>
      </c>
      <c r="E1289">
        <v>0</v>
      </c>
      <c r="F1289">
        <v>0</v>
      </c>
    </row>
    <row r="1290" spans="1:6" x14ac:dyDescent="0.25">
      <c r="A1290" t="s">
        <v>40</v>
      </c>
      <c r="B1290" t="s">
        <v>78</v>
      </c>
      <c r="C1290" t="s">
        <v>65</v>
      </c>
      <c r="D1290" t="s">
        <v>480</v>
      </c>
      <c r="E1290">
        <v>0</v>
      </c>
      <c r="F1290">
        <v>0</v>
      </c>
    </row>
    <row r="1291" spans="1:6" x14ac:dyDescent="0.25">
      <c r="A1291" t="s">
        <v>40</v>
      </c>
      <c r="B1291" t="s">
        <v>78</v>
      </c>
      <c r="C1291" t="s">
        <v>65</v>
      </c>
      <c r="D1291" t="s">
        <v>481</v>
      </c>
      <c r="E1291">
        <v>5808070.3600000003</v>
      </c>
      <c r="F1291">
        <v>1758360.23</v>
      </c>
    </row>
    <row r="1292" spans="1:6" x14ac:dyDescent="0.25">
      <c r="A1292" t="s">
        <v>40</v>
      </c>
      <c r="B1292" t="s">
        <v>79</v>
      </c>
      <c r="C1292" t="s">
        <v>65</v>
      </c>
      <c r="D1292" t="s">
        <v>467</v>
      </c>
      <c r="E1292">
        <v>16024.82</v>
      </c>
      <c r="F1292">
        <v>0.71</v>
      </c>
    </row>
    <row r="1293" spans="1:6" x14ac:dyDescent="0.25">
      <c r="A1293" t="s">
        <v>40</v>
      </c>
      <c r="B1293" t="s">
        <v>79</v>
      </c>
      <c r="C1293" t="s">
        <v>65</v>
      </c>
      <c r="D1293" t="s">
        <v>468</v>
      </c>
      <c r="E1293">
        <v>766287.97</v>
      </c>
      <c r="F1293">
        <v>0</v>
      </c>
    </row>
    <row r="1294" spans="1:6" x14ac:dyDescent="0.25">
      <c r="A1294" t="s">
        <v>40</v>
      </c>
      <c r="B1294" t="s">
        <v>79</v>
      </c>
      <c r="C1294" t="s">
        <v>65</v>
      </c>
      <c r="D1294" t="s">
        <v>469</v>
      </c>
      <c r="E1294">
        <v>558894.68000000005</v>
      </c>
      <c r="F1294">
        <v>0</v>
      </c>
    </row>
    <row r="1295" spans="1:6" x14ac:dyDescent="0.25">
      <c r="A1295" t="s">
        <v>40</v>
      </c>
      <c r="B1295" t="s">
        <v>79</v>
      </c>
      <c r="C1295" t="s">
        <v>65</v>
      </c>
      <c r="D1295" t="s">
        <v>470</v>
      </c>
      <c r="E1295">
        <v>0</v>
      </c>
      <c r="F1295">
        <v>0</v>
      </c>
    </row>
    <row r="1296" spans="1:6" x14ac:dyDescent="0.25">
      <c r="A1296" t="s">
        <v>40</v>
      </c>
      <c r="B1296" t="s">
        <v>79</v>
      </c>
      <c r="C1296" t="s">
        <v>65</v>
      </c>
      <c r="D1296" t="s">
        <v>471</v>
      </c>
      <c r="E1296">
        <v>3196971.72</v>
      </c>
      <c r="F1296">
        <v>234323.45</v>
      </c>
    </row>
    <row r="1297" spans="1:6" x14ac:dyDescent="0.25">
      <c r="A1297" t="s">
        <v>40</v>
      </c>
      <c r="B1297" t="s">
        <v>79</v>
      </c>
      <c r="C1297" t="s">
        <v>65</v>
      </c>
      <c r="D1297" t="s">
        <v>472</v>
      </c>
      <c r="E1297">
        <v>0</v>
      </c>
      <c r="F1297">
        <v>0</v>
      </c>
    </row>
    <row r="1298" spans="1:6" x14ac:dyDescent="0.25">
      <c r="A1298" t="s">
        <v>40</v>
      </c>
      <c r="B1298" t="s">
        <v>79</v>
      </c>
      <c r="C1298" t="s">
        <v>65</v>
      </c>
      <c r="D1298" t="s">
        <v>473</v>
      </c>
      <c r="E1298">
        <v>1319336.6200000001</v>
      </c>
      <c r="F1298">
        <v>0</v>
      </c>
    </row>
    <row r="1299" spans="1:6" x14ac:dyDescent="0.25">
      <c r="A1299" t="s">
        <v>40</v>
      </c>
      <c r="B1299" t="s">
        <v>79</v>
      </c>
      <c r="C1299" t="s">
        <v>65</v>
      </c>
      <c r="D1299" t="s">
        <v>474</v>
      </c>
      <c r="E1299">
        <v>2906.84</v>
      </c>
      <c r="F1299">
        <v>0</v>
      </c>
    </row>
    <row r="1300" spans="1:6" x14ac:dyDescent="0.25">
      <c r="A1300" t="s">
        <v>40</v>
      </c>
      <c r="B1300" t="s">
        <v>79</v>
      </c>
      <c r="C1300" t="s">
        <v>65</v>
      </c>
      <c r="D1300" t="s">
        <v>475</v>
      </c>
      <c r="E1300">
        <v>0</v>
      </c>
      <c r="F1300">
        <v>0</v>
      </c>
    </row>
    <row r="1301" spans="1:6" x14ac:dyDescent="0.25">
      <c r="A1301" t="s">
        <v>40</v>
      </c>
      <c r="B1301" t="s">
        <v>79</v>
      </c>
      <c r="C1301" t="s">
        <v>65</v>
      </c>
      <c r="D1301" t="s">
        <v>476</v>
      </c>
      <c r="E1301">
        <v>0</v>
      </c>
      <c r="F1301">
        <v>0</v>
      </c>
    </row>
    <row r="1302" spans="1:6" x14ac:dyDescent="0.25">
      <c r="A1302" t="s">
        <v>40</v>
      </c>
      <c r="B1302" t="s">
        <v>79</v>
      </c>
      <c r="C1302" t="s">
        <v>65</v>
      </c>
      <c r="D1302" t="s">
        <v>477</v>
      </c>
      <c r="E1302">
        <v>0</v>
      </c>
      <c r="F1302">
        <v>0</v>
      </c>
    </row>
    <row r="1303" spans="1:6" x14ac:dyDescent="0.25">
      <c r="A1303" t="s">
        <v>40</v>
      </c>
      <c r="B1303" t="s">
        <v>79</v>
      </c>
      <c r="C1303" t="s">
        <v>65</v>
      </c>
      <c r="D1303" t="s">
        <v>478</v>
      </c>
      <c r="E1303">
        <v>0</v>
      </c>
      <c r="F1303">
        <v>1503217.42</v>
      </c>
    </row>
    <row r="1304" spans="1:6" x14ac:dyDescent="0.25">
      <c r="A1304" t="s">
        <v>40</v>
      </c>
      <c r="B1304" t="s">
        <v>79</v>
      </c>
      <c r="C1304" t="s">
        <v>65</v>
      </c>
      <c r="D1304" t="s">
        <v>479</v>
      </c>
      <c r="E1304">
        <v>0</v>
      </c>
      <c r="F1304">
        <v>0</v>
      </c>
    </row>
    <row r="1305" spans="1:6" x14ac:dyDescent="0.25">
      <c r="A1305" t="s">
        <v>40</v>
      </c>
      <c r="B1305" t="s">
        <v>79</v>
      </c>
      <c r="C1305" t="s">
        <v>65</v>
      </c>
      <c r="D1305" t="s">
        <v>480</v>
      </c>
      <c r="E1305">
        <v>0</v>
      </c>
      <c r="F1305">
        <v>0</v>
      </c>
    </row>
    <row r="1306" spans="1:6" x14ac:dyDescent="0.25">
      <c r="A1306" t="s">
        <v>40</v>
      </c>
      <c r="B1306" t="s">
        <v>79</v>
      </c>
      <c r="C1306" t="s">
        <v>65</v>
      </c>
      <c r="D1306" t="s">
        <v>481</v>
      </c>
      <c r="E1306">
        <v>5860422.6399999997</v>
      </c>
      <c r="F1306">
        <v>1737541.59</v>
      </c>
    </row>
    <row r="1307" spans="1:6" x14ac:dyDescent="0.25">
      <c r="A1307" t="s">
        <v>40</v>
      </c>
      <c r="B1307" t="s">
        <v>80</v>
      </c>
      <c r="C1307" t="s">
        <v>65</v>
      </c>
      <c r="D1307" t="s">
        <v>467</v>
      </c>
      <c r="E1307">
        <v>22444.26</v>
      </c>
      <c r="F1307">
        <v>182.62</v>
      </c>
    </row>
    <row r="1308" spans="1:6" x14ac:dyDescent="0.25">
      <c r="A1308" t="s">
        <v>40</v>
      </c>
      <c r="B1308" t="s">
        <v>80</v>
      </c>
      <c r="C1308" t="s">
        <v>65</v>
      </c>
      <c r="D1308" t="s">
        <v>468</v>
      </c>
      <c r="E1308">
        <v>885612.42</v>
      </c>
      <c r="F1308">
        <v>0</v>
      </c>
    </row>
    <row r="1309" spans="1:6" x14ac:dyDescent="0.25">
      <c r="A1309" t="s">
        <v>40</v>
      </c>
      <c r="B1309" t="s">
        <v>80</v>
      </c>
      <c r="C1309" t="s">
        <v>65</v>
      </c>
      <c r="D1309" t="s">
        <v>469</v>
      </c>
      <c r="E1309">
        <v>558894.68000000005</v>
      </c>
      <c r="F1309">
        <v>0</v>
      </c>
    </row>
    <row r="1310" spans="1:6" x14ac:dyDescent="0.25">
      <c r="A1310" t="s">
        <v>40</v>
      </c>
      <c r="B1310" t="s">
        <v>80</v>
      </c>
      <c r="C1310" t="s">
        <v>65</v>
      </c>
      <c r="D1310" t="s">
        <v>470</v>
      </c>
      <c r="E1310">
        <v>0</v>
      </c>
      <c r="F1310">
        <v>0</v>
      </c>
    </row>
    <row r="1311" spans="1:6" x14ac:dyDescent="0.25">
      <c r="A1311" t="s">
        <v>40</v>
      </c>
      <c r="B1311" t="s">
        <v>80</v>
      </c>
      <c r="C1311" t="s">
        <v>65</v>
      </c>
      <c r="D1311" t="s">
        <v>471</v>
      </c>
      <c r="E1311">
        <v>3196971.72</v>
      </c>
      <c r="F1311">
        <v>234323.45</v>
      </c>
    </row>
    <row r="1312" spans="1:6" x14ac:dyDescent="0.25">
      <c r="A1312" t="s">
        <v>40</v>
      </c>
      <c r="B1312" t="s">
        <v>80</v>
      </c>
      <c r="C1312" t="s">
        <v>65</v>
      </c>
      <c r="D1312" t="s">
        <v>472</v>
      </c>
      <c r="E1312">
        <v>0</v>
      </c>
      <c r="F1312">
        <v>0</v>
      </c>
    </row>
    <row r="1313" spans="1:6" x14ac:dyDescent="0.25">
      <c r="A1313" t="s">
        <v>40</v>
      </c>
      <c r="B1313" t="s">
        <v>80</v>
      </c>
      <c r="C1313" t="s">
        <v>65</v>
      </c>
      <c r="D1313" t="s">
        <v>473</v>
      </c>
      <c r="E1313">
        <v>1392031.09</v>
      </c>
      <c r="F1313">
        <v>0</v>
      </c>
    </row>
    <row r="1314" spans="1:6" x14ac:dyDescent="0.25">
      <c r="A1314" t="s">
        <v>40</v>
      </c>
      <c r="B1314" t="s">
        <v>80</v>
      </c>
      <c r="C1314" t="s">
        <v>65</v>
      </c>
      <c r="D1314" t="s">
        <v>474</v>
      </c>
      <c r="E1314">
        <v>2965.81</v>
      </c>
      <c r="F1314">
        <v>0</v>
      </c>
    </row>
    <row r="1315" spans="1:6" x14ac:dyDescent="0.25">
      <c r="A1315" t="s">
        <v>40</v>
      </c>
      <c r="B1315" t="s">
        <v>80</v>
      </c>
      <c r="C1315" t="s">
        <v>65</v>
      </c>
      <c r="D1315" t="s">
        <v>475</v>
      </c>
      <c r="E1315">
        <v>0</v>
      </c>
      <c r="F1315">
        <v>0</v>
      </c>
    </row>
    <row r="1316" spans="1:6" x14ac:dyDescent="0.25">
      <c r="A1316" t="s">
        <v>40</v>
      </c>
      <c r="B1316" t="s">
        <v>80</v>
      </c>
      <c r="C1316" t="s">
        <v>65</v>
      </c>
      <c r="D1316" t="s">
        <v>476</v>
      </c>
      <c r="E1316">
        <v>0</v>
      </c>
      <c r="F1316">
        <v>0</v>
      </c>
    </row>
    <row r="1317" spans="1:6" x14ac:dyDescent="0.25">
      <c r="A1317" t="s">
        <v>40</v>
      </c>
      <c r="B1317" t="s">
        <v>80</v>
      </c>
      <c r="C1317" t="s">
        <v>65</v>
      </c>
      <c r="D1317" t="s">
        <v>477</v>
      </c>
      <c r="E1317">
        <v>0</v>
      </c>
      <c r="F1317">
        <v>0</v>
      </c>
    </row>
    <row r="1318" spans="1:6" x14ac:dyDescent="0.25">
      <c r="A1318" t="s">
        <v>40</v>
      </c>
      <c r="B1318" t="s">
        <v>80</v>
      </c>
      <c r="C1318" t="s">
        <v>65</v>
      </c>
      <c r="D1318" t="s">
        <v>478</v>
      </c>
      <c r="E1318">
        <v>0</v>
      </c>
      <c r="F1318">
        <v>1500814.24</v>
      </c>
    </row>
    <row r="1319" spans="1:6" x14ac:dyDescent="0.25">
      <c r="A1319" t="s">
        <v>40</v>
      </c>
      <c r="B1319" t="s">
        <v>80</v>
      </c>
      <c r="C1319" t="s">
        <v>65</v>
      </c>
      <c r="D1319" t="s">
        <v>479</v>
      </c>
      <c r="E1319">
        <v>0</v>
      </c>
      <c r="F1319">
        <v>0</v>
      </c>
    </row>
    <row r="1320" spans="1:6" x14ac:dyDescent="0.25">
      <c r="A1320" t="s">
        <v>40</v>
      </c>
      <c r="B1320" t="s">
        <v>80</v>
      </c>
      <c r="C1320" t="s">
        <v>65</v>
      </c>
      <c r="D1320" t="s">
        <v>480</v>
      </c>
      <c r="E1320">
        <v>0</v>
      </c>
      <c r="F1320">
        <v>0</v>
      </c>
    </row>
    <row r="1321" spans="1:6" x14ac:dyDescent="0.25">
      <c r="A1321" t="s">
        <v>40</v>
      </c>
      <c r="B1321" t="s">
        <v>80</v>
      </c>
      <c r="C1321" t="s">
        <v>65</v>
      </c>
      <c r="D1321" t="s">
        <v>481</v>
      </c>
      <c r="E1321">
        <v>6058919.9699999997</v>
      </c>
      <c r="F1321">
        <v>1735320.32</v>
      </c>
    </row>
    <row r="1322" spans="1:6" x14ac:dyDescent="0.25">
      <c r="A1322" t="s">
        <v>40</v>
      </c>
      <c r="B1322" t="s">
        <v>81</v>
      </c>
      <c r="C1322" t="s">
        <v>65</v>
      </c>
      <c r="D1322" t="s">
        <v>467</v>
      </c>
      <c r="E1322">
        <v>16690.79</v>
      </c>
      <c r="F1322">
        <v>183.95</v>
      </c>
    </row>
    <row r="1323" spans="1:6" x14ac:dyDescent="0.25">
      <c r="A1323" t="s">
        <v>40</v>
      </c>
      <c r="B1323" t="s">
        <v>81</v>
      </c>
      <c r="C1323" t="s">
        <v>65</v>
      </c>
      <c r="D1323" t="s">
        <v>468</v>
      </c>
      <c r="E1323">
        <v>1016515.9</v>
      </c>
      <c r="F1323">
        <v>0</v>
      </c>
    </row>
    <row r="1324" spans="1:6" x14ac:dyDescent="0.25">
      <c r="A1324" t="s">
        <v>40</v>
      </c>
      <c r="B1324" t="s">
        <v>81</v>
      </c>
      <c r="C1324" t="s">
        <v>65</v>
      </c>
      <c r="D1324" t="s">
        <v>469</v>
      </c>
      <c r="E1324">
        <v>558894.68000000005</v>
      </c>
      <c r="F1324">
        <v>0</v>
      </c>
    </row>
    <row r="1325" spans="1:6" x14ac:dyDescent="0.25">
      <c r="A1325" t="s">
        <v>40</v>
      </c>
      <c r="B1325" t="s">
        <v>81</v>
      </c>
      <c r="C1325" t="s">
        <v>65</v>
      </c>
      <c r="D1325" t="s">
        <v>470</v>
      </c>
      <c r="E1325">
        <v>0</v>
      </c>
      <c r="F1325">
        <v>0</v>
      </c>
    </row>
    <row r="1326" spans="1:6" x14ac:dyDescent="0.25">
      <c r="A1326" t="s">
        <v>40</v>
      </c>
      <c r="B1326" t="s">
        <v>81</v>
      </c>
      <c r="C1326" t="s">
        <v>65</v>
      </c>
      <c r="D1326" t="s">
        <v>471</v>
      </c>
      <c r="E1326">
        <v>3196971.72</v>
      </c>
      <c r="F1326">
        <v>234323.45</v>
      </c>
    </row>
    <row r="1327" spans="1:6" x14ac:dyDescent="0.25">
      <c r="A1327" t="s">
        <v>40</v>
      </c>
      <c r="B1327" t="s">
        <v>81</v>
      </c>
      <c r="C1327" t="s">
        <v>65</v>
      </c>
      <c r="D1327" t="s">
        <v>472</v>
      </c>
      <c r="E1327">
        <v>0</v>
      </c>
      <c r="F1327">
        <v>0</v>
      </c>
    </row>
    <row r="1328" spans="1:6" x14ac:dyDescent="0.25">
      <c r="A1328" t="s">
        <v>40</v>
      </c>
      <c r="B1328" t="s">
        <v>81</v>
      </c>
      <c r="C1328" t="s">
        <v>65</v>
      </c>
      <c r="D1328" t="s">
        <v>473</v>
      </c>
      <c r="E1328">
        <v>1452946.01</v>
      </c>
      <c r="F1328">
        <v>0</v>
      </c>
    </row>
    <row r="1329" spans="1:6" x14ac:dyDescent="0.25">
      <c r="A1329" t="s">
        <v>40</v>
      </c>
      <c r="B1329" t="s">
        <v>81</v>
      </c>
      <c r="C1329" t="s">
        <v>65</v>
      </c>
      <c r="D1329" t="s">
        <v>474</v>
      </c>
      <c r="E1329">
        <v>3110.18</v>
      </c>
      <c r="F1329">
        <v>0</v>
      </c>
    </row>
    <row r="1330" spans="1:6" x14ac:dyDescent="0.25">
      <c r="A1330" t="s">
        <v>40</v>
      </c>
      <c r="B1330" t="s">
        <v>81</v>
      </c>
      <c r="C1330" t="s">
        <v>65</v>
      </c>
      <c r="D1330" t="s">
        <v>475</v>
      </c>
      <c r="E1330">
        <v>0</v>
      </c>
      <c r="F1330">
        <v>0</v>
      </c>
    </row>
    <row r="1331" spans="1:6" x14ac:dyDescent="0.25">
      <c r="A1331" t="s">
        <v>40</v>
      </c>
      <c r="B1331" t="s">
        <v>81</v>
      </c>
      <c r="C1331" t="s">
        <v>65</v>
      </c>
      <c r="D1331" t="s">
        <v>476</v>
      </c>
      <c r="E1331">
        <v>0</v>
      </c>
      <c r="F1331">
        <v>0</v>
      </c>
    </row>
    <row r="1332" spans="1:6" x14ac:dyDescent="0.25">
      <c r="A1332" t="s">
        <v>40</v>
      </c>
      <c r="B1332" t="s">
        <v>81</v>
      </c>
      <c r="C1332" t="s">
        <v>65</v>
      </c>
      <c r="D1332" t="s">
        <v>477</v>
      </c>
      <c r="E1332">
        <v>0</v>
      </c>
      <c r="F1332">
        <v>0</v>
      </c>
    </row>
    <row r="1333" spans="1:6" x14ac:dyDescent="0.25">
      <c r="A1333" t="s">
        <v>40</v>
      </c>
      <c r="B1333" t="s">
        <v>81</v>
      </c>
      <c r="C1333" t="s">
        <v>65</v>
      </c>
      <c r="D1333" t="s">
        <v>478</v>
      </c>
      <c r="E1333">
        <v>0</v>
      </c>
      <c r="F1333">
        <v>1480109.01</v>
      </c>
    </row>
    <row r="1334" spans="1:6" x14ac:dyDescent="0.25">
      <c r="A1334" t="s">
        <v>40</v>
      </c>
      <c r="B1334" t="s">
        <v>81</v>
      </c>
      <c r="C1334" t="s">
        <v>65</v>
      </c>
      <c r="D1334" t="s">
        <v>479</v>
      </c>
      <c r="E1334">
        <v>0</v>
      </c>
      <c r="F1334">
        <v>0</v>
      </c>
    </row>
    <row r="1335" spans="1:6" x14ac:dyDescent="0.25">
      <c r="A1335" t="s">
        <v>40</v>
      </c>
      <c r="B1335" t="s">
        <v>81</v>
      </c>
      <c r="C1335" t="s">
        <v>65</v>
      </c>
      <c r="D1335" t="s">
        <v>480</v>
      </c>
      <c r="E1335">
        <v>0</v>
      </c>
      <c r="F1335">
        <v>0</v>
      </c>
    </row>
    <row r="1336" spans="1:6" x14ac:dyDescent="0.25">
      <c r="A1336" t="s">
        <v>40</v>
      </c>
      <c r="B1336" t="s">
        <v>81</v>
      </c>
      <c r="C1336" t="s">
        <v>65</v>
      </c>
      <c r="D1336" t="s">
        <v>481</v>
      </c>
      <c r="E1336">
        <v>6245129.2800000003</v>
      </c>
      <c r="F1336">
        <v>1714616.41</v>
      </c>
    </row>
    <row r="1337" spans="1:6" x14ac:dyDescent="0.25">
      <c r="A1337" t="s">
        <v>40</v>
      </c>
      <c r="B1337" t="s">
        <v>20</v>
      </c>
      <c r="C1337" t="s">
        <v>65</v>
      </c>
      <c r="D1337" t="s">
        <v>467</v>
      </c>
      <c r="E1337">
        <v>56141.36</v>
      </c>
      <c r="F1337">
        <v>1328.08</v>
      </c>
    </row>
    <row r="1338" spans="1:6" x14ac:dyDescent="0.25">
      <c r="A1338" t="s">
        <v>40</v>
      </c>
      <c r="B1338" t="s">
        <v>20</v>
      </c>
      <c r="C1338" t="s">
        <v>65</v>
      </c>
      <c r="D1338" t="s">
        <v>468</v>
      </c>
      <c r="E1338">
        <v>1293304.8</v>
      </c>
      <c r="F1338">
        <v>0</v>
      </c>
    </row>
    <row r="1339" spans="1:6" x14ac:dyDescent="0.25">
      <c r="A1339" t="s">
        <v>40</v>
      </c>
      <c r="B1339" t="s">
        <v>20</v>
      </c>
      <c r="C1339" t="s">
        <v>65</v>
      </c>
      <c r="D1339" t="s">
        <v>469</v>
      </c>
      <c r="E1339">
        <v>558894.68000000005</v>
      </c>
      <c r="F1339">
        <v>0</v>
      </c>
    </row>
    <row r="1340" spans="1:6" x14ac:dyDescent="0.25">
      <c r="A1340" t="s">
        <v>40</v>
      </c>
      <c r="B1340" t="s">
        <v>20</v>
      </c>
      <c r="C1340" t="s">
        <v>65</v>
      </c>
      <c r="D1340" t="s">
        <v>470</v>
      </c>
      <c r="E1340">
        <v>0</v>
      </c>
      <c r="F1340">
        <v>0</v>
      </c>
    </row>
    <row r="1341" spans="1:6" x14ac:dyDescent="0.25">
      <c r="A1341" t="s">
        <v>40</v>
      </c>
      <c r="B1341" t="s">
        <v>20</v>
      </c>
      <c r="C1341" t="s">
        <v>65</v>
      </c>
      <c r="D1341" t="s">
        <v>471</v>
      </c>
      <c r="E1341">
        <v>3196971.72</v>
      </c>
      <c r="F1341">
        <v>234323.45</v>
      </c>
    </row>
    <row r="1342" spans="1:6" x14ac:dyDescent="0.25">
      <c r="A1342" t="s">
        <v>40</v>
      </c>
      <c r="B1342" t="s">
        <v>20</v>
      </c>
      <c r="C1342" t="s">
        <v>65</v>
      </c>
      <c r="D1342" t="s">
        <v>472</v>
      </c>
      <c r="E1342">
        <v>0</v>
      </c>
      <c r="F1342">
        <v>0</v>
      </c>
    </row>
    <row r="1343" spans="1:6" x14ac:dyDescent="0.25">
      <c r="A1343" t="s">
        <v>40</v>
      </c>
      <c r="B1343" t="s">
        <v>20</v>
      </c>
      <c r="C1343" t="s">
        <v>65</v>
      </c>
      <c r="D1343" t="s">
        <v>473</v>
      </c>
      <c r="E1343">
        <v>1519160.21</v>
      </c>
      <c r="F1343">
        <v>0</v>
      </c>
    </row>
    <row r="1344" spans="1:6" x14ac:dyDescent="0.25">
      <c r="A1344" t="s">
        <v>40</v>
      </c>
      <c r="B1344" t="s">
        <v>20</v>
      </c>
      <c r="C1344" t="s">
        <v>65</v>
      </c>
      <c r="D1344" t="s">
        <v>474</v>
      </c>
      <c r="E1344">
        <v>2994.01</v>
      </c>
      <c r="F1344">
        <v>0</v>
      </c>
    </row>
    <row r="1345" spans="1:6" x14ac:dyDescent="0.25">
      <c r="A1345" t="s">
        <v>40</v>
      </c>
      <c r="B1345" t="s">
        <v>20</v>
      </c>
      <c r="C1345" t="s">
        <v>65</v>
      </c>
      <c r="D1345" t="s">
        <v>475</v>
      </c>
      <c r="E1345">
        <v>0</v>
      </c>
      <c r="F1345">
        <v>0</v>
      </c>
    </row>
    <row r="1346" spans="1:6" x14ac:dyDescent="0.25">
      <c r="A1346" t="s">
        <v>40</v>
      </c>
      <c r="B1346" t="s">
        <v>20</v>
      </c>
      <c r="C1346" t="s">
        <v>65</v>
      </c>
      <c r="D1346" t="s">
        <v>476</v>
      </c>
      <c r="E1346">
        <v>0</v>
      </c>
      <c r="F1346">
        <v>0</v>
      </c>
    </row>
    <row r="1347" spans="1:6" x14ac:dyDescent="0.25">
      <c r="A1347" t="s">
        <v>40</v>
      </c>
      <c r="B1347" t="s">
        <v>20</v>
      </c>
      <c r="C1347" t="s">
        <v>65</v>
      </c>
      <c r="D1347" t="s">
        <v>477</v>
      </c>
      <c r="E1347">
        <v>0</v>
      </c>
      <c r="F1347">
        <v>0</v>
      </c>
    </row>
    <row r="1348" spans="1:6" x14ac:dyDescent="0.25">
      <c r="A1348" t="s">
        <v>40</v>
      </c>
      <c r="B1348" t="s">
        <v>20</v>
      </c>
      <c r="C1348" t="s">
        <v>65</v>
      </c>
      <c r="D1348" t="s">
        <v>478</v>
      </c>
      <c r="E1348">
        <v>0</v>
      </c>
      <c r="F1348">
        <v>1462407.03</v>
      </c>
    </row>
    <row r="1349" spans="1:6" x14ac:dyDescent="0.25">
      <c r="A1349" t="s">
        <v>40</v>
      </c>
      <c r="B1349" t="s">
        <v>20</v>
      </c>
      <c r="C1349" t="s">
        <v>65</v>
      </c>
      <c r="D1349" t="s">
        <v>479</v>
      </c>
      <c r="E1349">
        <v>0</v>
      </c>
      <c r="F1349">
        <v>0</v>
      </c>
    </row>
    <row r="1350" spans="1:6" x14ac:dyDescent="0.25">
      <c r="A1350" t="s">
        <v>40</v>
      </c>
      <c r="B1350" t="s">
        <v>20</v>
      </c>
      <c r="C1350" t="s">
        <v>65</v>
      </c>
      <c r="D1350" t="s">
        <v>480</v>
      </c>
      <c r="E1350">
        <v>0</v>
      </c>
      <c r="F1350">
        <v>0</v>
      </c>
    </row>
    <row r="1351" spans="1:6" x14ac:dyDescent="0.25">
      <c r="A1351" t="s">
        <v>40</v>
      </c>
      <c r="B1351" t="s">
        <v>20</v>
      </c>
      <c r="C1351" t="s">
        <v>65</v>
      </c>
      <c r="D1351" t="s">
        <v>481</v>
      </c>
      <c r="E1351">
        <v>6627466.7800000003</v>
      </c>
      <c r="F1351">
        <v>1698058.57</v>
      </c>
    </row>
    <row r="1352" spans="1:6" x14ac:dyDescent="0.25">
      <c r="A1352" t="s">
        <v>40</v>
      </c>
      <c r="B1352" t="s">
        <v>21</v>
      </c>
      <c r="C1352" t="s">
        <v>65</v>
      </c>
      <c r="D1352" t="s">
        <v>467</v>
      </c>
      <c r="E1352">
        <v>93398.51</v>
      </c>
      <c r="F1352">
        <v>533.54</v>
      </c>
    </row>
    <row r="1353" spans="1:6" x14ac:dyDescent="0.25">
      <c r="A1353" t="s">
        <v>40</v>
      </c>
      <c r="B1353" t="s">
        <v>21</v>
      </c>
      <c r="C1353" t="s">
        <v>65</v>
      </c>
      <c r="D1353" t="s">
        <v>468</v>
      </c>
      <c r="E1353">
        <v>1226683.1000000001</v>
      </c>
      <c r="F1353">
        <v>0</v>
      </c>
    </row>
    <row r="1354" spans="1:6" x14ac:dyDescent="0.25">
      <c r="A1354" t="s">
        <v>40</v>
      </c>
      <c r="B1354" t="s">
        <v>21</v>
      </c>
      <c r="C1354" t="s">
        <v>65</v>
      </c>
      <c r="D1354" t="s">
        <v>469</v>
      </c>
      <c r="E1354">
        <v>558894.68000000005</v>
      </c>
      <c r="F1354">
        <v>0</v>
      </c>
    </row>
    <row r="1355" spans="1:6" x14ac:dyDescent="0.25">
      <c r="A1355" t="s">
        <v>40</v>
      </c>
      <c r="B1355" t="s">
        <v>21</v>
      </c>
      <c r="C1355" t="s">
        <v>65</v>
      </c>
      <c r="D1355" t="s">
        <v>470</v>
      </c>
      <c r="E1355">
        <v>0</v>
      </c>
      <c r="F1355">
        <v>0</v>
      </c>
    </row>
    <row r="1356" spans="1:6" x14ac:dyDescent="0.25">
      <c r="A1356" t="s">
        <v>40</v>
      </c>
      <c r="B1356" t="s">
        <v>21</v>
      </c>
      <c r="C1356" t="s">
        <v>65</v>
      </c>
      <c r="D1356" t="s">
        <v>471</v>
      </c>
      <c r="E1356">
        <v>3196971.72</v>
      </c>
      <c r="F1356">
        <v>234323.45</v>
      </c>
    </row>
    <row r="1357" spans="1:6" x14ac:dyDescent="0.25">
      <c r="A1357" t="s">
        <v>40</v>
      </c>
      <c r="B1357" t="s">
        <v>21</v>
      </c>
      <c r="C1357" t="s">
        <v>65</v>
      </c>
      <c r="D1357" t="s">
        <v>472</v>
      </c>
      <c r="E1357">
        <v>0</v>
      </c>
      <c r="F1357">
        <v>0</v>
      </c>
    </row>
    <row r="1358" spans="1:6" x14ac:dyDescent="0.25">
      <c r="A1358" t="s">
        <v>40</v>
      </c>
      <c r="B1358" t="s">
        <v>21</v>
      </c>
      <c r="C1358" t="s">
        <v>65</v>
      </c>
      <c r="D1358" t="s">
        <v>473</v>
      </c>
      <c r="E1358">
        <v>1347891.2</v>
      </c>
      <c r="F1358">
        <v>0</v>
      </c>
    </row>
    <row r="1359" spans="1:6" x14ac:dyDescent="0.25">
      <c r="A1359" t="s">
        <v>40</v>
      </c>
      <c r="B1359" t="s">
        <v>21</v>
      </c>
      <c r="C1359" t="s">
        <v>65</v>
      </c>
      <c r="D1359" t="s">
        <v>474</v>
      </c>
      <c r="E1359">
        <v>2780.75</v>
      </c>
      <c r="F1359">
        <v>0</v>
      </c>
    </row>
    <row r="1360" spans="1:6" x14ac:dyDescent="0.25">
      <c r="A1360" t="s">
        <v>40</v>
      </c>
      <c r="B1360" t="s">
        <v>21</v>
      </c>
      <c r="C1360" t="s">
        <v>65</v>
      </c>
      <c r="D1360" t="s">
        <v>475</v>
      </c>
      <c r="E1360">
        <v>0</v>
      </c>
      <c r="F1360">
        <v>0</v>
      </c>
    </row>
    <row r="1361" spans="1:6" x14ac:dyDescent="0.25">
      <c r="A1361" t="s">
        <v>40</v>
      </c>
      <c r="B1361" t="s">
        <v>21</v>
      </c>
      <c r="C1361" t="s">
        <v>65</v>
      </c>
      <c r="D1361" t="s">
        <v>476</v>
      </c>
      <c r="E1361">
        <v>0</v>
      </c>
      <c r="F1361">
        <v>0</v>
      </c>
    </row>
    <row r="1362" spans="1:6" x14ac:dyDescent="0.25">
      <c r="A1362" t="s">
        <v>40</v>
      </c>
      <c r="B1362" t="s">
        <v>21</v>
      </c>
      <c r="C1362" t="s">
        <v>65</v>
      </c>
      <c r="D1362" t="s">
        <v>477</v>
      </c>
      <c r="E1362">
        <v>0</v>
      </c>
      <c r="F1362">
        <v>0</v>
      </c>
    </row>
    <row r="1363" spans="1:6" x14ac:dyDescent="0.25">
      <c r="A1363" t="s">
        <v>40</v>
      </c>
      <c r="B1363" t="s">
        <v>21</v>
      </c>
      <c r="C1363" t="s">
        <v>65</v>
      </c>
      <c r="D1363" t="s">
        <v>478</v>
      </c>
      <c r="E1363">
        <v>0</v>
      </c>
      <c r="F1363">
        <v>1491839.36</v>
      </c>
    </row>
    <row r="1364" spans="1:6" x14ac:dyDescent="0.25">
      <c r="A1364" t="s">
        <v>40</v>
      </c>
      <c r="B1364" t="s">
        <v>21</v>
      </c>
      <c r="C1364" t="s">
        <v>65</v>
      </c>
      <c r="D1364" t="s">
        <v>479</v>
      </c>
      <c r="E1364">
        <v>0</v>
      </c>
      <c r="F1364">
        <v>0</v>
      </c>
    </row>
    <row r="1365" spans="1:6" x14ac:dyDescent="0.25">
      <c r="A1365" t="s">
        <v>40</v>
      </c>
      <c r="B1365" t="s">
        <v>21</v>
      </c>
      <c r="C1365" t="s">
        <v>65</v>
      </c>
      <c r="D1365" t="s">
        <v>480</v>
      </c>
      <c r="E1365">
        <v>0</v>
      </c>
      <c r="F1365">
        <v>0</v>
      </c>
    </row>
    <row r="1366" spans="1:6" x14ac:dyDescent="0.25">
      <c r="A1366" t="s">
        <v>40</v>
      </c>
      <c r="B1366" t="s">
        <v>21</v>
      </c>
      <c r="C1366" t="s">
        <v>65</v>
      </c>
      <c r="D1366" t="s">
        <v>481</v>
      </c>
      <c r="E1366">
        <v>6426619.9500000002</v>
      </c>
      <c r="F1366">
        <v>1726696.35</v>
      </c>
    </row>
    <row r="1367" spans="1:6" x14ac:dyDescent="0.25">
      <c r="A1367" t="s">
        <v>40</v>
      </c>
      <c r="B1367" t="s">
        <v>22</v>
      </c>
      <c r="C1367" t="s">
        <v>65</v>
      </c>
      <c r="D1367" t="s">
        <v>467</v>
      </c>
      <c r="E1367">
        <v>89500.55</v>
      </c>
      <c r="F1367">
        <v>1132.95</v>
      </c>
    </row>
    <row r="1368" spans="1:6" x14ac:dyDescent="0.25">
      <c r="A1368" t="s">
        <v>40</v>
      </c>
      <c r="B1368" t="s">
        <v>22</v>
      </c>
      <c r="C1368" t="s">
        <v>65</v>
      </c>
      <c r="D1368" t="s">
        <v>468</v>
      </c>
      <c r="E1368">
        <v>1033947.63</v>
      </c>
      <c r="F1368">
        <v>0</v>
      </c>
    </row>
    <row r="1369" spans="1:6" x14ac:dyDescent="0.25">
      <c r="A1369" t="s">
        <v>40</v>
      </c>
      <c r="B1369" t="s">
        <v>22</v>
      </c>
      <c r="C1369" t="s">
        <v>65</v>
      </c>
      <c r="D1369" t="s">
        <v>469</v>
      </c>
      <c r="E1369">
        <v>558894.68000000005</v>
      </c>
      <c r="F1369">
        <v>0</v>
      </c>
    </row>
    <row r="1370" spans="1:6" x14ac:dyDescent="0.25">
      <c r="A1370" t="s">
        <v>40</v>
      </c>
      <c r="B1370" t="s">
        <v>22</v>
      </c>
      <c r="C1370" t="s">
        <v>65</v>
      </c>
      <c r="D1370" t="s">
        <v>470</v>
      </c>
      <c r="E1370">
        <v>0</v>
      </c>
      <c r="F1370">
        <v>0</v>
      </c>
    </row>
    <row r="1371" spans="1:6" x14ac:dyDescent="0.25">
      <c r="A1371" t="s">
        <v>40</v>
      </c>
      <c r="B1371" t="s">
        <v>22</v>
      </c>
      <c r="C1371" t="s">
        <v>65</v>
      </c>
      <c r="D1371" t="s">
        <v>471</v>
      </c>
      <c r="E1371">
        <v>3196971.72</v>
      </c>
      <c r="F1371">
        <v>234323.45</v>
      </c>
    </row>
    <row r="1372" spans="1:6" x14ac:dyDescent="0.25">
      <c r="A1372" t="s">
        <v>40</v>
      </c>
      <c r="B1372" t="s">
        <v>22</v>
      </c>
      <c r="C1372" t="s">
        <v>65</v>
      </c>
      <c r="D1372" t="s">
        <v>472</v>
      </c>
      <c r="E1372">
        <v>0</v>
      </c>
      <c r="F1372">
        <v>0</v>
      </c>
    </row>
    <row r="1373" spans="1:6" x14ac:dyDescent="0.25">
      <c r="A1373" t="s">
        <v>40</v>
      </c>
      <c r="B1373" t="s">
        <v>22</v>
      </c>
      <c r="C1373" t="s">
        <v>65</v>
      </c>
      <c r="D1373" t="s">
        <v>473</v>
      </c>
      <c r="E1373">
        <v>1294424.77</v>
      </c>
      <c r="F1373">
        <v>0</v>
      </c>
    </row>
    <row r="1374" spans="1:6" x14ac:dyDescent="0.25">
      <c r="A1374" t="s">
        <v>40</v>
      </c>
      <c r="B1374" t="s">
        <v>22</v>
      </c>
      <c r="C1374" t="s">
        <v>65</v>
      </c>
      <c r="D1374" t="s">
        <v>474</v>
      </c>
      <c r="E1374">
        <v>2687.1</v>
      </c>
      <c r="F1374">
        <v>0</v>
      </c>
    </row>
    <row r="1375" spans="1:6" x14ac:dyDescent="0.25">
      <c r="A1375" t="s">
        <v>40</v>
      </c>
      <c r="B1375" t="s">
        <v>22</v>
      </c>
      <c r="C1375" t="s">
        <v>65</v>
      </c>
      <c r="D1375" t="s">
        <v>475</v>
      </c>
      <c r="E1375">
        <v>0</v>
      </c>
      <c r="F1375">
        <v>0</v>
      </c>
    </row>
    <row r="1376" spans="1:6" x14ac:dyDescent="0.25">
      <c r="A1376" t="s">
        <v>40</v>
      </c>
      <c r="B1376" t="s">
        <v>22</v>
      </c>
      <c r="C1376" t="s">
        <v>65</v>
      </c>
      <c r="D1376" t="s">
        <v>476</v>
      </c>
      <c r="E1376">
        <v>0</v>
      </c>
      <c r="F1376">
        <v>0</v>
      </c>
    </row>
    <row r="1377" spans="1:6" x14ac:dyDescent="0.25">
      <c r="A1377" t="s">
        <v>40</v>
      </c>
      <c r="B1377" t="s">
        <v>22</v>
      </c>
      <c r="C1377" t="s">
        <v>65</v>
      </c>
      <c r="D1377" t="s">
        <v>477</v>
      </c>
      <c r="E1377">
        <v>0</v>
      </c>
      <c r="F1377">
        <v>0</v>
      </c>
    </row>
    <row r="1378" spans="1:6" x14ac:dyDescent="0.25">
      <c r="A1378" t="s">
        <v>40</v>
      </c>
      <c r="B1378" t="s">
        <v>22</v>
      </c>
      <c r="C1378" t="s">
        <v>65</v>
      </c>
      <c r="D1378" t="s">
        <v>478</v>
      </c>
      <c r="E1378">
        <v>0</v>
      </c>
      <c r="F1378">
        <v>1538024.85</v>
      </c>
    </row>
    <row r="1379" spans="1:6" x14ac:dyDescent="0.25">
      <c r="A1379" t="s">
        <v>40</v>
      </c>
      <c r="B1379" t="s">
        <v>22</v>
      </c>
      <c r="C1379" t="s">
        <v>65</v>
      </c>
      <c r="D1379" t="s">
        <v>479</v>
      </c>
      <c r="E1379">
        <v>0</v>
      </c>
      <c r="F1379">
        <v>0</v>
      </c>
    </row>
    <row r="1380" spans="1:6" x14ac:dyDescent="0.25">
      <c r="A1380" t="s">
        <v>40</v>
      </c>
      <c r="B1380" t="s">
        <v>22</v>
      </c>
      <c r="C1380" t="s">
        <v>65</v>
      </c>
      <c r="D1380" t="s">
        <v>480</v>
      </c>
      <c r="E1380">
        <v>0</v>
      </c>
      <c r="F1380">
        <v>0</v>
      </c>
    </row>
    <row r="1381" spans="1:6" x14ac:dyDescent="0.25">
      <c r="A1381" t="s">
        <v>40</v>
      </c>
      <c r="B1381" t="s">
        <v>22</v>
      </c>
      <c r="C1381" t="s">
        <v>65</v>
      </c>
      <c r="D1381" t="s">
        <v>481</v>
      </c>
      <c r="E1381">
        <v>6176426.4500000002</v>
      </c>
      <c r="F1381">
        <v>1773481.25</v>
      </c>
    </row>
    <row r="1382" spans="1:6" x14ac:dyDescent="0.25">
      <c r="A1382" t="s">
        <v>40</v>
      </c>
      <c r="B1382" t="s">
        <v>23</v>
      </c>
      <c r="C1382" t="s">
        <v>65</v>
      </c>
      <c r="D1382" t="s">
        <v>467</v>
      </c>
      <c r="E1382">
        <v>65656.56</v>
      </c>
      <c r="F1382">
        <v>614.46</v>
      </c>
    </row>
    <row r="1383" spans="1:6" x14ac:dyDescent="0.25">
      <c r="A1383" t="s">
        <v>40</v>
      </c>
      <c r="B1383" t="s">
        <v>23</v>
      </c>
      <c r="C1383" t="s">
        <v>65</v>
      </c>
      <c r="D1383" t="s">
        <v>468</v>
      </c>
      <c r="E1383">
        <v>1372537.68</v>
      </c>
      <c r="F1383">
        <v>0</v>
      </c>
    </row>
    <row r="1384" spans="1:6" x14ac:dyDescent="0.25">
      <c r="A1384" t="s">
        <v>40</v>
      </c>
      <c r="B1384" t="s">
        <v>23</v>
      </c>
      <c r="C1384" t="s">
        <v>65</v>
      </c>
      <c r="D1384" t="s">
        <v>469</v>
      </c>
      <c r="E1384">
        <v>558894.68000000005</v>
      </c>
      <c r="F1384">
        <v>0</v>
      </c>
    </row>
    <row r="1385" spans="1:6" x14ac:dyDescent="0.25">
      <c r="A1385" t="s">
        <v>40</v>
      </c>
      <c r="B1385" t="s">
        <v>23</v>
      </c>
      <c r="C1385" t="s">
        <v>65</v>
      </c>
      <c r="D1385" t="s">
        <v>470</v>
      </c>
      <c r="E1385">
        <v>0</v>
      </c>
      <c r="F1385">
        <v>0</v>
      </c>
    </row>
    <row r="1386" spans="1:6" x14ac:dyDescent="0.25">
      <c r="A1386" t="s">
        <v>40</v>
      </c>
      <c r="B1386" t="s">
        <v>23</v>
      </c>
      <c r="C1386" t="s">
        <v>65</v>
      </c>
      <c r="D1386" t="s">
        <v>471</v>
      </c>
      <c r="E1386">
        <v>3196971.72</v>
      </c>
      <c r="F1386">
        <v>234323.45</v>
      </c>
    </row>
    <row r="1387" spans="1:6" x14ac:dyDescent="0.25">
      <c r="A1387" t="s">
        <v>40</v>
      </c>
      <c r="B1387" t="s">
        <v>23</v>
      </c>
      <c r="C1387" t="s">
        <v>65</v>
      </c>
      <c r="D1387" t="s">
        <v>472</v>
      </c>
      <c r="E1387">
        <v>0</v>
      </c>
      <c r="F1387">
        <v>0</v>
      </c>
    </row>
    <row r="1388" spans="1:6" x14ac:dyDescent="0.25">
      <c r="A1388" t="s">
        <v>40</v>
      </c>
      <c r="B1388" t="s">
        <v>23</v>
      </c>
      <c r="C1388" t="s">
        <v>65</v>
      </c>
      <c r="D1388" t="s">
        <v>473</v>
      </c>
      <c r="E1388">
        <v>1352128.17</v>
      </c>
      <c r="F1388">
        <v>0</v>
      </c>
    </row>
    <row r="1389" spans="1:6" x14ac:dyDescent="0.25">
      <c r="A1389" t="s">
        <v>40</v>
      </c>
      <c r="B1389" t="s">
        <v>23</v>
      </c>
      <c r="C1389" t="s">
        <v>65</v>
      </c>
      <c r="D1389" t="s">
        <v>474</v>
      </c>
      <c r="E1389">
        <v>2898.06</v>
      </c>
      <c r="F1389">
        <v>0</v>
      </c>
    </row>
    <row r="1390" spans="1:6" x14ac:dyDescent="0.25">
      <c r="A1390" t="s">
        <v>40</v>
      </c>
      <c r="B1390" t="s">
        <v>23</v>
      </c>
      <c r="C1390" t="s">
        <v>65</v>
      </c>
      <c r="D1390" t="s">
        <v>475</v>
      </c>
      <c r="E1390">
        <v>0</v>
      </c>
      <c r="F1390">
        <v>0</v>
      </c>
    </row>
    <row r="1391" spans="1:6" x14ac:dyDescent="0.25">
      <c r="A1391" t="s">
        <v>40</v>
      </c>
      <c r="B1391" t="s">
        <v>23</v>
      </c>
      <c r="C1391" t="s">
        <v>65</v>
      </c>
      <c r="D1391" t="s">
        <v>476</v>
      </c>
      <c r="E1391">
        <v>0</v>
      </c>
      <c r="F1391">
        <v>0</v>
      </c>
    </row>
    <row r="1392" spans="1:6" x14ac:dyDescent="0.25">
      <c r="A1392" t="s">
        <v>40</v>
      </c>
      <c r="B1392" t="s">
        <v>23</v>
      </c>
      <c r="C1392" t="s">
        <v>65</v>
      </c>
      <c r="D1392" t="s">
        <v>477</v>
      </c>
      <c r="E1392">
        <v>0</v>
      </c>
      <c r="F1392">
        <v>0</v>
      </c>
    </row>
    <row r="1393" spans="1:6" x14ac:dyDescent="0.25">
      <c r="A1393" t="s">
        <v>40</v>
      </c>
      <c r="B1393" t="s">
        <v>23</v>
      </c>
      <c r="C1393" t="s">
        <v>65</v>
      </c>
      <c r="D1393" t="s">
        <v>478</v>
      </c>
      <c r="E1393">
        <v>0</v>
      </c>
      <c r="F1393">
        <v>1447830.48</v>
      </c>
    </row>
    <row r="1394" spans="1:6" x14ac:dyDescent="0.25">
      <c r="A1394" t="s">
        <v>40</v>
      </c>
      <c r="B1394" t="s">
        <v>23</v>
      </c>
      <c r="C1394" t="s">
        <v>65</v>
      </c>
      <c r="D1394" t="s">
        <v>479</v>
      </c>
      <c r="E1394">
        <v>0</v>
      </c>
      <c r="F1394">
        <v>0</v>
      </c>
    </row>
    <row r="1395" spans="1:6" x14ac:dyDescent="0.25">
      <c r="A1395" t="s">
        <v>40</v>
      </c>
      <c r="B1395" t="s">
        <v>23</v>
      </c>
      <c r="C1395" t="s">
        <v>65</v>
      </c>
      <c r="D1395" t="s">
        <v>480</v>
      </c>
      <c r="E1395">
        <v>0</v>
      </c>
      <c r="F1395">
        <v>0</v>
      </c>
    </row>
    <row r="1396" spans="1:6" x14ac:dyDescent="0.25">
      <c r="A1396" t="s">
        <v>40</v>
      </c>
      <c r="B1396" t="s">
        <v>23</v>
      </c>
      <c r="C1396" t="s">
        <v>65</v>
      </c>
      <c r="D1396" t="s">
        <v>481</v>
      </c>
      <c r="E1396">
        <v>6549086.8700000001</v>
      </c>
      <c r="F1396">
        <v>1682768.39</v>
      </c>
    </row>
    <row r="1397" spans="1:6" x14ac:dyDescent="0.25">
      <c r="A1397" t="s">
        <v>40</v>
      </c>
      <c r="B1397" t="s">
        <v>24</v>
      </c>
      <c r="C1397" t="s">
        <v>65</v>
      </c>
      <c r="D1397" t="s">
        <v>467</v>
      </c>
      <c r="E1397">
        <v>38470.870000000003</v>
      </c>
      <c r="F1397">
        <v>344.44</v>
      </c>
    </row>
    <row r="1398" spans="1:6" x14ac:dyDescent="0.25">
      <c r="A1398" t="s">
        <v>40</v>
      </c>
      <c r="B1398" t="s">
        <v>24</v>
      </c>
      <c r="C1398" t="s">
        <v>65</v>
      </c>
      <c r="D1398" t="s">
        <v>468</v>
      </c>
      <c r="E1398">
        <v>1724913.77</v>
      </c>
      <c r="F1398">
        <v>0</v>
      </c>
    </row>
    <row r="1399" spans="1:6" x14ac:dyDescent="0.25">
      <c r="A1399" t="s">
        <v>40</v>
      </c>
      <c r="B1399" t="s">
        <v>24</v>
      </c>
      <c r="C1399" t="s">
        <v>65</v>
      </c>
      <c r="D1399" t="s">
        <v>469</v>
      </c>
      <c r="E1399">
        <v>558894.68000000005</v>
      </c>
      <c r="F1399">
        <v>0</v>
      </c>
    </row>
    <row r="1400" spans="1:6" x14ac:dyDescent="0.25">
      <c r="A1400" t="s">
        <v>40</v>
      </c>
      <c r="B1400" t="s">
        <v>24</v>
      </c>
      <c r="C1400" t="s">
        <v>65</v>
      </c>
      <c r="D1400" t="s">
        <v>470</v>
      </c>
      <c r="E1400">
        <v>0</v>
      </c>
      <c r="F1400">
        <v>0</v>
      </c>
    </row>
    <row r="1401" spans="1:6" x14ac:dyDescent="0.25">
      <c r="A1401" t="s">
        <v>40</v>
      </c>
      <c r="B1401" t="s">
        <v>24</v>
      </c>
      <c r="C1401" t="s">
        <v>65</v>
      </c>
      <c r="D1401" t="s">
        <v>471</v>
      </c>
      <c r="E1401">
        <v>3196971.72</v>
      </c>
      <c r="F1401">
        <v>234323.45</v>
      </c>
    </row>
    <row r="1402" spans="1:6" x14ac:dyDescent="0.25">
      <c r="A1402" t="s">
        <v>40</v>
      </c>
      <c r="B1402" t="s">
        <v>24</v>
      </c>
      <c r="C1402" t="s">
        <v>65</v>
      </c>
      <c r="D1402" t="s">
        <v>472</v>
      </c>
      <c r="E1402">
        <v>0</v>
      </c>
      <c r="F1402">
        <v>0</v>
      </c>
    </row>
    <row r="1403" spans="1:6" x14ac:dyDescent="0.25">
      <c r="A1403" t="s">
        <v>40</v>
      </c>
      <c r="B1403" t="s">
        <v>24</v>
      </c>
      <c r="C1403" t="s">
        <v>65</v>
      </c>
      <c r="D1403" t="s">
        <v>473</v>
      </c>
      <c r="E1403">
        <v>1491702.66</v>
      </c>
      <c r="F1403">
        <v>0</v>
      </c>
    </row>
    <row r="1404" spans="1:6" x14ac:dyDescent="0.25">
      <c r="A1404" t="s">
        <v>40</v>
      </c>
      <c r="B1404" t="s">
        <v>24</v>
      </c>
      <c r="C1404" t="s">
        <v>65</v>
      </c>
      <c r="D1404" t="s">
        <v>474</v>
      </c>
      <c r="E1404">
        <v>2956.16</v>
      </c>
      <c r="F1404">
        <v>0</v>
      </c>
    </row>
    <row r="1405" spans="1:6" x14ac:dyDescent="0.25">
      <c r="A1405" t="s">
        <v>40</v>
      </c>
      <c r="B1405" t="s">
        <v>24</v>
      </c>
      <c r="C1405" t="s">
        <v>65</v>
      </c>
      <c r="D1405" t="s">
        <v>475</v>
      </c>
      <c r="E1405">
        <v>0</v>
      </c>
      <c r="F1405">
        <v>0</v>
      </c>
    </row>
    <row r="1406" spans="1:6" x14ac:dyDescent="0.25">
      <c r="A1406" t="s">
        <v>40</v>
      </c>
      <c r="B1406" t="s">
        <v>24</v>
      </c>
      <c r="C1406" t="s">
        <v>65</v>
      </c>
      <c r="D1406" t="s">
        <v>476</v>
      </c>
      <c r="E1406">
        <v>0</v>
      </c>
      <c r="F1406">
        <v>0</v>
      </c>
    </row>
    <row r="1407" spans="1:6" x14ac:dyDescent="0.25">
      <c r="A1407" t="s">
        <v>40</v>
      </c>
      <c r="B1407" t="s">
        <v>24</v>
      </c>
      <c r="C1407" t="s">
        <v>65</v>
      </c>
      <c r="D1407" t="s">
        <v>477</v>
      </c>
      <c r="E1407">
        <v>0</v>
      </c>
      <c r="F1407">
        <v>0</v>
      </c>
    </row>
    <row r="1408" spans="1:6" x14ac:dyDescent="0.25">
      <c r="A1408" t="s">
        <v>40</v>
      </c>
      <c r="B1408" t="s">
        <v>24</v>
      </c>
      <c r="C1408" t="s">
        <v>65</v>
      </c>
      <c r="D1408" t="s">
        <v>478</v>
      </c>
      <c r="E1408">
        <v>0</v>
      </c>
      <c r="F1408">
        <v>1370612.29</v>
      </c>
    </row>
    <row r="1409" spans="1:6" x14ac:dyDescent="0.25">
      <c r="A1409" t="s">
        <v>40</v>
      </c>
      <c r="B1409" t="s">
        <v>24</v>
      </c>
      <c r="C1409" t="s">
        <v>65</v>
      </c>
      <c r="D1409" t="s">
        <v>479</v>
      </c>
      <c r="E1409">
        <v>0</v>
      </c>
      <c r="F1409">
        <v>0</v>
      </c>
    </row>
    <row r="1410" spans="1:6" x14ac:dyDescent="0.25">
      <c r="A1410" t="s">
        <v>40</v>
      </c>
      <c r="B1410" t="s">
        <v>24</v>
      </c>
      <c r="C1410" t="s">
        <v>65</v>
      </c>
      <c r="D1410" t="s">
        <v>480</v>
      </c>
      <c r="E1410">
        <v>0</v>
      </c>
      <c r="F1410">
        <v>0</v>
      </c>
    </row>
    <row r="1411" spans="1:6" x14ac:dyDescent="0.25">
      <c r="A1411" t="s">
        <v>40</v>
      </c>
      <c r="B1411" t="s">
        <v>24</v>
      </c>
      <c r="C1411" t="s">
        <v>65</v>
      </c>
      <c r="D1411" t="s">
        <v>481</v>
      </c>
      <c r="E1411">
        <v>7013909.8600000003</v>
      </c>
      <c r="F1411">
        <v>1605280.18</v>
      </c>
    </row>
    <row r="1412" spans="1:6" x14ac:dyDescent="0.25">
      <c r="A1412" t="s">
        <v>40</v>
      </c>
      <c r="B1412" t="s">
        <v>25</v>
      </c>
      <c r="C1412" t="s">
        <v>65</v>
      </c>
      <c r="D1412" t="s">
        <v>467</v>
      </c>
      <c r="E1412">
        <v>13566.79</v>
      </c>
      <c r="F1412">
        <v>0.02</v>
      </c>
    </row>
    <row r="1413" spans="1:6" x14ac:dyDescent="0.25">
      <c r="A1413" t="s">
        <v>40</v>
      </c>
      <c r="B1413" t="s">
        <v>25</v>
      </c>
      <c r="C1413" t="s">
        <v>65</v>
      </c>
      <c r="D1413" t="s">
        <v>468</v>
      </c>
      <c r="E1413">
        <v>2325747.12</v>
      </c>
      <c r="F1413">
        <v>0</v>
      </c>
    </row>
    <row r="1414" spans="1:6" x14ac:dyDescent="0.25">
      <c r="A1414" t="s">
        <v>40</v>
      </c>
      <c r="B1414" t="s">
        <v>25</v>
      </c>
      <c r="C1414" t="s">
        <v>65</v>
      </c>
      <c r="D1414" t="s">
        <v>469</v>
      </c>
      <c r="E1414">
        <v>558894.68000000005</v>
      </c>
      <c r="F1414">
        <v>0</v>
      </c>
    </row>
    <row r="1415" spans="1:6" x14ac:dyDescent="0.25">
      <c r="A1415" t="s">
        <v>40</v>
      </c>
      <c r="B1415" t="s">
        <v>25</v>
      </c>
      <c r="C1415" t="s">
        <v>65</v>
      </c>
      <c r="D1415" t="s">
        <v>470</v>
      </c>
      <c r="E1415">
        <v>0</v>
      </c>
      <c r="F1415">
        <v>0</v>
      </c>
    </row>
    <row r="1416" spans="1:6" x14ac:dyDescent="0.25">
      <c r="A1416" t="s">
        <v>40</v>
      </c>
      <c r="B1416" t="s">
        <v>25</v>
      </c>
      <c r="C1416" t="s">
        <v>65</v>
      </c>
      <c r="D1416" t="s">
        <v>471</v>
      </c>
      <c r="E1416">
        <v>3196971.72</v>
      </c>
      <c r="F1416">
        <v>234323.45</v>
      </c>
    </row>
    <row r="1417" spans="1:6" x14ac:dyDescent="0.25">
      <c r="A1417" t="s">
        <v>40</v>
      </c>
      <c r="B1417" t="s">
        <v>25</v>
      </c>
      <c r="C1417" t="s">
        <v>65</v>
      </c>
      <c r="D1417" t="s">
        <v>472</v>
      </c>
      <c r="E1417">
        <v>0</v>
      </c>
      <c r="F1417">
        <v>0</v>
      </c>
    </row>
    <row r="1418" spans="1:6" x14ac:dyDescent="0.25">
      <c r="A1418" t="s">
        <v>40</v>
      </c>
      <c r="B1418" t="s">
        <v>25</v>
      </c>
      <c r="C1418" t="s">
        <v>65</v>
      </c>
      <c r="D1418" t="s">
        <v>473</v>
      </c>
      <c r="E1418">
        <v>1433854.73</v>
      </c>
      <c r="F1418">
        <v>0</v>
      </c>
    </row>
    <row r="1419" spans="1:6" x14ac:dyDescent="0.25">
      <c r="A1419" t="s">
        <v>40</v>
      </c>
      <c r="B1419" t="s">
        <v>25</v>
      </c>
      <c r="C1419" t="s">
        <v>65</v>
      </c>
      <c r="D1419" t="s">
        <v>474</v>
      </c>
      <c r="E1419">
        <v>3280.05</v>
      </c>
      <c r="F1419">
        <v>0</v>
      </c>
    </row>
    <row r="1420" spans="1:6" x14ac:dyDescent="0.25">
      <c r="A1420" t="s">
        <v>40</v>
      </c>
      <c r="B1420" t="s">
        <v>25</v>
      </c>
      <c r="C1420" t="s">
        <v>65</v>
      </c>
      <c r="D1420" t="s">
        <v>475</v>
      </c>
      <c r="E1420">
        <v>0</v>
      </c>
      <c r="F1420">
        <v>0</v>
      </c>
    </row>
    <row r="1421" spans="1:6" x14ac:dyDescent="0.25">
      <c r="A1421" t="s">
        <v>40</v>
      </c>
      <c r="B1421" t="s">
        <v>25</v>
      </c>
      <c r="C1421" t="s">
        <v>65</v>
      </c>
      <c r="D1421" t="s">
        <v>476</v>
      </c>
      <c r="E1421">
        <v>0</v>
      </c>
      <c r="F1421">
        <v>0</v>
      </c>
    </row>
    <row r="1422" spans="1:6" x14ac:dyDescent="0.25">
      <c r="A1422" t="s">
        <v>40</v>
      </c>
      <c r="B1422" t="s">
        <v>25</v>
      </c>
      <c r="C1422" t="s">
        <v>65</v>
      </c>
      <c r="D1422" t="s">
        <v>477</v>
      </c>
      <c r="E1422">
        <v>0</v>
      </c>
      <c r="F1422">
        <v>0</v>
      </c>
    </row>
    <row r="1423" spans="1:6" x14ac:dyDescent="0.25">
      <c r="A1423" t="s">
        <v>40</v>
      </c>
      <c r="B1423" t="s">
        <v>25</v>
      </c>
      <c r="C1423" t="s">
        <v>65</v>
      </c>
      <c r="D1423" t="s">
        <v>478</v>
      </c>
      <c r="E1423">
        <v>0</v>
      </c>
      <c r="F1423">
        <v>1215400.8799999999</v>
      </c>
    </row>
    <row r="1424" spans="1:6" x14ac:dyDescent="0.25">
      <c r="A1424" t="s">
        <v>40</v>
      </c>
      <c r="B1424" t="s">
        <v>25</v>
      </c>
      <c r="C1424" t="s">
        <v>65</v>
      </c>
      <c r="D1424" t="s">
        <v>479</v>
      </c>
      <c r="E1424">
        <v>0</v>
      </c>
      <c r="F1424">
        <v>0</v>
      </c>
    </row>
    <row r="1425" spans="1:6" x14ac:dyDescent="0.25">
      <c r="A1425" t="s">
        <v>40</v>
      </c>
      <c r="B1425" t="s">
        <v>25</v>
      </c>
      <c r="C1425" t="s">
        <v>65</v>
      </c>
      <c r="D1425" t="s">
        <v>480</v>
      </c>
      <c r="E1425">
        <v>0</v>
      </c>
      <c r="F1425">
        <v>0</v>
      </c>
    </row>
    <row r="1426" spans="1:6" x14ac:dyDescent="0.25">
      <c r="A1426" t="s">
        <v>40</v>
      </c>
      <c r="B1426" t="s">
        <v>25</v>
      </c>
      <c r="C1426" t="s">
        <v>65</v>
      </c>
      <c r="D1426" t="s">
        <v>481</v>
      </c>
      <c r="E1426">
        <v>7532315.0899999999</v>
      </c>
      <c r="F1426">
        <v>1449724.34</v>
      </c>
    </row>
    <row r="1427" spans="1:6" x14ac:dyDescent="0.25">
      <c r="A1427" t="s">
        <v>40</v>
      </c>
      <c r="B1427" t="s">
        <v>26</v>
      </c>
      <c r="C1427" t="s">
        <v>65</v>
      </c>
      <c r="D1427" t="s">
        <v>467</v>
      </c>
      <c r="E1427">
        <v>154764.59</v>
      </c>
      <c r="F1427">
        <v>3213.82</v>
      </c>
    </row>
    <row r="1428" spans="1:6" x14ac:dyDescent="0.25">
      <c r="A1428" t="s">
        <v>40</v>
      </c>
      <c r="B1428" t="s">
        <v>26</v>
      </c>
      <c r="C1428" t="s">
        <v>65</v>
      </c>
      <c r="D1428" t="s">
        <v>468</v>
      </c>
      <c r="E1428">
        <v>1173194.6599999999</v>
      </c>
      <c r="F1428">
        <v>0</v>
      </c>
    </row>
    <row r="1429" spans="1:6" x14ac:dyDescent="0.25">
      <c r="A1429" t="s">
        <v>40</v>
      </c>
      <c r="B1429" t="s">
        <v>26</v>
      </c>
      <c r="C1429" t="s">
        <v>65</v>
      </c>
      <c r="D1429" t="s">
        <v>469</v>
      </c>
      <c r="E1429">
        <v>558894.68000000005</v>
      </c>
      <c r="F1429">
        <v>0</v>
      </c>
    </row>
    <row r="1430" spans="1:6" x14ac:dyDescent="0.25">
      <c r="A1430" t="s">
        <v>40</v>
      </c>
      <c r="B1430" t="s">
        <v>26</v>
      </c>
      <c r="C1430" t="s">
        <v>65</v>
      </c>
      <c r="D1430" t="s">
        <v>470</v>
      </c>
      <c r="E1430">
        <v>0</v>
      </c>
      <c r="F1430">
        <v>0</v>
      </c>
    </row>
    <row r="1431" spans="1:6" x14ac:dyDescent="0.25">
      <c r="A1431" t="s">
        <v>40</v>
      </c>
      <c r="B1431" t="s">
        <v>26</v>
      </c>
      <c r="C1431" t="s">
        <v>65</v>
      </c>
      <c r="D1431" t="s">
        <v>471</v>
      </c>
      <c r="E1431">
        <v>3196971.72</v>
      </c>
      <c r="F1431">
        <v>234323.45</v>
      </c>
    </row>
    <row r="1432" spans="1:6" x14ac:dyDescent="0.25">
      <c r="A1432" t="s">
        <v>40</v>
      </c>
      <c r="B1432" t="s">
        <v>26</v>
      </c>
      <c r="C1432" t="s">
        <v>65</v>
      </c>
      <c r="D1432" t="s">
        <v>472</v>
      </c>
      <c r="E1432">
        <v>0</v>
      </c>
      <c r="F1432">
        <v>0</v>
      </c>
    </row>
    <row r="1433" spans="1:6" x14ac:dyDescent="0.25">
      <c r="A1433" t="s">
        <v>40</v>
      </c>
      <c r="B1433" t="s">
        <v>26</v>
      </c>
      <c r="C1433" t="s">
        <v>65</v>
      </c>
      <c r="D1433" t="s">
        <v>473</v>
      </c>
      <c r="E1433">
        <v>1514380.35</v>
      </c>
      <c r="F1433">
        <v>0</v>
      </c>
    </row>
    <row r="1434" spans="1:6" x14ac:dyDescent="0.25">
      <c r="A1434" t="s">
        <v>40</v>
      </c>
      <c r="B1434" t="s">
        <v>26</v>
      </c>
      <c r="C1434" t="s">
        <v>65</v>
      </c>
      <c r="D1434" t="s">
        <v>474</v>
      </c>
      <c r="E1434">
        <v>2375.73</v>
      </c>
      <c r="F1434">
        <v>0</v>
      </c>
    </row>
    <row r="1435" spans="1:6" x14ac:dyDescent="0.25">
      <c r="A1435" t="s">
        <v>40</v>
      </c>
      <c r="B1435" t="s">
        <v>26</v>
      </c>
      <c r="C1435" t="s">
        <v>65</v>
      </c>
      <c r="D1435" t="s">
        <v>475</v>
      </c>
      <c r="E1435">
        <v>0</v>
      </c>
      <c r="F1435">
        <v>0</v>
      </c>
    </row>
    <row r="1436" spans="1:6" x14ac:dyDescent="0.25">
      <c r="A1436" t="s">
        <v>40</v>
      </c>
      <c r="B1436" t="s">
        <v>26</v>
      </c>
      <c r="C1436" t="s">
        <v>65</v>
      </c>
      <c r="D1436" t="s">
        <v>476</v>
      </c>
      <c r="E1436">
        <v>0</v>
      </c>
      <c r="F1436">
        <v>0</v>
      </c>
    </row>
    <row r="1437" spans="1:6" x14ac:dyDescent="0.25">
      <c r="A1437" t="s">
        <v>40</v>
      </c>
      <c r="B1437" t="s">
        <v>26</v>
      </c>
      <c r="C1437" t="s">
        <v>65</v>
      </c>
      <c r="D1437" t="s">
        <v>477</v>
      </c>
      <c r="E1437">
        <v>0</v>
      </c>
      <c r="F1437">
        <v>0</v>
      </c>
    </row>
    <row r="1438" spans="1:6" x14ac:dyDescent="0.25">
      <c r="A1438" t="s">
        <v>40</v>
      </c>
      <c r="B1438" t="s">
        <v>26</v>
      </c>
      <c r="C1438" t="s">
        <v>65</v>
      </c>
      <c r="D1438" t="s">
        <v>478</v>
      </c>
      <c r="E1438">
        <v>0</v>
      </c>
      <c r="F1438">
        <v>1624112.16</v>
      </c>
    </row>
    <row r="1439" spans="1:6" x14ac:dyDescent="0.25">
      <c r="A1439" t="s">
        <v>40</v>
      </c>
      <c r="B1439" t="s">
        <v>26</v>
      </c>
      <c r="C1439" t="s">
        <v>65</v>
      </c>
      <c r="D1439" t="s">
        <v>479</v>
      </c>
      <c r="E1439">
        <v>0</v>
      </c>
      <c r="F1439">
        <v>0</v>
      </c>
    </row>
    <row r="1440" spans="1:6" x14ac:dyDescent="0.25">
      <c r="A1440" t="s">
        <v>40</v>
      </c>
      <c r="B1440" t="s">
        <v>26</v>
      </c>
      <c r="C1440" t="s">
        <v>65</v>
      </c>
      <c r="D1440" t="s">
        <v>480</v>
      </c>
      <c r="E1440">
        <v>0</v>
      </c>
      <c r="F1440">
        <v>0</v>
      </c>
    </row>
    <row r="1441" spans="1:6" x14ac:dyDescent="0.25">
      <c r="A1441" t="s">
        <v>40</v>
      </c>
      <c r="B1441" t="s">
        <v>26</v>
      </c>
      <c r="C1441" t="s">
        <v>65</v>
      </c>
      <c r="D1441" t="s">
        <v>481</v>
      </c>
      <c r="E1441">
        <v>6600581.7300000004</v>
      </c>
      <c r="F1441">
        <v>1861649.44</v>
      </c>
    </row>
    <row r="1442" spans="1:6" x14ac:dyDescent="0.25">
      <c r="A1442" t="s">
        <v>39</v>
      </c>
      <c r="B1442" t="s">
        <v>73</v>
      </c>
      <c r="C1442" t="s">
        <v>68</v>
      </c>
      <c r="D1442" t="s">
        <v>467</v>
      </c>
      <c r="E1442">
        <v>0</v>
      </c>
      <c r="F1442">
        <v>1617.33</v>
      </c>
    </row>
    <row r="1443" spans="1:6" x14ac:dyDescent="0.25">
      <c r="A1443" t="s">
        <v>39</v>
      </c>
      <c r="B1443" t="s">
        <v>73</v>
      </c>
      <c r="C1443" t="s">
        <v>68</v>
      </c>
      <c r="D1443" t="s">
        <v>468</v>
      </c>
      <c r="E1443">
        <v>84556.24</v>
      </c>
      <c r="F1443">
        <v>0</v>
      </c>
    </row>
    <row r="1444" spans="1:6" x14ac:dyDescent="0.25">
      <c r="A1444" t="s">
        <v>39</v>
      </c>
      <c r="B1444" t="s">
        <v>73</v>
      </c>
      <c r="C1444" t="s">
        <v>68</v>
      </c>
      <c r="D1444" t="s">
        <v>469</v>
      </c>
      <c r="E1444">
        <v>1197553.4099999999</v>
      </c>
      <c r="F1444">
        <v>0</v>
      </c>
    </row>
    <row r="1445" spans="1:6" x14ac:dyDescent="0.25">
      <c r="A1445" t="s">
        <v>39</v>
      </c>
      <c r="B1445" t="s">
        <v>73</v>
      </c>
      <c r="C1445" t="s">
        <v>68</v>
      </c>
      <c r="D1445" t="s">
        <v>470</v>
      </c>
      <c r="E1445">
        <v>0</v>
      </c>
      <c r="F1445">
        <v>0</v>
      </c>
    </row>
    <row r="1446" spans="1:6" x14ac:dyDescent="0.25">
      <c r="A1446" t="s">
        <v>39</v>
      </c>
      <c r="B1446" t="s">
        <v>73</v>
      </c>
      <c r="C1446" t="s">
        <v>68</v>
      </c>
      <c r="D1446" t="s">
        <v>471</v>
      </c>
      <c r="E1446">
        <v>3196971.72</v>
      </c>
      <c r="F1446">
        <v>234323.45</v>
      </c>
    </row>
    <row r="1447" spans="1:6" x14ac:dyDescent="0.25">
      <c r="A1447" t="s">
        <v>39</v>
      </c>
      <c r="B1447" t="s">
        <v>73</v>
      </c>
      <c r="C1447" t="s">
        <v>68</v>
      </c>
      <c r="D1447" t="s">
        <v>472</v>
      </c>
      <c r="E1447">
        <v>0</v>
      </c>
      <c r="F1447">
        <v>0</v>
      </c>
    </row>
    <row r="1448" spans="1:6" x14ac:dyDescent="0.25">
      <c r="A1448" t="s">
        <v>39</v>
      </c>
      <c r="B1448" t="s">
        <v>73</v>
      </c>
      <c r="C1448" t="s">
        <v>68</v>
      </c>
      <c r="D1448" t="s">
        <v>473</v>
      </c>
      <c r="E1448">
        <v>1518130.07</v>
      </c>
      <c r="F1448">
        <v>0</v>
      </c>
    </row>
    <row r="1449" spans="1:6" x14ac:dyDescent="0.25">
      <c r="A1449" t="s">
        <v>39</v>
      </c>
      <c r="B1449" t="s">
        <v>73</v>
      </c>
      <c r="C1449" t="s">
        <v>68</v>
      </c>
      <c r="D1449" t="s">
        <v>474</v>
      </c>
      <c r="E1449">
        <v>2162.7399999999998</v>
      </c>
      <c r="F1449">
        <v>0</v>
      </c>
    </row>
    <row r="1450" spans="1:6" x14ac:dyDescent="0.25">
      <c r="A1450" t="s">
        <v>39</v>
      </c>
      <c r="B1450" t="s">
        <v>73</v>
      </c>
      <c r="C1450" t="s">
        <v>68</v>
      </c>
      <c r="D1450" t="s">
        <v>475</v>
      </c>
      <c r="E1450">
        <v>0</v>
      </c>
      <c r="F1450">
        <v>0</v>
      </c>
    </row>
    <row r="1451" spans="1:6" x14ac:dyDescent="0.25">
      <c r="A1451" t="s">
        <v>39</v>
      </c>
      <c r="B1451" t="s">
        <v>73</v>
      </c>
      <c r="C1451" t="s">
        <v>68</v>
      </c>
      <c r="D1451" t="s">
        <v>476</v>
      </c>
      <c r="E1451">
        <v>0</v>
      </c>
      <c r="F1451">
        <v>0</v>
      </c>
    </row>
    <row r="1452" spans="1:6" x14ac:dyDescent="0.25">
      <c r="A1452" t="s">
        <v>39</v>
      </c>
      <c r="B1452" t="s">
        <v>73</v>
      </c>
      <c r="C1452" t="s">
        <v>68</v>
      </c>
      <c r="D1452" t="s">
        <v>477</v>
      </c>
      <c r="E1452">
        <v>0</v>
      </c>
      <c r="F1452">
        <v>0</v>
      </c>
    </row>
    <row r="1453" spans="1:6" x14ac:dyDescent="0.25">
      <c r="A1453" t="s">
        <v>39</v>
      </c>
      <c r="B1453" t="s">
        <v>73</v>
      </c>
      <c r="C1453" t="s">
        <v>68</v>
      </c>
      <c r="D1453" t="s">
        <v>478</v>
      </c>
      <c r="E1453">
        <v>0</v>
      </c>
      <c r="F1453">
        <v>1810940.27</v>
      </c>
    </row>
    <row r="1454" spans="1:6" x14ac:dyDescent="0.25">
      <c r="A1454" t="s">
        <v>39</v>
      </c>
      <c r="B1454" t="s">
        <v>73</v>
      </c>
      <c r="C1454" t="s">
        <v>68</v>
      </c>
      <c r="D1454" t="s">
        <v>479</v>
      </c>
      <c r="E1454">
        <v>0</v>
      </c>
      <c r="F1454">
        <v>0</v>
      </c>
    </row>
    <row r="1455" spans="1:6" x14ac:dyDescent="0.25">
      <c r="A1455" t="s">
        <v>39</v>
      </c>
      <c r="B1455" t="s">
        <v>73</v>
      </c>
      <c r="C1455" t="s">
        <v>68</v>
      </c>
      <c r="D1455" t="s">
        <v>480</v>
      </c>
      <c r="E1455">
        <v>0</v>
      </c>
      <c r="F1455">
        <v>0</v>
      </c>
    </row>
    <row r="1456" spans="1:6" x14ac:dyDescent="0.25">
      <c r="A1456" t="s">
        <v>39</v>
      </c>
      <c r="B1456" t="s">
        <v>73</v>
      </c>
      <c r="C1456" t="s">
        <v>68</v>
      </c>
      <c r="D1456" t="s">
        <v>481</v>
      </c>
      <c r="E1456">
        <v>5999374.1799999997</v>
      </c>
      <c r="F1456">
        <v>2046881.05</v>
      </c>
    </row>
    <row r="1457" spans="1:6" x14ac:dyDescent="0.25">
      <c r="A1457" t="s">
        <v>39</v>
      </c>
      <c r="B1457" t="s">
        <v>74</v>
      </c>
      <c r="C1457" t="s">
        <v>68</v>
      </c>
      <c r="D1457" t="s">
        <v>467</v>
      </c>
      <c r="E1457">
        <v>0</v>
      </c>
      <c r="F1457">
        <v>2951.53</v>
      </c>
    </row>
    <row r="1458" spans="1:6" x14ac:dyDescent="0.25">
      <c r="A1458" t="s">
        <v>39</v>
      </c>
      <c r="B1458" t="s">
        <v>74</v>
      </c>
      <c r="C1458" t="s">
        <v>68</v>
      </c>
      <c r="D1458" t="s">
        <v>468</v>
      </c>
      <c r="E1458">
        <v>659858.55000000005</v>
      </c>
      <c r="F1458">
        <v>0</v>
      </c>
    </row>
    <row r="1459" spans="1:6" x14ac:dyDescent="0.25">
      <c r="A1459" t="s">
        <v>39</v>
      </c>
      <c r="B1459" t="s">
        <v>74</v>
      </c>
      <c r="C1459" t="s">
        <v>68</v>
      </c>
      <c r="D1459" t="s">
        <v>469</v>
      </c>
      <c r="E1459">
        <v>1197553.4099999999</v>
      </c>
      <c r="F1459">
        <v>0</v>
      </c>
    </row>
    <row r="1460" spans="1:6" x14ac:dyDescent="0.25">
      <c r="A1460" t="s">
        <v>39</v>
      </c>
      <c r="B1460" t="s">
        <v>74</v>
      </c>
      <c r="C1460" t="s">
        <v>68</v>
      </c>
      <c r="D1460" t="s">
        <v>470</v>
      </c>
      <c r="E1460">
        <v>0</v>
      </c>
      <c r="F1460">
        <v>0</v>
      </c>
    </row>
    <row r="1461" spans="1:6" x14ac:dyDescent="0.25">
      <c r="A1461" t="s">
        <v>39</v>
      </c>
      <c r="B1461" t="s">
        <v>74</v>
      </c>
      <c r="C1461" t="s">
        <v>68</v>
      </c>
      <c r="D1461" t="s">
        <v>471</v>
      </c>
      <c r="E1461">
        <v>3196971.72</v>
      </c>
      <c r="F1461">
        <v>234323.45</v>
      </c>
    </row>
    <row r="1462" spans="1:6" x14ac:dyDescent="0.25">
      <c r="A1462" t="s">
        <v>39</v>
      </c>
      <c r="B1462" t="s">
        <v>74</v>
      </c>
      <c r="C1462" t="s">
        <v>68</v>
      </c>
      <c r="D1462" t="s">
        <v>472</v>
      </c>
      <c r="E1462">
        <v>0</v>
      </c>
      <c r="F1462">
        <v>0</v>
      </c>
    </row>
    <row r="1463" spans="1:6" x14ac:dyDescent="0.25">
      <c r="A1463" t="s">
        <v>39</v>
      </c>
      <c r="B1463" t="s">
        <v>74</v>
      </c>
      <c r="C1463" t="s">
        <v>68</v>
      </c>
      <c r="D1463" t="s">
        <v>473</v>
      </c>
      <c r="E1463">
        <v>1730612.31</v>
      </c>
      <c r="F1463">
        <v>0</v>
      </c>
    </row>
    <row r="1464" spans="1:6" x14ac:dyDescent="0.25">
      <c r="A1464" t="s">
        <v>39</v>
      </c>
      <c r="B1464" t="s">
        <v>74</v>
      </c>
      <c r="C1464" t="s">
        <v>68</v>
      </c>
      <c r="D1464" t="s">
        <v>474</v>
      </c>
      <c r="E1464">
        <v>2769.42</v>
      </c>
      <c r="F1464">
        <v>0</v>
      </c>
    </row>
    <row r="1465" spans="1:6" x14ac:dyDescent="0.25">
      <c r="A1465" t="s">
        <v>39</v>
      </c>
      <c r="B1465" t="s">
        <v>74</v>
      </c>
      <c r="C1465" t="s">
        <v>68</v>
      </c>
      <c r="D1465" t="s">
        <v>475</v>
      </c>
      <c r="E1465">
        <v>0</v>
      </c>
      <c r="F1465">
        <v>0</v>
      </c>
    </row>
    <row r="1466" spans="1:6" x14ac:dyDescent="0.25">
      <c r="A1466" t="s">
        <v>39</v>
      </c>
      <c r="B1466" t="s">
        <v>74</v>
      </c>
      <c r="C1466" t="s">
        <v>68</v>
      </c>
      <c r="D1466" t="s">
        <v>476</v>
      </c>
      <c r="E1466">
        <v>0</v>
      </c>
      <c r="F1466">
        <v>0</v>
      </c>
    </row>
    <row r="1467" spans="1:6" x14ac:dyDescent="0.25">
      <c r="A1467" t="s">
        <v>39</v>
      </c>
      <c r="B1467" t="s">
        <v>74</v>
      </c>
      <c r="C1467" t="s">
        <v>68</v>
      </c>
      <c r="D1467" t="s">
        <v>477</v>
      </c>
      <c r="E1467">
        <v>0</v>
      </c>
      <c r="F1467">
        <v>0</v>
      </c>
    </row>
    <row r="1468" spans="1:6" x14ac:dyDescent="0.25">
      <c r="A1468" t="s">
        <v>39</v>
      </c>
      <c r="B1468" t="s">
        <v>74</v>
      </c>
      <c r="C1468" t="s">
        <v>68</v>
      </c>
      <c r="D1468" t="s">
        <v>478</v>
      </c>
      <c r="E1468">
        <v>0</v>
      </c>
      <c r="F1468">
        <v>1661120.29</v>
      </c>
    </row>
    <row r="1469" spans="1:6" x14ac:dyDescent="0.25">
      <c r="A1469" t="s">
        <v>39</v>
      </c>
      <c r="B1469" t="s">
        <v>74</v>
      </c>
      <c r="C1469" t="s">
        <v>68</v>
      </c>
      <c r="D1469" t="s">
        <v>479</v>
      </c>
      <c r="E1469">
        <v>0</v>
      </c>
      <c r="F1469">
        <v>0</v>
      </c>
    </row>
    <row r="1470" spans="1:6" x14ac:dyDescent="0.25">
      <c r="A1470" t="s">
        <v>39</v>
      </c>
      <c r="B1470" t="s">
        <v>74</v>
      </c>
      <c r="C1470" t="s">
        <v>68</v>
      </c>
      <c r="D1470" t="s">
        <v>480</v>
      </c>
      <c r="E1470">
        <v>0</v>
      </c>
      <c r="F1470">
        <v>0</v>
      </c>
    </row>
    <row r="1471" spans="1:6" x14ac:dyDescent="0.25">
      <c r="A1471" t="s">
        <v>39</v>
      </c>
      <c r="B1471" t="s">
        <v>74</v>
      </c>
      <c r="C1471" t="s">
        <v>68</v>
      </c>
      <c r="D1471" t="s">
        <v>481</v>
      </c>
      <c r="E1471">
        <v>6787765.4100000001</v>
      </c>
      <c r="F1471">
        <v>1898395.27</v>
      </c>
    </row>
    <row r="1472" spans="1:6" x14ac:dyDescent="0.25">
      <c r="A1472" t="s">
        <v>39</v>
      </c>
      <c r="B1472" t="s">
        <v>75</v>
      </c>
      <c r="C1472" t="s">
        <v>68</v>
      </c>
      <c r="D1472" t="s">
        <v>467</v>
      </c>
      <c r="E1472">
        <v>0</v>
      </c>
      <c r="F1472">
        <v>703.7</v>
      </c>
    </row>
    <row r="1473" spans="1:6" x14ac:dyDescent="0.25">
      <c r="A1473" t="s">
        <v>39</v>
      </c>
      <c r="B1473" t="s">
        <v>75</v>
      </c>
      <c r="C1473" t="s">
        <v>68</v>
      </c>
      <c r="D1473" t="s">
        <v>468</v>
      </c>
      <c r="E1473">
        <v>407268.95</v>
      </c>
      <c r="F1473">
        <v>0</v>
      </c>
    </row>
    <row r="1474" spans="1:6" x14ac:dyDescent="0.25">
      <c r="A1474" t="s">
        <v>39</v>
      </c>
      <c r="B1474" t="s">
        <v>75</v>
      </c>
      <c r="C1474" t="s">
        <v>68</v>
      </c>
      <c r="D1474" t="s">
        <v>469</v>
      </c>
      <c r="E1474">
        <v>1197553.4099999999</v>
      </c>
      <c r="F1474">
        <v>0</v>
      </c>
    </row>
    <row r="1475" spans="1:6" x14ac:dyDescent="0.25">
      <c r="A1475" t="s">
        <v>39</v>
      </c>
      <c r="B1475" t="s">
        <v>75</v>
      </c>
      <c r="C1475" t="s">
        <v>68</v>
      </c>
      <c r="D1475" t="s">
        <v>470</v>
      </c>
      <c r="E1475">
        <v>0</v>
      </c>
      <c r="F1475">
        <v>0</v>
      </c>
    </row>
    <row r="1476" spans="1:6" x14ac:dyDescent="0.25">
      <c r="A1476" t="s">
        <v>39</v>
      </c>
      <c r="B1476" t="s">
        <v>75</v>
      </c>
      <c r="C1476" t="s">
        <v>68</v>
      </c>
      <c r="D1476" t="s">
        <v>471</v>
      </c>
      <c r="E1476">
        <v>3196971.72</v>
      </c>
      <c r="F1476">
        <v>234323.45</v>
      </c>
    </row>
    <row r="1477" spans="1:6" x14ac:dyDescent="0.25">
      <c r="A1477" t="s">
        <v>39</v>
      </c>
      <c r="B1477" t="s">
        <v>75</v>
      </c>
      <c r="C1477" t="s">
        <v>68</v>
      </c>
      <c r="D1477" t="s">
        <v>472</v>
      </c>
      <c r="E1477">
        <v>0</v>
      </c>
      <c r="F1477">
        <v>0</v>
      </c>
    </row>
    <row r="1478" spans="1:6" x14ac:dyDescent="0.25">
      <c r="A1478" t="s">
        <v>39</v>
      </c>
      <c r="B1478" t="s">
        <v>75</v>
      </c>
      <c r="C1478" t="s">
        <v>68</v>
      </c>
      <c r="D1478" t="s">
        <v>473</v>
      </c>
      <c r="E1478">
        <v>1654031.96</v>
      </c>
      <c r="F1478">
        <v>0</v>
      </c>
    </row>
    <row r="1479" spans="1:6" x14ac:dyDescent="0.25">
      <c r="A1479" t="s">
        <v>39</v>
      </c>
      <c r="B1479" t="s">
        <v>75</v>
      </c>
      <c r="C1479" t="s">
        <v>68</v>
      </c>
      <c r="D1479" t="s">
        <v>474</v>
      </c>
      <c r="E1479">
        <v>2953.29</v>
      </c>
      <c r="F1479">
        <v>0</v>
      </c>
    </row>
    <row r="1480" spans="1:6" x14ac:dyDescent="0.25">
      <c r="A1480" t="s">
        <v>39</v>
      </c>
      <c r="B1480" t="s">
        <v>75</v>
      </c>
      <c r="C1480" t="s">
        <v>68</v>
      </c>
      <c r="D1480" t="s">
        <v>475</v>
      </c>
      <c r="E1480">
        <v>0</v>
      </c>
      <c r="F1480">
        <v>0</v>
      </c>
    </row>
    <row r="1481" spans="1:6" x14ac:dyDescent="0.25">
      <c r="A1481" t="s">
        <v>39</v>
      </c>
      <c r="B1481" t="s">
        <v>75</v>
      </c>
      <c r="C1481" t="s">
        <v>68</v>
      </c>
      <c r="D1481" t="s">
        <v>476</v>
      </c>
      <c r="E1481">
        <v>0</v>
      </c>
      <c r="F1481">
        <v>0</v>
      </c>
    </row>
    <row r="1482" spans="1:6" x14ac:dyDescent="0.25">
      <c r="A1482" t="s">
        <v>39</v>
      </c>
      <c r="B1482" t="s">
        <v>75</v>
      </c>
      <c r="C1482" t="s">
        <v>68</v>
      </c>
      <c r="D1482" t="s">
        <v>477</v>
      </c>
      <c r="E1482">
        <v>0</v>
      </c>
      <c r="F1482">
        <v>0</v>
      </c>
    </row>
    <row r="1483" spans="1:6" x14ac:dyDescent="0.25">
      <c r="A1483" t="s">
        <v>39</v>
      </c>
      <c r="B1483" t="s">
        <v>75</v>
      </c>
      <c r="C1483" t="s">
        <v>68</v>
      </c>
      <c r="D1483" t="s">
        <v>478</v>
      </c>
      <c r="E1483">
        <v>0</v>
      </c>
      <c r="F1483">
        <v>1656178.05</v>
      </c>
    </row>
    <row r="1484" spans="1:6" x14ac:dyDescent="0.25">
      <c r="A1484" t="s">
        <v>39</v>
      </c>
      <c r="B1484" t="s">
        <v>75</v>
      </c>
      <c r="C1484" t="s">
        <v>68</v>
      </c>
      <c r="D1484" t="s">
        <v>479</v>
      </c>
      <c r="E1484">
        <v>0</v>
      </c>
      <c r="F1484">
        <v>0</v>
      </c>
    </row>
    <row r="1485" spans="1:6" x14ac:dyDescent="0.25">
      <c r="A1485" t="s">
        <v>39</v>
      </c>
      <c r="B1485" t="s">
        <v>75</v>
      </c>
      <c r="C1485" t="s">
        <v>68</v>
      </c>
      <c r="D1485" t="s">
        <v>480</v>
      </c>
      <c r="E1485">
        <v>0</v>
      </c>
      <c r="F1485">
        <v>0</v>
      </c>
    </row>
    <row r="1486" spans="1:6" x14ac:dyDescent="0.25">
      <c r="A1486" t="s">
        <v>39</v>
      </c>
      <c r="B1486" t="s">
        <v>75</v>
      </c>
      <c r="C1486" t="s">
        <v>68</v>
      </c>
      <c r="D1486" t="s">
        <v>481</v>
      </c>
      <c r="E1486">
        <v>6458779.3300000001</v>
      </c>
      <c r="F1486">
        <v>1891205.2</v>
      </c>
    </row>
    <row r="1487" spans="1:6" x14ac:dyDescent="0.25">
      <c r="A1487" t="s">
        <v>39</v>
      </c>
      <c r="B1487" t="s">
        <v>76</v>
      </c>
      <c r="C1487" t="s">
        <v>68</v>
      </c>
      <c r="D1487" t="s">
        <v>467</v>
      </c>
      <c r="E1487">
        <v>0</v>
      </c>
      <c r="F1487">
        <v>769.43</v>
      </c>
    </row>
    <row r="1488" spans="1:6" x14ac:dyDescent="0.25">
      <c r="A1488" t="s">
        <v>39</v>
      </c>
      <c r="B1488" t="s">
        <v>76</v>
      </c>
      <c r="C1488" t="s">
        <v>68</v>
      </c>
      <c r="D1488" t="s">
        <v>468</v>
      </c>
      <c r="E1488">
        <v>795067.24</v>
      </c>
      <c r="F1488">
        <v>0</v>
      </c>
    </row>
    <row r="1489" spans="1:6" x14ac:dyDescent="0.25">
      <c r="A1489" t="s">
        <v>39</v>
      </c>
      <c r="B1489" t="s">
        <v>76</v>
      </c>
      <c r="C1489" t="s">
        <v>68</v>
      </c>
      <c r="D1489" t="s">
        <v>469</v>
      </c>
      <c r="E1489">
        <v>1197553.4099999999</v>
      </c>
      <c r="F1489">
        <v>0</v>
      </c>
    </row>
    <row r="1490" spans="1:6" x14ac:dyDescent="0.25">
      <c r="A1490" t="s">
        <v>39</v>
      </c>
      <c r="B1490" t="s">
        <v>76</v>
      </c>
      <c r="C1490" t="s">
        <v>68</v>
      </c>
      <c r="D1490" t="s">
        <v>470</v>
      </c>
      <c r="E1490">
        <v>0</v>
      </c>
      <c r="F1490">
        <v>0</v>
      </c>
    </row>
    <row r="1491" spans="1:6" x14ac:dyDescent="0.25">
      <c r="A1491" t="s">
        <v>39</v>
      </c>
      <c r="B1491" t="s">
        <v>76</v>
      </c>
      <c r="C1491" t="s">
        <v>68</v>
      </c>
      <c r="D1491" t="s">
        <v>471</v>
      </c>
      <c r="E1491">
        <v>3196971.72</v>
      </c>
      <c r="F1491">
        <v>234323.45</v>
      </c>
    </row>
    <row r="1492" spans="1:6" x14ac:dyDescent="0.25">
      <c r="A1492" t="s">
        <v>39</v>
      </c>
      <c r="B1492" t="s">
        <v>76</v>
      </c>
      <c r="C1492" t="s">
        <v>68</v>
      </c>
      <c r="D1492" t="s">
        <v>472</v>
      </c>
      <c r="E1492">
        <v>0</v>
      </c>
      <c r="F1492">
        <v>0</v>
      </c>
    </row>
    <row r="1493" spans="1:6" x14ac:dyDescent="0.25">
      <c r="A1493" t="s">
        <v>39</v>
      </c>
      <c r="B1493" t="s">
        <v>76</v>
      </c>
      <c r="C1493" t="s">
        <v>68</v>
      </c>
      <c r="D1493" t="s">
        <v>473</v>
      </c>
      <c r="E1493">
        <v>1757112.3200000001</v>
      </c>
      <c r="F1493">
        <v>0</v>
      </c>
    </row>
    <row r="1494" spans="1:6" x14ac:dyDescent="0.25">
      <c r="A1494" t="s">
        <v>39</v>
      </c>
      <c r="B1494" t="s">
        <v>76</v>
      </c>
      <c r="C1494" t="s">
        <v>68</v>
      </c>
      <c r="D1494" t="s">
        <v>474</v>
      </c>
      <c r="E1494">
        <v>3151.27</v>
      </c>
      <c r="F1494">
        <v>0</v>
      </c>
    </row>
    <row r="1495" spans="1:6" x14ac:dyDescent="0.25">
      <c r="A1495" t="s">
        <v>39</v>
      </c>
      <c r="B1495" t="s">
        <v>76</v>
      </c>
      <c r="C1495" t="s">
        <v>68</v>
      </c>
      <c r="D1495" t="s">
        <v>475</v>
      </c>
      <c r="E1495">
        <v>0</v>
      </c>
      <c r="F1495">
        <v>0</v>
      </c>
    </row>
    <row r="1496" spans="1:6" x14ac:dyDescent="0.25">
      <c r="A1496" t="s">
        <v>39</v>
      </c>
      <c r="B1496" t="s">
        <v>76</v>
      </c>
      <c r="C1496" t="s">
        <v>68</v>
      </c>
      <c r="D1496" t="s">
        <v>476</v>
      </c>
      <c r="E1496">
        <v>0</v>
      </c>
      <c r="F1496">
        <v>0</v>
      </c>
    </row>
    <row r="1497" spans="1:6" x14ac:dyDescent="0.25">
      <c r="A1497" t="s">
        <v>39</v>
      </c>
      <c r="B1497" t="s">
        <v>76</v>
      </c>
      <c r="C1497" t="s">
        <v>68</v>
      </c>
      <c r="D1497" t="s">
        <v>477</v>
      </c>
      <c r="E1497">
        <v>0</v>
      </c>
      <c r="F1497">
        <v>0</v>
      </c>
    </row>
    <row r="1498" spans="1:6" x14ac:dyDescent="0.25">
      <c r="A1498" t="s">
        <v>39</v>
      </c>
      <c r="B1498" t="s">
        <v>76</v>
      </c>
      <c r="C1498" t="s">
        <v>68</v>
      </c>
      <c r="D1498" t="s">
        <v>478</v>
      </c>
      <c r="E1498">
        <v>0</v>
      </c>
      <c r="F1498">
        <v>1597057.57</v>
      </c>
    </row>
    <row r="1499" spans="1:6" x14ac:dyDescent="0.25">
      <c r="A1499" t="s">
        <v>39</v>
      </c>
      <c r="B1499" t="s">
        <v>76</v>
      </c>
      <c r="C1499" t="s">
        <v>68</v>
      </c>
      <c r="D1499" t="s">
        <v>479</v>
      </c>
      <c r="E1499">
        <v>0</v>
      </c>
      <c r="F1499">
        <v>0</v>
      </c>
    </row>
    <row r="1500" spans="1:6" x14ac:dyDescent="0.25">
      <c r="A1500" t="s">
        <v>39</v>
      </c>
      <c r="B1500" t="s">
        <v>76</v>
      </c>
      <c r="C1500" t="s">
        <v>68</v>
      </c>
      <c r="D1500" t="s">
        <v>480</v>
      </c>
      <c r="E1500">
        <v>0</v>
      </c>
      <c r="F1500">
        <v>0</v>
      </c>
    </row>
    <row r="1501" spans="1:6" x14ac:dyDescent="0.25">
      <c r="A1501" t="s">
        <v>39</v>
      </c>
      <c r="B1501" t="s">
        <v>76</v>
      </c>
      <c r="C1501" t="s">
        <v>68</v>
      </c>
      <c r="D1501" t="s">
        <v>481</v>
      </c>
      <c r="E1501">
        <v>6949855.96</v>
      </c>
      <c r="F1501">
        <v>1832150.45</v>
      </c>
    </row>
    <row r="1502" spans="1:6" x14ac:dyDescent="0.25">
      <c r="A1502" t="s">
        <v>39</v>
      </c>
      <c r="B1502" t="s">
        <v>77</v>
      </c>
      <c r="C1502" t="s">
        <v>68</v>
      </c>
      <c r="D1502" t="s">
        <v>467</v>
      </c>
      <c r="E1502">
        <v>0</v>
      </c>
      <c r="F1502">
        <v>434.15</v>
      </c>
    </row>
    <row r="1503" spans="1:6" x14ac:dyDescent="0.25">
      <c r="A1503" t="s">
        <v>39</v>
      </c>
      <c r="B1503" t="s">
        <v>77</v>
      </c>
      <c r="C1503" t="s">
        <v>68</v>
      </c>
      <c r="D1503" t="s">
        <v>468</v>
      </c>
      <c r="E1503">
        <v>534020.9</v>
      </c>
      <c r="F1503">
        <v>0</v>
      </c>
    </row>
    <row r="1504" spans="1:6" x14ac:dyDescent="0.25">
      <c r="A1504" t="s">
        <v>39</v>
      </c>
      <c r="B1504" t="s">
        <v>77</v>
      </c>
      <c r="C1504" t="s">
        <v>68</v>
      </c>
      <c r="D1504" t="s">
        <v>469</v>
      </c>
      <c r="E1504">
        <v>1197553.4099999999</v>
      </c>
      <c r="F1504">
        <v>0</v>
      </c>
    </row>
    <row r="1505" spans="1:6" x14ac:dyDescent="0.25">
      <c r="A1505" t="s">
        <v>39</v>
      </c>
      <c r="B1505" t="s">
        <v>77</v>
      </c>
      <c r="C1505" t="s">
        <v>68</v>
      </c>
      <c r="D1505" t="s">
        <v>470</v>
      </c>
      <c r="E1505">
        <v>0</v>
      </c>
      <c r="F1505">
        <v>0</v>
      </c>
    </row>
    <row r="1506" spans="1:6" x14ac:dyDescent="0.25">
      <c r="A1506" t="s">
        <v>39</v>
      </c>
      <c r="B1506" t="s">
        <v>77</v>
      </c>
      <c r="C1506" t="s">
        <v>68</v>
      </c>
      <c r="D1506" t="s">
        <v>471</v>
      </c>
      <c r="E1506">
        <v>3196971.72</v>
      </c>
      <c r="F1506">
        <v>234323.45</v>
      </c>
    </row>
    <row r="1507" spans="1:6" x14ac:dyDescent="0.25">
      <c r="A1507" t="s">
        <v>39</v>
      </c>
      <c r="B1507" t="s">
        <v>77</v>
      </c>
      <c r="C1507" t="s">
        <v>68</v>
      </c>
      <c r="D1507" t="s">
        <v>472</v>
      </c>
      <c r="E1507">
        <v>0</v>
      </c>
      <c r="F1507">
        <v>0</v>
      </c>
    </row>
    <row r="1508" spans="1:6" x14ac:dyDescent="0.25">
      <c r="A1508" t="s">
        <v>39</v>
      </c>
      <c r="B1508" t="s">
        <v>77</v>
      </c>
      <c r="C1508" t="s">
        <v>68</v>
      </c>
      <c r="D1508" t="s">
        <v>473</v>
      </c>
      <c r="E1508">
        <v>1666884.81</v>
      </c>
      <c r="F1508">
        <v>0</v>
      </c>
    </row>
    <row r="1509" spans="1:6" x14ac:dyDescent="0.25">
      <c r="A1509" t="s">
        <v>39</v>
      </c>
      <c r="B1509" t="s">
        <v>77</v>
      </c>
      <c r="C1509" t="s">
        <v>68</v>
      </c>
      <c r="D1509" t="s">
        <v>474</v>
      </c>
      <c r="E1509">
        <v>2822.73</v>
      </c>
      <c r="F1509">
        <v>0</v>
      </c>
    </row>
    <row r="1510" spans="1:6" x14ac:dyDescent="0.25">
      <c r="A1510" t="s">
        <v>39</v>
      </c>
      <c r="B1510" t="s">
        <v>77</v>
      </c>
      <c r="C1510" t="s">
        <v>68</v>
      </c>
      <c r="D1510" t="s">
        <v>475</v>
      </c>
      <c r="E1510">
        <v>0</v>
      </c>
      <c r="F1510">
        <v>0</v>
      </c>
    </row>
    <row r="1511" spans="1:6" x14ac:dyDescent="0.25">
      <c r="A1511" t="s">
        <v>39</v>
      </c>
      <c r="B1511" t="s">
        <v>77</v>
      </c>
      <c r="C1511" t="s">
        <v>68</v>
      </c>
      <c r="D1511" t="s">
        <v>476</v>
      </c>
      <c r="E1511">
        <v>0</v>
      </c>
      <c r="F1511">
        <v>0</v>
      </c>
    </row>
    <row r="1512" spans="1:6" x14ac:dyDescent="0.25">
      <c r="A1512" t="s">
        <v>39</v>
      </c>
      <c r="B1512" t="s">
        <v>77</v>
      </c>
      <c r="C1512" t="s">
        <v>68</v>
      </c>
      <c r="D1512" t="s">
        <v>477</v>
      </c>
      <c r="E1512">
        <v>0</v>
      </c>
      <c r="F1512">
        <v>0</v>
      </c>
    </row>
    <row r="1513" spans="1:6" x14ac:dyDescent="0.25">
      <c r="A1513" t="s">
        <v>39</v>
      </c>
      <c r="B1513" t="s">
        <v>77</v>
      </c>
      <c r="C1513" t="s">
        <v>68</v>
      </c>
      <c r="D1513" t="s">
        <v>478</v>
      </c>
      <c r="E1513">
        <v>0</v>
      </c>
      <c r="F1513">
        <v>1656339.42</v>
      </c>
    </row>
    <row r="1514" spans="1:6" x14ac:dyDescent="0.25">
      <c r="A1514" t="s">
        <v>39</v>
      </c>
      <c r="B1514" t="s">
        <v>77</v>
      </c>
      <c r="C1514" t="s">
        <v>68</v>
      </c>
      <c r="D1514" t="s">
        <v>479</v>
      </c>
      <c r="E1514">
        <v>0</v>
      </c>
      <c r="F1514">
        <v>0</v>
      </c>
    </row>
    <row r="1515" spans="1:6" x14ac:dyDescent="0.25">
      <c r="A1515" t="s">
        <v>39</v>
      </c>
      <c r="B1515" t="s">
        <v>77</v>
      </c>
      <c r="C1515" t="s">
        <v>68</v>
      </c>
      <c r="D1515" t="s">
        <v>480</v>
      </c>
      <c r="E1515">
        <v>0</v>
      </c>
      <c r="F1515">
        <v>0</v>
      </c>
    </row>
    <row r="1516" spans="1:6" x14ac:dyDescent="0.25">
      <c r="A1516" t="s">
        <v>39</v>
      </c>
      <c r="B1516" t="s">
        <v>77</v>
      </c>
      <c r="C1516" t="s">
        <v>68</v>
      </c>
      <c r="D1516" t="s">
        <v>481</v>
      </c>
      <c r="E1516">
        <v>6598253.5700000003</v>
      </c>
      <c r="F1516">
        <v>1891097.02</v>
      </c>
    </row>
    <row r="1517" spans="1:6" x14ac:dyDescent="0.25">
      <c r="A1517" t="s">
        <v>39</v>
      </c>
      <c r="B1517" t="s">
        <v>78</v>
      </c>
      <c r="C1517" t="s">
        <v>68</v>
      </c>
      <c r="D1517" t="s">
        <v>467</v>
      </c>
      <c r="E1517">
        <v>0</v>
      </c>
      <c r="F1517">
        <v>0</v>
      </c>
    </row>
    <row r="1518" spans="1:6" x14ac:dyDescent="0.25">
      <c r="A1518" t="s">
        <v>39</v>
      </c>
      <c r="B1518" t="s">
        <v>78</v>
      </c>
      <c r="C1518" t="s">
        <v>68</v>
      </c>
      <c r="D1518" t="s">
        <v>468</v>
      </c>
      <c r="E1518">
        <v>886211.28</v>
      </c>
      <c r="F1518">
        <v>0</v>
      </c>
    </row>
    <row r="1519" spans="1:6" x14ac:dyDescent="0.25">
      <c r="A1519" t="s">
        <v>39</v>
      </c>
      <c r="B1519" t="s">
        <v>78</v>
      </c>
      <c r="C1519" t="s">
        <v>68</v>
      </c>
      <c r="D1519" t="s">
        <v>469</v>
      </c>
      <c r="E1519">
        <v>1197553.4099999999</v>
      </c>
      <c r="F1519">
        <v>0</v>
      </c>
    </row>
    <row r="1520" spans="1:6" x14ac:dyDescent="0.25">
      <c r="A1520" t="s">
        <v>39</v>
      </c>
      <c r="B1520" t="s">
        <v>78</v>
      </c>
      <c r="C1520" t="s">
        <v>68</v>
      </c>
      <c r="D1520" t="s">
        <v>470</v>
      </c>
      <c r="E1520">
        <v>0</v>
      </c>
      <c r="F1520">
        <v>0</v>
      </c>
    </row>
    <row r="1521" spans="1:6" x14ac:dyDescent="0.25">
      <c r="A1521" t="s">
        <v>39</v>
      </c>
      <c r="B1521" t="s">
        <v>78</v>
      </c>
      <c r="C1521" t="s">
        <v>68</v>
      </c>
      <c r="D1521" t="s">
        <v>471</v>
      </c>
      <c r="E1521">
        <v>3196971.72</v>
      </c>
      <c r="F1521">
        <v>234323.45</v>
      </c>
    </row>
    <row r="1522" spans="1:6" x14ac:dyDescent="0.25">
      <c r="A1522" t="s">
        <v>39</v>
      </c>
      <c r="B1522" t="s">
        <v>78</v>
      </c>
      <c r="C1522" t="s">
        <v>68</v>
      </c>
      <c r="D1522" t="s">
        <v>472</v>
      </c>
      <c r="E1522">
        <v>0</v>
      </c>
      <c r="F1522">
        <v>0</v>
      </c>
    </row>
    <row r="1523" spans="1:6" x14ac:dyDescent="0.25">
      <c r="A1523" t="s">
        <v>39</v>
      </c>
      <c r="B1523" t="s">
        <v>78</v>
      </c>
      <c r="C1523" t="s">
        <v>68</v>
      </c>
      <c r="D1523" t="s">
        <v>473</v>
      </c>
      <c r="E1523">
        <v>1732779</v>
      </c>
      <c r="F1523">
        <v>0</v>
      </c>
    </row>
    <row r="1524" spans="1:6" x14ac:dyDescent="0.25">
      <c r="A1524" t="s">
        <v>39</v>
      </c>
      <c r="B1524" t="s">
        <v>78</v>
      </c>
      <c r="C1524" t="s">
        <v>68</v>
      </c>
      <c r="D1524" t="s">
        <v>474</v>
      </c>
      <c r="E1524">
        <v>3286.25</v>
      </c>
      <c r="F1524">
        <v>0</v>
      </c>
    </row>
    <row r="1525" spans="1:6" x14ac:dyDescent="0.25">
      <c r="A1525" t="s">
        <v>39</v>
      </c>
      <c r="B1525" t="s">
        <v>78</v>
      </c>
      <c r="C1525" t="s">
        <v>68</v>
      </c>
      <c r="D1525" t="s">
        <v>475</v>
      </c>
      <c r="E1525">
        <v>0</v>
      </c>
      <c r="F1525">
        <v>0</v>
      </c>
    </row>
    <row r="1526" spans="1:6" x14ac:dyDescent="0.25">
      <c r="A1526" t="s">
        <v>39</v>
      </c>
      <c r="B1526" t="s">
        <v>78</v>
      </c>
      <c r="C1526" t="s">
        <v>68</v>
      </c>
      <c r="D1526" t="s">
        <v>476</v>
      </c>
      <c r="E1526">
        <v>0</v>
      </c>
      <c r="F1526">
        <v>0</v>
      </c>
    </row>
    <row r="1527" spans="1:6" x14ac:dyDescent="0.25">
      <c r="A1527" t="s">
        <v>39</v>
      </c>
      <c r="B1527" t="s">
        <v>78</v>
      </c>
      <c r="C1527" t="s">
        <v>68</v>
      </c>
      <c r="D1527" t="s">
        <v>477</v>
      </c>
      <c r="E1527">
        <v>0</v>
      </c>
      <c r="F1527">
        <v>0</v>
      </c>
    </row>
    <row r="1528" spans="1:6" x14ac:dyDescent="0.25">
      <c r="A1528" t="s">
        <v>39</v>
      </c>
      <c r="B1528" t="s">
        <v>78</v>
      </c>
      <c r="C1528" t="s">
        <v>68</v>
      </c>
      <c r="D1528" t="s">
        <v>478</v>
      </c>
      <c r="E1528">
        <v>0</v>
      </c>
      <c r="F1528">
        <v>1525053.09</v>
      </c>
    </row>
    <row r="1529" spans="1:6" x14ac:dyDescent="0.25">
      <c r="A1529" t="s">
        <v>39</v>
      </c>
      <c r="B1529" t="s">
        <v>78</v>
      </c>
      <c r="C1529" t="s">
        <v>68</v>
      </c>
      <c r="D1529" t="s">
        <v>479</v>
      </c>
      <c r="E1529">
        <v>0</v>
      </c>
      <c r="F1529">
        <v>0</v>
      </c>
    </row>
    <row r="1530" spans="1:6" x14ac:dyDescent="0.25">
      <c r="A1530" t="s">
        <v>39</v>
      </c>
      <c r="B1530" t="s">
        <v>78</v>
      </c>
      <c r="C1530" t="s">
        <v>68</v>
      </c>
      <c r="D1530" t="s">
        <v>480</v>
      </c>
      <c r="E1530">
        <v>0</v>
      </c>
      <c r="F1530">
        <v>0</v>
      </c>
    </row>
    <row r="1531" spans="1:6" x14ac:dyDescent="0.25">
      <c r="A1531" t="s">
        <v>39</v>
      </c>
      <c r="B1531" t="s">
        <v>78</v>
      </c>
      <c r="C1531" t="s">
        <v>68</v>
      </c>
      <c r="D1531" t="s">
        <v>481</v>
      </c>
      <c r="E1531">
        <v>7016801.6500000004</v>
      </c>
      <c r="F1531">
        <v>1759376.54</v>
      </c>
    </row>
    <row r="1532" spans="1:6" x14ac:dyDescent="0.25">
      <c r="A1532" t="s">
        <v>39</v>
      </c>
      <c r="B1532" t="s">
        <v>79</v>
      </c>
      <c r="C1532" t="s">
        <v>68</v>
      </c>
      <c r="D1532" t="s">
        <v>467</v>
      </c>
      <c r="E1532">
        <v>0</v>
      </c>
      <c r="F1532">
        <v>0</v>
      </c>
    </row>
    <row r="1533" spans="1:6" x14ac:dyDescent="0.25">
      <c r="A1533" t="s">
        <v>39</v>
      </c>
      <c r="B1533" t="s">
        <v>79</v>
      </c>
      <c r="C1533" t="s">
        <v>68</v>
      </c>
      <c r="D1533" t="s">
        <v>468</v>
      </c>
      <c r="E1533">
        <v>994631.53</v>
      </c>
      <c r="F1533">
        <v>0</v>
      </c>
    </row>
    <row r="1534" spans="1:6" x14ac:dyDescent="0.25">
      <c r="A1534" t="s">
        <v>39</v>
      </c>
      <c r="B1534" t="s">
        <v>79</v>
      </c>
      <c r="C1534" t="s">
        <v>68</v>
      </c>
      <c r="D1534" t="s">
        <v>469</v>
      </c>
      <c r="E1534">
        <v>1197553.4099999999</v>
      </c>
      <c r="F1534">
        <v>0</v>
      </c>
    </row>
    <row r="1535" spans="1:6" x14ac:dyDescent="0.25">
      <c r="A1535" t="s">
        <v>39</v>
      </c>
      <c r="B1535" t="s">
        <v>79</v>
      </c>
      <c r="C1535" t="s">
        <v>68</v>
      </c>
      <c r="D1535" t="s">
        <v>470</v>
      </c>
      <c r="E1535">
        <v>0</v>
      </c>
      <c r="F1535">
        <v>0</v>
      </c>
    </row>
    <row r="1536" spans="1:6" x14ac:dyDescent="0.25">
      <c r="A1536" t="s">
        <v>39</v>
      </c>
      <c r="B1536" t="s">
        <v>79</v>
      </c>
      <c r="C1536" t="s">
        <v>68</v>
      </c>
      <c r="D1536" t="s">
        <v>471</v>
      </c>
      <c r="E1536">
        <v>3196971.72</v>
      </c>
      <c r="F1536">
        <v>234323.45</v>
      </c>
    </row>
    <row r="1537" spans="1:6" x14ac:dyDescent="0.25">
      <c r="A1537" t="s">
        <v>39</v>
      </c>
      <c r="B1537" t="s">
        <v>79</v>
      </c>
      <c r="C1537" t="s">
        <v>68</v>
      </c>
      <c r="D1537" t="s">
        <v>472</v>
      </c>
      <c r="E1537">
        <v>0</v>
      </c>
      <c r="F1537">
        <v>0</v>
      </c>
    </row>
    <row r="1538" spans="1:6" x14ac:dyDescent="0.25">
      <c r="A1538" t="s">
        <v>39</v>
      </c>
      <c r="B1538" t="s">
        <v>79</v>
      </c>
      <c r="C1538" t="s">
        <v>68</v>
      </c>
      <c r="D1538" t="s">
        <v>473</v>
      </c>
      <c r="E1538">
        <v>1692100.65</v>
      </c>
      <c r="F1538">
        <v>0</v>
      </c>
    </row>
    <row r="1539" spans="1:6" x14ac:dyDescent="0.25">
      <c r="A1539" t="s">
        <v>39</v>
      </c>
      <c r="B1539" t="s">
        <v>79</v>
      </c>
      <c r="C1539" t="s">
        <v>68</v>
      </c>
      <c r="D1539" t="s">
        <v>474</v>
      </c>
      <c r="E1539">
        <v>3436.3</v>
      </c>
      <c r="F1539">
        <v>0</v>
      </c>
    </row>
    <row r="1540" spans="1:6" x14ac:dyDescent="0.25">
      <c r="A1540" t="s">
        <v>39</v>
      </c>
      <c r="B1540" t="s">
        <v>79</v>
      </c>
      <c r="C1540" t="s">
        <v>68</v>
      </c>
      <c r="D1540" t="s">
        <v>475</v>
      </c>
      <c r="E1540">
        <v>0</v>
      </c>
      <c r="F1540">
        <v>0</v>
      </c>
    </row>
    <row r="1541" spans="1:6" x14ac:dyDescent="0.25">
      <c r="A1541" t="s">
        <v>39</v>
      </c>
      <c r="B1541" t="s">
        <v>79</v>
      </c>
      <c r="C1541" t="s">
        <v>68</v>
      </c>
      <c r="D1541" t="s">
        <v>476</v>
      </c>
      <c r="E1541">
        <v>0</v>
      </c>
      <c r="F1541">
        <v>0</v>
      </c>
    </row>
    <row r="1542" spans="1:6" x14ac:dyDescent="0.25">
      <c r="A1542" t="s">
        <v>39</v>
      </c>
      <c r="B1542" t="s">
        <v>79</v>
      </c>
      <c r="C1542" t="s">
        <v>68</v>
      </c>
      <c r="D1542" t="s">
        <v>477</v>
      </c>
      <c r="E1542">
        <v>0</v>
      </c>
      <c r="F1542">
        <v>0</v>
      </c>
    </row>
    <row r="1543" spans="1:6" x14ac:dyDescent="0.25">
      <c r="A1543" t="s">
        <v>39</v>
      </c>
      <c r="B1543" t="s">
        <v>79</v>
      </c>
      <c r="C1543" t="s">
        <v>68</v>
      </c>
      <c r="D1543" t="s">
        <v>478</v>
      </c>
      <c r="E1543">
        <v>0</v>
      </c>
      <c r="F1543">
        <v>1504306.09</v>
      </c>
    </row>
    <row r="1544" spans="1:6" x14ac:dyDescent="0.25">
      <c r="A1544" t="s">
        <v>39</v>
      </c>
      <c r="B1544" t="s">
        <v>79</v>
      </c>
      <c r="C1544" t="s">
        <v>68</v>
      </c>
      <c r="D1544" t="s">
        <v>479</v>
      </c>
      <c r="E1544">
        <v>0</v>
      </c>
      <c r="F1544">
        <v>0</v>
      </c>
    </row>
    <row r="1545" spans="1:6" x14ac:dyDescent="0.25">
      <c r="A1545" t="s">
        <v>39</v>
      </c>
      <c r="B1545" t="s">
        <v>79</v>
      </c>
      <c r="C1545" t="s">
        <v>68</v>
      </c>
      <c r="D1545" t="s">
        <v>480</v>
      </c>
      <c r="E1545">
        <v>0</v>
      </c>
      <c r="F1545">
        <v>0</v>
      </c>
    </row>
    <row r="1546" spans="1:6" x14ac:dyDescent="0.25">
      <c r="A1546" t="s">
        <v>39</v>
      </c>
      <c r="B1546" t="s">
        <v>79</v>
      </c>
      <c r="C1546" t="s">
        <v>68</v>
      </c>
      <c r="D1546" t="s">
        <v>481</v>
      </c>
      <c r="E1546">
        <v>7084693.6100000003</v>
      </c>
      <c r="F1546">
        <v>1738629.54</v>
      </c>
    </row>
    <row r="1547" spans="1:6" x14ac:dyDescent="0.25">
      <c r="A1547" t="s">
        <v>39</v>
      </c>
      <c r="B1547" t="s">
        <v>80</v>
      </c>
      <c r="C1547" t="s">
        <v>68</v>
      </c>
      <c r="D1547" t="s">
        <v>467</v>
      </c>
      <c r="E1547">
        <v>0</v>
      </c>
      <c r="F1547">
        <v>0.89</v>
      </c>
    </row>
    <row r="1548" spans="1:6" x14ac:dyDescent="0.25">
      <c r="A1548" t="s">
        <v>39</v>
      </c>
      <c r="B1548" t="s">
        <v>80</v>
      </c>
      <c r="C1548" t="s">
        <v>68</v>
      </c>
      <c r="D1548" t="s">
        <v>468</v>
      </c>
      <c r="E1548">
        <v>1124176.8899999999</v>
      </c>
      <c r="F1548">
        <v>0</v>
      </c>
    </row>
    <row r="1549" spans="1:6" x14ac:dyDescent="0.25">
      <c r="A1549" t="s">
        <v>39</v>
      </c>
      <c r="B1549" t="s">
        <v>80</v>
      </c>
      <c r="C1549" t="s">
        <v>68</v>
      </c>
      <c r="D1549" t="s">
        <v>469</v>
      </c>
      <c r="E1549">
        <v>1197553.4099999999</v>
      </c>
      <c r="F1549">
        <v>0</v>
      </c>
    </row>
    <row r="1550" spans="1:6" x14ac:dyDescent="0.25">
      <c r="A1550" t="s">
        <v>39</v>
      </c>
      <c r="B1550" t="s">
        <v>80</v>
      </c>
      <c r="C1550" t="s">
        <v>68</v>
      </c>
      <c r="D1550" t="s">
        <v>470</v>
      </c>
      <c r="E1550">
        <v>0</v>
      </c>
      <c r="F1550">
        <v>0</v>
      </c>
    </row>
    <row r="1551" spans="1:6" x14ac:dyDescent="0.25">
      <c r="A1551" t="s">
        <v>39</v>
      </c>
      <c r="B1551" t="s">
        <v>80</v>
      </c>
      <c r="C1551" t="s">
        <v>68</v>
      </c>
      <c r="D1551" t="s">
        <v>471</v>
      </c>
      <c r="E1551">
        <v>3196971.72</v>
      </c>
      <c r="F1551">
        <v>234323.45</v>
      </c>
    </row>
    <row r="1552" spans="1:6" x14ac:dyDescent="0.25">
      <c r="A1552" t="s">
        <v>39</v>
      </c>
      <c r="B1552" t="s">
        <v>80</v>
      </c>
      <c r="C1552" t="s">
        <v>68</v>
      </c>
      <c r="D1552" t="s">
        <v>472</v>
      </c>
      <c r="E1552">
        <v>0</v>
      </c>
      <c r="F1552">
        <v>0</v>
      </c>
    </row>
    <row r="1553" spans="1:6" x14ac:dyDescent="0.25">
      <c r="A1553" t="s">
        <v>39</v>
      </c>
      <c r="B1553" t="s">
        <v>80</v>
      </c>
      <c r="C1553" t="s">
        <v>68</v>
      </c>
      <c r="D1553" t="s">
        <v>473</v>
      </c>
      <c r="E1553">
        <v>1774851.03</v>
      </c>
      <c r="F1553">
        <v>0</v>
      </c>
    </row>
    <row r="1554" spans="1:6" x14ac:dyDescent="0.25">
      <c r="A1554" t="s">
        <v>39</v>
      </c>
      <c r="B1554" t="s">
        <v>80</v>
      </c>
      <c r="C1554" t="s">
        <v>68</v>
      </c>
      <c r="D1554" t="s">
        <v>474</v>
      </c>
      <c r="E1554">
        <v>3511.68</v>
      </c>
      <c r="F1554">
        <v>0</v>
      </c>
    </row>
    <row r="1555" spans="1:6" x14ac:dyDescent="0.25">
      <c r="A1555" t="s">
        <v>39</v>
      </c>
      <c r="B1555" t="s">
        <v>80</v>
      </c>
      <c r="C1555" t="s">
        <v>68</v>
      </c>
      <c r="D1555" t="s">
        <v>475</v>
      </c>
      <c r="E1555">
        <v>0</v>
      </c>
      <c r="F1555">
        <v>0</v>
      </c>
    </row>
    <row r="1556" spans="1:6" x14ac:dyDescent="0.25">
      <c r="A1556" t="s">
        <v>39</v>
      </c>
      <c r="B1556" t="s">
        <v>80</v>
      </c>
      <c r="C1556" t="s">
        <v>68</v>
      </c>
      <c r="D1556" t="s">
        <v>476</v>
      </c>
      <c r="E1556">
        <v>0</v>
      </c>
      <c r="F1556">
        <v>0</v>
      </c>
    </row>
    <row r="1557" spans="1:6" x14ac:dyDescent="0.25">
      <c r="A1557" t="s">
        <v>39</v>
      </c>
      <c r="B1557" t="s">
        <v>80</v>
      </c>
      <c r="C1557" t="s">
        <v>68</v>
      </c>
      <c r="D1557" t="s">
        <v>477</v>
      </c>
      <c r="E1557">
        <v>0</v>
      </c>
      <c r="F1557">
        <v>0</v>
      </c>
    </row>
    <row r="1558" spans="1:6" x14ac:dyDescent="0.25">
      <c r="A1558" t="s">
        <v>39</v>
      </c>
      <c r="B1558" t="s">
        <v>80</v>
      </c>
      <c r="C1558" t="s">
        <v>68</v>
      </c>
      <c r="D1558" t="s">
        <v>478</v>
      </c>
      <c r="E1558">
        <v>0</v>
      </c>
      <c r="F1558">
        <v>1501826.41</v>
      </c>
    </row>
    <row r="1559" spans="1:6" x14ac:dyDescent="0.25">
      <c r="A1559" t="s">
        <v>39</v>
      </c>
      <c r="B1559" t="s">
        <v>80</v>
      </c>
      <c r="C1559" t="s">
        <v>68</v>
      </c>
      <c r="D1559" t="s">
        <v>479</v>
      </c>
      <c r="E1559">
        <v>0</v>
      </c>
      <c r="F1559">
        <v>0</v>
      </c>
    </row>
    <row r="1560" spans="1:6" x14ac:dyDescent="0.25">
      <c r="A1560" t="s">
        <v>39</v>
      </c>
      <c r="B1560" t="s">
        <v>80</v>
      </c>
      <c r="C1560" t="s">
        <v>68</v>
      </c>
      <c r="D1560" t="s">
        <v>480</v>
      </c>
      <c r="E1560">
        <v>0</v>
      </c>
      <c r="F1560">
        <v>0</v>
      </c>
    </row>
    <row r="1561" spans="1:6" x14ac:dyDescent="0.25">
      <c r="A1561" t="s">
        <v>39</v>
      </c>
      <c r="B1561" t="s">
        <v>80</v>
      </c>
      <c r="C1561" t="s">
        <v>68</v>
      </c>
      <c r="D1561" t="s">
        <v>481</v>
      </c>
      <c r="E1561">
        <v>7297064.7300000004</v>
      </c>
      <c r="F1561">
        <v>1736150.76</v>
      </c>
    </row>
    <row r="1562" spans="1:6" x14ac:dyDescent="0.25">
      <c r="A1562" t="s">
        <v>39</v>
      </c>
      <c r="B1562" t="s">
        <v>81</v>
      </c>
      <c r="C1562" t="s">
        <v>68</v>
      </c>
      <c r="D1562" t="s">
        <v>467</v>
      </c>
      <c r="E1562">
        <v>0</v>
      </c>
      <c r="F1562">
        <v>15</v>
      </c>
    </row>
    <row r="1563" spans="1:6" x14ac:dyDescent="0.25">
      <c r="A1563" t="s">
        <v>39</v>
      </c>
      <c r="B1563" t="s">
        <v>81</v>
      </c>
      <c r="C1563" t="s">
        <v>68</v>
      </c>
      <c r="D1563" t="s">
        <v>468</v>
      </c>
      <c r="E1563">
        <v>1295789.23</v>
      </c>
      <c r="F1563">
        <v>0</v>
      </c>
    </row>
    <row r="1564" spans="1:6" x14ac:dyDescent="0.25">
      <c r="A1564" t="s">
        <v>39</v>
      </c>
      <c r="B1564" t="s">
        <v>81</v>
      </c>
      <c r="C1564" t="s">
        <v>68</v>
      </c>
      <c r="D1564" t="s">
        <v>469</v>
      </c>
      <c r="E1564">
        <v>1197553.4099999999</v>
      </c>
      <c r="F1564">
        <v>0</v>
      </c>
    </row>
    <row r="1565" spans="1:6" x14ac:dyDescent="0.25">
      <c r="A1565" t="s">
        <v>39</v>
      </c>
      <c r="B1565" t="s">
        <v>81</v>
      </c>
      <c r="C1565" t="s">
        <v>68</v>
      </c>
      <c r="D1565" t="s">
        <v>470</v>
      </c>
      <c r="E1565">
        <v>0</v>
      </c>
      <c r="F1565">
        <v>0</v>
      </c>
    </row>
    <row r="1566" spans="1:6" x14ac:dyDescent="0.25">
      <c r="A1566" t="s">
        <v>39</v>
      </c>
      <c r="B1566" t="s">
        <v>81</v>
      </c>
      <c r="C1566" t="s">
        <v>68</v>
      </c>
      <c r="D1566" t="s">
        <v>471</v>
      </c>
      <c r="E1566">
        <v>3196971.72</v>
      </c>
      <c r="F1566">
        <v>234323.45</v>
      </c>
    </row>
    <row r="1567" spans="1:6" x14ac:dyDescent="0.25">
      <c r="A1567" t="s">
        <v>39</v>
      </c>
      <c r="B1567" t="s">
        <v>81</v>
      </c>
      <c r="C1567" t="s">
        <v>68</v>
      </c>
      <c r="D1567" t="s">
        <v>472</v>
      </c>
      <c r="E1567">
        <v>0</v>
      </c>
      <c r="F1567">
        <v>0</v>
      </c>
    </row>
    <row r="1568" spans="1:6" x14ac:dyDescent="0.25">
      <c r="A1568" t="s">
        <v>39</v>
      </c>
      <c r="B1568" t="s">
        <v>81</v>
      </c>
      <c r="C1568" t="s">
        <v>68</v>
      </c>
      <c r="D1568" t="s">
        <v>473</v>
      </c>
      <c r="E1568">
        <v>1877383.36</v>
      </c>
      <c r="F1568">
        <v>0</v>
      </c>
    </row>
    <row r="1569" spans="1:6" x14ac:dyDescent="0.25">
      <c r="A1569" t="s">
        <v>39</v>
      </c>
      <c r="B1569" t="s">
        <v>81</v>
      </c>
      <c r="C1569" t="s">
        <v>68</v>
      </c>
      <c r="D1569" t="s">
        <v>474</v>
      </c>
      <c r="E1569">
        <v>3658.02</v>
      </c>
      <c r="F1569">
        <v>0</v>
      </c>
    </row>
    <row r="1570" spans="1:6" x14ac:dyDescent="0.25">
      <c r="A1570" t="s">
        <v>39</v>
      </c>
      <c r="B1570" t="s">
        <v>81</v>
      </c>
      <c r="C1570" t="s">
        <v>68</v>
      </c>
      <c r="D1570" t="s">
        <v>475</v>
      </c>
      <c r="E1570">
        <v>0</v>
      </c>
      <c r="F1570">
        <v>0</v>
      </c>
    </row>
    <row r="1571" spans="1:6" x14ac:dyDescent="0.25">
      <c r="A1571" t="s">
        <v>39</v>
      </c>
      <c r="B1571" t="s">
        <v>81</v>
      </c>
      <c r="C1571" t="s">
        <v>68</v>
      </c>
      <c r="D1571" t="s">
        <v>476</v>
      </c>
      <c r="E1571">
        <v>0</v>
      </c>
      <c r="F1571">
        <v>0</v>
      </c>
    </row>
    <row r="1572" spans="1:6" x14ac:dyDescent="0.25">
      <c r="A1572" t="s">
        <v>39</v>
      </c>
      <c r="B1572" t="s">
        <v>81</v>
      </c>
      <c r="C1572" t="s">
        <v>68</v>
      </c>
      <c r="D1572" t="s">
        <v>477</v>
      </c>
      <c r="E1572">
        <v>0</v>
      </c>
      <c r="F1572">
        <v>0</v>
      </c>
    </row>
    <row r="1573" spans="1:6" x14ac:dyDescent="0.25">
      <c r="A1573" t="s">
        <v>39</v>
      </c>
      <c r="B1573" t="s">
        <v>81</v>
      </c>
      <c r="C1573" t="s">
        <v>68</v>
      </c>
      <c r="D1573" t="s">
        <v>478</v>
      </c>
      <c r="E1573">
        <v>0</v>
      </c>
      <c r="F1573">
        <v>1480815.61</v>
      </c>
    </row>
    <row r="1574" spans="1:6" x14ac:dyDescent="0.25">
      <c r="A1574" t="s">
        <v>39</v>
      </c>
      <c r="B1574" t="s">
        <v>81</v>
      </c>
      <c r="C1574" t="s">
        <v>68</v>
      </c>
      <c r="D1574" t="s">
        <v>479</v>
      </c>
      <c r="E1574">
        <v>0</v>
      </c>
      <c r="F1574">
        <v>0</v>
      </c>
    </row>
    <row r="1575" spans="1:6" x14ac:dyDescent="0.25">
      <c r="A1575" t="s">
        <v>39</v>
      </c>
      <c r="B1575" t="s">
        <v>81</v>
      </c>
      <c r="C1575" t="s">
        <v>68</v>
      </c>
      <c r="D1575" t="s">
        <v>480</v>
      </c>
      <c r="E1575">
        <v>0</v>
      </c>
      <c r="F1575">
        <v>0</v>
      </c>
    </row>
    <row r="1576" spans="1:6" x14ac:dyDescent="0.25">
      <c r="A1576" t="s">
        <v>39</v>
      </c>
      <c r="B1576" t="s">
        <v>81</v>
      </c>
      <c r="C1576" t="s">
        <v>68</v>
      </c>
      <c r="D1576" t="s">
        <v>481</v>
      </c>
      <c r="E1576">
        <v>7571355.7300000004</v>
      </c>
      <c r="F1576">
        <v>1715154.06</v>
      </c>
    </row>
    <row r="1577" spans="1:6" x14ac:dyDescent="0.25">
      <c r="A1577" t="s">
        <v>39</v>
      </c>
      <c r="B1577" t="s">
        <v>20</v>
      </c>
      <c r="C1577" t="s">
        <v>68</v>
      </c>
      <c r="D1577" t="s">
        <v>467</v>
      </c>
      <c r="E1577">
        <v>0</v>
      </c>
      <c r="F1577">
        <v>496.79</v>
      </c>
    </row>
    <row r="1578" spans="1:6" x14ac:dyDescent="0.25">
      <c r="A1578" t="s">
        <v>39</v>
      </c>
      <c r="B1578" t="s">
        <v>20</v>
      </c>
      <c r="C1578" t="s">
        <v>68</v>
      </c>
      <c r="D1578" t="s">
        <v>468</v>
      </c>
      <c r="E1578">
        <v>1530483.78</v>
      </c>
      <c r="F1578">
        <v>0</v>
      </c>
    </row>
    <row r="1579" spans="1:6" x14ac:dyDescent="0.25">
      <c r="A1579" t="s">
        <v>39</v>
      </c>
      <c r="B1579" t="s">
        <v>20</v>
      </c>
      <c r="C1579" t="s">
        <v>68</v>
      </c>
      <c r="D1579" t="s">
        <v>469</v>
      </c>
      <c r="E1579">
        <v>1197553.4099999999</v>
      </c>
      <c r="F1579">
        <v>0</v>
      </c>
    </row>
    <row r="1580" spans="1:6" x14ac:dyDescent="0.25">
      <c r="A1580" t="s">
        <v>39</v>
      </c>
      <c r="B1580" t="s">
        <v>20</v>
      </c>
      <c r="C1580" t="s">
        <v>68</v>
      </c>
      <c r="D1580" t="s">
        <v>470</v>
      </c>
      <c r="E1580">
        <v>0</v>
      </c>
      <c r="F1580">
        <v>0</v>
      </c>
    </row>
    <row r="1581" spans="1:6" x14ac:dyDescent="0.25">
      <c r="A1581" t="s">
        <v>39</v>
      </c>
      <c r="B1581" t="s">
        <v>20</v>
      </c>
      <c r="C1581" t="s">
        <v>68</v>
      </c>
      <c r="D1581" t="s">
        <v>471</v>
      </c>
      <c r="E1581">
        <v>3196971.72</v>
      </c>
      <c r="F1581">
        <v>234323.45</v>
      </c>
    </row>
    <row r="1582" spans="1:6" x14ac:dyDescent="0.25">
      <c r="A1582" t="s">
        <v>39</v>
      </c>
      <c r="B1582" t="s">
        <v>20</v>
      </c>
      <c r="C1582" t="s">
        <v>68</v>
      </c>
      <c r="D1582" t="s">
        <v>472</v>
      </c>
      <c r="E1582">
        <v>0</v>
      </c>
      <c r="F1582">
        <v>0</v>
      </c>
    </row>
    <row r="1583" spans="1:6" x14ac:dyDescent="0.25">
      <c r="A1583" t="s">
        <v>39</v>
      </c>
      <c r="B1583" t="s">
        <v>20</v>
      </c>
      <c r="C1583" t="s">
        <v>68</v>
      </c>
      <c r="D1583" t="s">
        <v>473</v>
      </c>
      <c r="E1583">
        <v>1931403.8</v>
      </c>
      <c r="F1583">
        <v>0</v>
      </c>
    </row>
    <row r="1584" spans="1:6" x14ac:dyDescent="0.25">
      <c r="A1584" t="s">
        <v>39</v>
      </c>
      <c r="B1584" t="s">
        <v>20</v>
      </c>
      <c r="C1584" t="s">
        <v>68</v>
      </c>
      <c r="D1584" t="s">
        <v>474</v>
      </c>
      <c r="E1584">
        <v>3520.86</v>
      </c>
      <c r="F1584">
        <v>0</v>
      </c>
    </row>
    <row r="1585" spans="1:6" x14ac:dyDescent="0.25">
      <c r="A1585" t="s">
        <v>39</v>
      </c>
      <c r="B1585" t="s">
        <v>20</v>
      </c>
      <c r="C1585" t="s">
        <v>68</v>
      </c>
      <c r="D1585" t="s">
        <v>475</v>
      </c>
      <c r="E1585">
        <v>0</v>
      </c>
      <c r="F1585">
        <v>0</v>
      </c>
    </row>
    <row r="1586" spans="1:6" x14ac:dyDescent="0.25">
      <c r="A1586" t="s">
        <v>39</v>
      </c>
      <c r="B1586" t="s">
        <v>20</v>
      </c>
      <c r="C1586" t="s">
        <v>68</v>
      </c>
      <c r="D1586" t="s">
        <v>476</v>
      </c>
      <c r="E1586">
        <v>0</v>
      </c>
      <c r="F1586">
        <v>0</v>
      </c>
    </row>
    <row r="1587" spans="1:6" x14ac:dyDescent="0.25">
      <c r="A1587" t="s">
        <v>39</v>
      </c>
      <c r="B1587" t="s">
        <v>20</v>
      </c>
      <c r="C1587" t="s">
        <v>68</v>
      </c>
      <c r="D1587" t="s">
        <v>477</v>
      </c>
      <c r="E1587">
        <v>0</v>
      </c>
      <c r="F1587">
        <v>0</v>
      </c>
    </row>
    <row r="1588" spans="1:6" x14ac:dyDescent="0.25">
      <c r="A1588" t="s">
        <v>39</v>
      </c>
      <c r="B1588" t="s">
        <v>20</v>
      </c>
      <c r="C1588" t="s">
        <v>68</v>
      </c>
      <c r="D1588" t="s">
        <v>478</v>
      </c>
      <c r="E1588">
        <v>0</v>
      </c>
      <c r="F1588">
        <v>1463845.83</v>
      </c>
    </row>
    <row r="1589" spans="1:6" x14ac:dyDescent="0.25">
      <c r="A1589" t="s">
        <v>39</v>
      </c>
      <c r="B1589" t="s">
        <v>20</v>
      </c>
      <c r="C1589" t="s">
        <v>68</v>
      </c>
      <c r="D1589" t="s">
        <v>479</v>
      </c>
      <c r="E1589">
        <v>0</v>
      </c>
      <c r="F1589">
        <v>0</v>
      </c>
    </row>
    <row r="1590" spans="1:6" x14ac:dyDescent="0.25">
      <c r="A1590" t="s">
        <v>39</v>
      </c>
      <c r="B1590" t="s">
        <v>20</v>
      </c>
      <c r="C1590" t="s">
        <v>68</v>
      </c>
      <c r="D1590" t="s">
        <v>480</v>
      </c>
      <c r="E1590">
        <v>0</v>
      </c>
      <c r="F1590">
        <v>0</v>
      </c>
    </row>
    <row r="1591" spans="1:6" x14ac:dyDescent="0.25">
      <c r="A1591" t="s">
        <v>39</v>
      </c>
      <c r="B1591" t="s">
        <v>20</v>
      </c>
      <c r="C1591" t="s">
        <v>68</v>
      </c>
      <c r="D1591" t="s">
        <v>481</v>
      </c>
      <c r="E1591">
        <v>7859933.5700000003</v>
      </c>
      <c r="F1591">
        <v>1698666.07</v>
      </c>
    </row>
    <row r="1592" spans="1:6" x14ac:dyDescent="0.25">
      <c r="A1592" t="s">
        <v>39</v>
      </c>
      <c r="B1592" t="s">
        <v>21</v>
      </c>
      <c r="C1592" t="s">
        <v>68</v>
      </c>
      <c r="D1592" t="s">
        <v>467</v>
      </c>
      <c r="E1592">
        <v>0</v>
      </c>
      <c r="F1592">
        <v>3021.76</v>
      </c>
    </row>
    <row r="1593" spans="1:6" x14ac:dyDescent="0.25">
      <c r="A1593" t="s">
        <v>39</v>
      </c>
      <c r="B1593" t="s">
        <v>21</v>
      </c>
      <c r="C1593" t="s">
        <v>68</v>
      </c>
      <c r="D1593" t="s">
        <v>468</v>
      </c>
      <c r="E1593">
        <v>1588156.62</v>
      </c>
      <c r="F1593">
        <v>0</v>
      </c>
    </row>
    <row r="1594" spans="1:6" x14ac:dyDescent="0.25">
      <c r="A1594" t="s">
        <v>39</v>
      </c>
      <c r="B1594" t="s">
        <v>21</v>
      </c>
      <c r="C1594" t="s">
        <v>68</v>
      </c>
      <c r="D1594" t="s">
        <v>469</v>
      </c>
      <c r="E1594">
        <v>1197553.4099999999</v>
      </c>
      <c r="F1594">
        <v>0</v>
      </c>
    </row>
    <row r="1595" spans="1:6" x14ac:dyDescent="0.25">
      <c r="A1595" t="s">
        <v>39</v>
      </c>
      <c r="B1595" t="s">
        <v>21</v>
      </c>
      <c r="C1595" t="s">
        <v>68</v>
      </c>
      <c r="D1595" t="s">
        <v>470</v>
      </c>
      <c r="E1595">
        <v>0</v>
      </c>
      <c r="F1595">
        <v>0</v>
      </c>
    </row>
    <row r="1596" spans="1:6" x14ac:dyDescent="0.25">
      <c r="A1596" t="s">
        <v>39</v>
      </c>
      <c r="B1596" t="s">
        <v>21</v>
      </c>
      <c r="C1596" t="s">
        <v>68</v>
      </c>
      <c r="D1596" t="s">
        <v>471</v>
      </c>
      <c r="E1596">
        <v>3196971.72</v>
      </c>
      <c r="F1596">
        <v>234323.45</v>
      </c>
    </row>
    <row r="1597" spans="1:6" x14ac:dyDescent="0.25">
      <c r="A1597" t="s">
        <v>39</v>
      </c>
      <c r="B1597" t="s">
        <v>21</v>
      </c>
      <c r="C1597" t="s">
        <v>68</v>
      </c>
      <c r="D1597" t="s">
        <v>472</v>
      </c>
      <c r="E1597">
        <v>0</v>
      </c>
      <c r="F1597">
        <v>0</v>
      </c>
    </row>
    <row r="1598" spans="1:6" x14ac:dyDescent="0.25">
      <c r="A1598" t="s">
        <v>39</v>
      </c>
      <c r="B1598" t="s">
        <v>21</v>
      </c>
      <c r="C1598" t="s">
        <v>68</v>
      </c>
      <c r="D1598" t="s">
        <v>473</v>
      </c>
      <c r="E1598">
        <v>2013245.74</v>
      </c>
      <c r="F1598">
        <v>0</v>
      </c>
    </row>
    <row r="1599" spans="1:6" x14ac:dyDescent="0.25">
      <c r="A1599" t="s">
        <v>39</v>
      </c>
      <c r="B1599" t="s">
        <v>21</v>
      </c>
      <c r="C1599" t="s">
        <v>68</v>
      </c>
      <c r="D1599" t="s">
        <v>474</v>
      </c>
      <c r="E1599">
        <v>3342.89</v>
      </c>
      <c r="F1599">
        <v>0</v>
      </c>
    </row>
    <row r="1600" spans="1:6" x14ac:dyDescent="0.25">
      <c r="A1600" t="s">
        <v>39</v>
      </c>
      <c r="B1600" t="s">
        <v>21</v>
      </c>
      <c r="C1600" t="s">
        <v>68</v>
      </c>
      <c r="D1600" t="s">
        <v>475</v>
      </c>
      <c r="E1600">
        <v>0</v>
      </c>
      <c r="F1600">
        <v>0</v>
      </c>
    </row>
    <row r="1601" spans="1:6" x14ac:dyDescent="0.25">
      <c r="A1601" t="s">
        <v>39</v>
      </c>
      <c r="B1601" t="s">
        <v>21</v>
      </c>
      <c r="C1601" t="s">
        <v>68</v>
      </c>
      <c r="D1601" t="s">
        <v>476</v>
      </c>
      <c r="E1601">
        <v>0</v>
      </c>
      <c r="F1601">
        <v>0</v>
      </c>
    </row>
    <row r="1602" spans="1:6" x14ac:dyDescent="0.25">
      <c r="A1602" t="s">
        <v>39</v>
      </c>
      <c r="B1602" t="s">
        <v>21</v>
      </c>
      <c r="C1602" t="s">
        <v>68</v>
      </c>
      <c r="D1602" t="s">
        <v>477</v>
      </c>
      <c r="E1602">
        <v>0</v>
      </c>
      <c r="F1602">
        <v>0</v>
      </c>
    </row>
    <row r="1603" spans="1:6" x14ac:dyDescent="0.25">
      <c r="A1603" t="s">
        <v>39</v>
      </c>
      <c r="B1603" t="s">
        <v>21</v>
      </c>
      <c r="C1603" t="s">
        <v>68</v>
      </c>
      <c r="D1603" t="s">
        <v>478</v>
      </c>
      <c r="E1603">
        <v>0</v>
      </c>
      <c r="F1603">
        <v>1493457.9</v>
      </c>
    </row>
    <row r="1604" spans="1:6" x14ac:dyDescent="0.25">
      <c r="A1604" t="s">
        <v>39</v>
      </c>
      <c r="B1604" t="s">
        <v>21</v>
      </c>
      <c r="C1604" t="s">
        <v>68</v>
      </c>
      <c r="D1604" t="s">
        <v>479</v>
      </c>
      <c r="E1604">
        <v>0</v>
      </c>
      <c r="F1604">
        <v>0</v>
      </c>
    </row>
    <row r="1605" spans="1:6" x14ac:dyDescent="0.25">
      <c r="A1605" t="s">
        <v>39</v>
      </c>
      <c r="B1605" t="s">
        <v>21</v>
      </c>
      <c r="C1605" t="s">
        <v>68</v>
      </c>
      <c r="D1605" t="s">
        <v>480</v>
      </c>
      <c r="E1605">
        <v>0</v>
      </c>
      <c r="F1605">
        <v>0</v>
      </c>
    </row>
    <row r="1606" spans="1:6" x14ac:dyDescent="0.25">
      <c r="A1606" t="s">
        <v>39</v>
      </c>
      <c r="B1606" t="s">
        <v>21</v>
      </c>
      <c r="C1606" t="s">
        <v>68</v>
      </c>
      <c r="D1606" t="s">
        <v>481</v>
      </c>
      <c r="E1606">
        <v>7999270.3799999999</v>
      </c>
      <c r="F1606">
        <v>1730803.11</v>
      </c>
    </row>
    <row r="1607" spans="1:6" x14ac:dyDescent="0.25">
      <c r="A1607" t="s">
        <v>39</v>
      </c>
      <c r="B1607" t="s">
        <v>22</v>
      </c>
      <c r="C1607" t="s">
        <v>68</v>
      </c>
      <c r="D1607" t="s">
        <v>467</v>
      </c>
      <c r="E1607">
        <v>0</v>
      </c>
      <c r="F1607">
        <v>3253.68</v>
      </c>
    </row>
    <row r="1608" spans="1:6" x14ac:dyDescent="0.25">
      <c r="A1608" t="s">
        <v>39</v>
      </c>
      <c r="B1608" t="s">
        <v>22</v>
      </c>
      <c r="C1608" t="s">
        <v>68</v>
      </c>
      <c r="D1608" t="s">
        <v>468</v>
      </c>
      <c r="E1608">
        <v>1319419.32</v>
      </c>
      <c r="F1608">
        <v>0</v>
      </c>
    </row>
    <row r="1609" spans="1:6" x14ac:dyDescent="0.25">
      <c r="A1609" t="s">
        <v>39</v>
      </c>
      <c r="B1609" t="s">
        <v>22</v>
      </c>
      <c r="C1609" t="s">
        <v>68</v>
      </c>
      <c r="D1609" t="s">
        <v>469</v>
      </c>
      <c r="E1609">
        <v>1197553.4099999999</v>
      </c>
      <c r="F1609">
        <v>0</v>
      </c>
    </row>
    <row r="1610" spans="1:6" x14ac:dyDescent="0.25">
      <c r="A1610" t="s">
        <v>39</v>
      </c>
      <c r="B1610" t="s">
        <v>22</v>
      </c>
      <c r="C1610" t="s">
        <v>68</v>
      </c>
      <c r="D1610" t="s">
        <v>470</v>
      </c>
      <c r="E1610">
        <v>0</v>
      </c>
      <c r="F1610">
        <v>0</v>
      </c>
    </row>
    <row r="1611" spans="1:6" x14ac:dyDescent="0.25">
      <c r="A1611" t="s">
        <v>39</v>
      </c>
      <c r="B1611" t="s">
        <v>22</v>
      </c>
      <c r="C1611" t="s">
        <v>68</v>
      </c>
      <c r="D1611" t="s">
        <v>471</v>
      </c>
      <c r="E1611">
        <v>3196971.72</v>
      </c>
      <c r="F1611">
        <v>234323.45</v>
      </c>
    </row>
    <row r="1612" spans="1:6" x14ac:dyDescent="0.25">
      <c r="A1612" t="s">
        <v>39</v>
      </c>
      <c r="B1612" t="s">
        <v>22</v>
      </c>
      <c r="C1612" t="s">
        <v>68</v>
      </c>
      <c r="D1612" t="s">
        <v>472</v>
      </c>
      <c r="E1612">
        <v>0</v>
      </c>
      <c r="F1612">
        <v>0</v>
      </c>
    </row>
    <row r="1613" spans="1:6" x14ac:dyDescent="0.25">
      <c r="A1613" t="s">
        <v>39</v>
      </c>
      <c r="B1613" t="s">
        <v>22</v>
      </c>
      <c r="C1613" t="s">
        <v>68</v>
      </c>
      <c r="D1613" t="s">
        <v>473</v>
      </c>
      <c r="E1613">
        <v>1837564.56</v>
      </c>
      <c r="F1613">
        <v>0</v>
      </c>
    </row>
    <row r="1614" spans="1:6" x14ac:dyDescent="0.25">
      <c r="A1614" t="s">
        <v>39</v>
      </c>
      <c r="B1614" t="s">
        <v>22</v>
      </c>
      <c r="C1614" t="s">
        <v>68</v>
      </c>
      <c r="D1614" t="s">
        <v>474</v>
      </c>
      <c r="E1614">
        <v>3180.78</v>
      </c>
      <c r="F1614">
        <v>0</v>
      </c>
    </row>
    <row r="1615" spans="1:6" x14ac:dyDescent="0.25">
      <c r="A1615" t="s">
        <v>39</v>
      </c>
      <c r="B1615" t="s">
        <v>22</v>
      </c>
      <c r="C1615" t="s">
        <v>68</v>
      </c>
      <c r="D1615" t="s">
        <v>475</v>
      </c>
      <c r="E1615">
        <v>0</v>
      </c>
      <c r="F1615">
        <v>0</v>
      </c>
    </row>
    <row r="1616" spans="1:6" x14ac:dyDescent="0.25">
      <c r="A1616" t="s">
        <v>39</v>
      </c>
      <c r="B1616" t="s">
        <v>22</v>
      </c>
      <c r="C1616" t="s">
        <v>68</v>
      </c>
      <c r="D1616" t="s">
        <v>476</v>
      </c>
      <c r="E1616">
        <v>0</v>
      </c>
      <c r="F1616">
        <v>0</v>
      </c>
    </row>
    <row r="1617" spans="1:6" x14ac:dyDescent="0.25">
      <c r="A1617" t="s">
        <v>39</v>
      </c>
      <c r="B1617" t="s">
        <v>22</v>
      </c>
      <c r="C1617" t="s">
        <v>68</v>
      </c>
      <c r="D1617" t="s">
        <v>477</v>
      </c>
      <c r="E1617">
        <v>0</v>
      </c>
      <c r="F1617">
        <v>0</v>
      </c>
    </row>
    <row r="1618" spans="1:6" x14ac:dyDescent="0.25">
      <c r="A1618" t="s">
        <v>39</v>
      </c>
      <c r="B1618" t="s">
        <v>22</v>
      </c>
      <c r="C1618" t="s">
        <v>68</v>
      </c>
      <c r="D1618" t="s">
        <v>478</v>
      </c>
      <c r="E1618">
        <v>0</v>
      </c>
      <c r="F1618">
        <v>1539338.77</v>
      </c>
    </row>
    <row r="1619" spans="1:6" x14ac:dyDescent="0.25">
      <c r="A1619" t="s">
        <v>39</v>
      </c>
      <c r="B1619" t="s">
        <v>22</v>
      </c>
      <c r="C1619" t="s">
        <v>68</v>
      </c>
      <c r="D1619" t="s">
        <v>479</v>
      </c>
      <c r="E1619">
        <v>0</v>
      </c>
      <c r="F1619">
        <v>0</v>
      </c>
    </row>
    <row r="1620" spans="1:6" x14ac:dyDescent="0.25">
      <c r="A1620" t="s">
        <v>39</v>
      </c>
      <c r="B1620" t="s">
        <v>22</v>
      </c>
      <c r="C1620" t="s">
        <v>68</v>
      </c>
      <c r="D1620" t="s">
        <v>480</v>
      </c>
      <c r="E1620">
        <v>0</v>
      </c>
      <c r="F1620">
        <v>0</v>
      </c>
    </row>
    <row r="1621" spans="1:6" x14ac:dyDescent="0.25">
      <c r="A1621" t="s">
        <v>39</v>
      </c>
      <c r="B1621" t="s">
        <v>22</v>
      </c>
      <c r="C1621" t="s">
        <v>68</v>
      </c>
      <c r="D1621" t="s">
        <v>481</v>
      </c>
      <c r="E1621">
        <v>7554689.79</v>
      </c>
      <c r="F1621">
        <v>1776915.91</v>
      </c>
    </row>
    <row r="1622" spans="1:6" x14ac:dyDescent="0.25">
      <c r="A1622" t="s">
        <v>39</v>
      </c>
      <c r="B1622" t="s">
        <v>23</v>
      </c>
      <c r="C1622" t="s">
        <v>68</v>
      </c>
      <c r="D1622" t="s">
        <v>467</v>
      </c>
      <c r="E1622">
        <v>0</v>
      </c>
      <c r="F1622">
        <v>1949.1</v>
      </c>
    </row>
    <row r="1623" spans="1:6" x14ac:dyDescent="0.25">
      <c r="A1623" t="s">
        <v>39</v>
      </c>
      <c r="B1623" t="s">
        <v>23</v>
      </c>
      <c r="C1623" t="s">
        <v>68</v>
      </c>
      <c r="D1623" t="s">
        <v>468</v>
      </c>
      <c r="E1623">
        <v>1775233.77</v>
      </c>
      <c r="F1623">
        <v>0</v>
      </c>
    </row>
    <row r="1624" spans="1:6" x14ac:dyDescent="0.25">
      <c r="A1624" t="s">
        <v>39</v>
      </c>
      <c r="B1624" t="s">
        <v>23</v>
      </c>
      <c r="C1624" t="s">
        <v>68</v>
      </c>
      <c r="D1624" t="s">
        <v>469</v>
      </c>
      <c r="E1624">
        <v>1197553.4099999999</v>
      </c>
      <c r="F1624">
        <v>0</v>
      </c>
    </row>
    <row r="1625" spans="1:6" x14ac:dyDescent="0.25">
      <c r="A1625" t="s">
        <v>39</v>
      </c>
      <c r="B1625" t="s">
        <v>23</v>
      </c>
      <c r="C1625" t="s">
        <v>68</v>
      </c>
      <c r="D1625" t="s">
        <v>470</v>
      </c>
      <c r="E1625">
        <v>0</v>
      </c>
      <c r="F1625">
        <v>0</v>
      </c>
    </row>
    <row r="1626" spans="1:6" x14ac:dyDescent="0.25">
      <c r="A1626" t="s">
        <v>39</v>
      </c>
      <c r="B1626" t="s">
        <v>23</v>
      </c>
      <c r="C1626" t="s">
        <v>68</v>
      </c>
      <c r="D1626" t="s">
        <v>471</v>
      </c>
      <c r="E1626">
        <v>3196971.72</v>
      </c>
      <c r="F1626">
        <v>234323.45</v>
      </c>
    </row>
    <row r="1627" spans="1:6" x14ac:dyDescent="0.25">
      <c r="A1627" t="s">
        <v>39</v>
      </c>
      <c r="B1627" t="s">
        <v>23</v>
      </c>
      <c r="C1627" t="s">
        <v>68</v>
      </c>
      <c r="D1627" t="s">
        <v>472</v>
      </c>
      <c r="E1627">
        <v>0</v>
      </c>
      <c r="F1627">
        <v>0</v>
      </c>
    </row>
    <row r="1628" spans="1:6" x14ac:dyDescent="0.25">
      <c r="A1628" t="s">
        <v>39</v>
      </c>
      <c r="B1628" t="s">
        <v>23</v>
      </c>
      <c r="C1628" t="s">
        <v>68</v>
      </c>
      <c r="D1628" t="s">
        <v>473</v>
      </c>
      <c r="E1628">
        <v>1996277.21</v>
      </c>
      <c r="F1628">
        <v>0</v>
      </c>
    </row>
    <row r="1629" spans="1:6" x14ac:dyDescent="0.25">
      <c r="A1629" t="s">
        <v>39</v>
      </c>
      <c r="B1629" t="s">
        <v>23</v>
      </c>
      <c r="C1629" t="s">
        <v>68</v>
      </c>
      <c r="D1629" t="s">
        <v>474</v>
      </c>
      <c r="E1629">
        <v>3532.76</v>
      </c>
      <c r="F1629">
        <v>0</v>
      </c>
    </row>
    <row r="1630" spans="1:6" x14ac:dyDescent="0.25">
      <c r="A1630" t="s">
        <v>39</v>
      </c>
      <c r="B1630" t="s">
        <v>23</v>
      </c>
      <c r="C1630" t="s">
        <v>68</v>
      </c>
      <c r="D1630" t="s">
        <v>475</v>
      </c>
      <c r="E1630">
        <v>0</v>
      </c>
      <c r="F1630">
        <v>0</v>
      </c>
    </row>
    <row r="1631" spans="1:6" x14ac:dyDescent="0.25">
      <c r="A1631" t="s">
        <v>39</v>
      </c>
      <c r="B1631" t="s">
        <v>23</v>
      </c>
      <c r="C1631" t="s">
        <v>68</v>
      </c>
      <c r="D1631" t="s">
        <v>476</v>
      </c>
      <c r="E1631">
        <v>0</v>
      </c>
      <c r="F1631">
        <v>0</v>
      </c>
    </row>
    <row r="1632" spans="1:6" x14ac:dyDescent="0.25">
      <c r="A1632" t="s">
        <v>39</v>
      </c>
      <c r="B1632" t="s">
        <v>23</v>
      </c>
      <c r="C1632" t="s">
        <v>68</v>
      </c>
      <c r="D1632" t="s">
        <v>477</v>
      </c>
      <c r="E1632">
        <v>0</v>
      </c>
      <c r="F1632">
        <v>0</v>
      </c>
    </row>
    <row r="1633" spans="1:6" x14ac:dyDescent="0.25">
      <c r="A1633" t="s">
        <v>39</v>
      </c>
      <c r="B1633" t="s">
        <v>23</v>
      </c>
      <c r="C1633" t="s">
        <v>68</v>
      </c>
      <c r="D1633" t="s">
        <v>478</v>
      </c>
      <c r="E1633">
        <v>0</v>
      </c>
      <c r="F1633">
        <v>1449215.58</v>
      </c>
    </row>
    <row r="1634" spans="1:6" x14ac:dyDescent="0.25">
      <c r="A1634" t="s">
        <v>39</v>
      </c>
      <c r="B1634" t="s">
        <v>23</v>
      </c>
      <c r="C1634" t="s">
        <v>68</v>
      </c>
      <c r="D1634" t="s">
        <v>479</v>
      </c>
      <c r="E1634">
        <v>0</v>
      </c>
      <c r="F1634">
        <v>0</v>
      </c>
    </row>
    <row r="1635" spans="1:6" x14ac:dyDescent="0.25">
      <c r="A1635" t="s">
        <v>39</v>
      </c>
      <c r="B1635" t="s">
        <v>23</v>
      </c>
      <c r="C1635" t="s">
        <v>68</v>
      </c>
      <c r="D1635" t="s">
        <v>480</v>
      </c>
      <c r="E1635">
        <v>0</v>
      </c>
      <c r="F1635">
        <v>0</v>
      </c>
    </row>
    <row r="1636" spans="1:6" x14ac:dyDescent="0.25">
      <c r="A1636" t="s">
        <v>39</v>
      </c>
      <c r="B1636" t="s">
        <v>23</v>
      </c>
      <c r="C1636" t="s">
        <v>68</v>
      </c>
      <c r="D1636" t="s">
        <v>481</v>
      </c>
      <c r="E1636">
        <v>8169568.8700000001</v>
      </c>
      <c r="F1636">
        <v>1685488.13</v>
      </c>
    </row>
    <row r="1637" spans="1:6" x14ac:dyDescent="0.25">
      <c r="A1637" t="s">
        <v>39</v>
      </c>
      <c r="B1637" t="s">
        <v>24</v>
      </c>
      <c r="C1637" t="s">
        <v>68</v>
      </c>
      <c r="D1637" t="s">
        <v>467</v>
      </c>
      <c r="E1637">
        <v>0</v>
      </c>
      <c r="F1637">
        <v>601.04999999999995</v>
      </c>
    </row>
    <row r="1638" spans="1:6" x14ac:dyDescent="0.25">
      <c r="A1638" t="s">
        <v>39</v>
      </c>
      <c r="B1638" t="s">
        <v>24</v>
      </c>
      <c r="C1638" t="s">
        <v>68</v>
      </c>
      <c r="D1638" t="s">
        <v>468</v>
      </c>
      <c r="E1638">
        <v>2201875.5499999998</v>
      </c>
      <c r="F1638">
        <v>0</v>
      </c>
    </row>
    <row r="1639" spans="1:6" x14ac:dyDescent="0.25">
      <c r="A1639" t="s">
        <v>39</v>
      </c>
      <c r="B1639" t="s">
        <v>24</v>
      </c>
      <c r="C1639" t="s">
        <v>68</v>
      </c>
      <c r="D1639" t="s">
        <v>469</v>
      </c>
      <c r="E1639">
        <v>1197553.4099999999</v>
      </c>
      <c r="F1639">
        <v>0</v>
      </c>
    </row>
    <row r="1640" spans="1:6" x14ac:dyDescent="0.25">
      <c r="A1640" t="s">
        <v>39</v>
      </c>
      <c r="B1640" t="s">
        <v>24</v>
      </c>
      <c r="C1640" t="s">
        <v>68</v>
      </c>
      <c r="D1640" t="s">
        <v>470</v>
      </c>
      <c r="E1640">
        <v>0</v>
      </c>
      <c r="F1640">
        <v>0</v>
      </c>
    </row>
    <row r="1641" spans="1:6" x14ac:dyDescent="0.25">
      <c r="A1641" t="s">
        <v>39</v>
      </c>
      <c r="B1641" t="s">
        <v>24</v>
      </c>
      <c r="C1641" t="s">
        <v>68</v>
      </c>
      <c r="D1641" t="s">
        <v>471</v>
      </c>
      <c r="E1641">
        <v>3196971.72</v>
      </c>
      <c r="F1641">
        <v>234323.45</v>
      </c>
    </row>
    <row r="1642" spans="1:6" x14ac:dyDescent="0.25">
      <c r="A1642" t="s">
        <v>39</v>
      </c>
      <c r="B1642" t="s">
        <v>24</v>
      </c>
      <c r="C1642" t="s">
        <v>68</v>
      </c>
      <c r="D1642" t="s">
        <v>472</v>
      </c>
      <c r="E1642">
        <v>0</v>
      </c>
      <c r="F1642">
        <v>0</v>
      </c>
    </row>
    <row r="1643" spans="1:6" x14ac:dyDescent="0.25">
      <c r="A1643" t="s">
        <v>39</v>
      </c>
      <c r="B1643" t="s">
        <v>24</v>
      </c>
      <c r="C1643" t="s">
        <v>68</v>
      </c>
      <c r="D1643" t="s">
        <v>473</v>
      </c>
      <c r="E1643">
        <v>2199060.44</v>
      </c>
      <c r="F1643">
        <v>0</v>
      </c>
    </row>
    <row r="1644" spans="1:6" x14ac:dyDescent="0.25">
      <c r="A1644" t="s">
        <v>39</v>
      </c>
      <c r="B1644" t="s">
        <v>24</v>
      </c>
      <c r="C1644" t="s">
        <v>68</v>
      </c>
      <c r="D1644" t="s">
        <v>474</v>
      </c>
      <c r="E1644">
        <v>3771.92</v>
      </c>
      <c r="F1644">
        <v>0</v>
      </c>
    </row>
    <row r="1645" spans="1:6" x14ac:dyDescent="0.25">
      <c r="A1645" t="s">
        <v>39</v>
      </c>
      <c r="B1645" t="s">
        <v>24</v>
      </c>
      <c r="C1645" t="s">
        <v>68</v>
      </c>
      <c r="D1645" t="s">
        <v>475</v>
      </c>
      <c r="E1645">
        <v>0</v>
      </c>
      <c r="F1645">
        <v>0</v>
      </c>
    </row>
    <row r="1646" spans="1:6" x14ac:dyDescent="0.25">
      <c r="A1646" t="s">
        <v>39</v>
      </c>
      <c r="B1646" t="s">
        <v>24</v>
      </c>
      <c r="C1646" t="s">
        <v>68</v>
      </c>
      <c r="D1646" t="s">
        <v>476</v>
      </c>
      <c r="E1646">
        <v>0</v>
      </c>
      <c r="F1646">
        <v>0</v>
      </c>
    </row>
    <row r="1647" spans="1:6" x14ac:dyDescent="0.25">
      <c r="A1647" t="s">
        <v>39</v>
      </c>
      <c r="B1647" t="s">
        <v>24</v>
      </c>
      <c r="C1647" t="s">
        <v>68</v>
      </c>
      <c r="D1647" t="s">
        <v>477</v>
      </c>
      <c r="E1647">
        <v>0</v>
      </c>
      <c r="F1647">
        <v>0</v>
      </c>
    </row>
    <row r="1648" spans="1:6" x14ac:dyDescent="0.25">
      <c r="A1648" t="s">
        <v>39</v>
      </c>
      <c r="B1648" t="s">
        <v>24</v>
      </c>
      <c r="C1648" t="s">
        <v>68</v>
      </c>
      <c r="D1648" t="s">
        <v>478</v>
      </c>
      <c r="E1648">
        <v>0</v>
      </c>
      <c r="F1648">
        <v>1372258.29</v>
      </c>
    </row>
    <row r="1649" spans="1:6" x14ac:dyDescent="0.25">
      <c r="A1649" t="s">
        <v>39</v>
      </c>
      <c r="B1649" t="s">
        <v>24</v>
      </c>
      <c r="C1649" t="s">
        <v>68</v>
      </c>
      <c r="D1649" t="s">
        <v>479</v>
      </c>
      <c r="E1649">
        <v>0</v>
      </c>
      <c r="F1649">
        <v>0</v>
      </c>
    </row>
    <row r="1650" spans="1:6" x14ac:dyDescent="0.25">
      <c r="A1650" t="s">
        <v>39</v>
      </c>
      <c r="B1650" t="s">
        <v>24</v>
      </c>
      <c r="C1650" t="s">
        <v>68</v>
      </c>
      <c r="D1650" t="s">
        <v>480</v>
      </c>
      <c r="E1650">
        <v>0</v>
      </c>
      <c r="F1650">
        <v>0</v>
      </c>
    </row>
    <row r="1651" spans="1:6" x14ac:dyDescent="0.25">
      <c r="A1651" t="s">
        <v>39</v>
      </c>
      <c r="B1651" t="s">
        <v>24</v>
      </c>
      <c r="C1651" t="s">
        <v>68</v>
      </c>
      <c r="D1651" t="s">
        <v>481</v>
      </c>
      <c r="E1651">
        <v>8799233.0399999991</v>
      </c>
      <c r="F1651">
        <v>1607182.79</v>
      </c>
    </row>
    <row r="1652" spans="1:6" x14ac:dyDescent="0.25">
      <c r="A1652" t="s">
        <v>39</v>
      </c>
      <c r="B1652" t="s">
        <v>25</v>
      </c>
      <c r="C1652" t="s">
        <v>68</v>
      </c>
      <c r="D1652" t="s">
        <v>467</v>
      </c>
      <c r="E1652">
        <v>0</v>
      </c>
      <c r="F1652">
        <v>16.329999999999998</v>
      </c>
    </row>
    <row r="1653" spans="1:6" x14ac:dyDescent="0.25">
      <c r="A1653" t="s">
        <v>39</v>
      </c>
      <c r="B1653" t="s">
        <v>25</v>
      </c>
      <c r="C1653" t="s">
        <v>68</v>
      </c>
      <c r="D1653" t="s">
        <v>468</v>
      </c>
      <c r="E1653">
        <v>2962594.43</v>
      </c>
      <c r="F1653">
        <v>0</v>
      </c>
    </row>
    <row r="1654" spans="1:6" x14ac:dyDescent="0.25">
      <c r="A1654" t="s">
        <v>39</v>
      </c>
      <c r="B1654" t="s">
        <v>25</v>
      </c>
      <c r="C1654" t="s">
        <v>68</v>
      </c>
      <c r="D1654" t="s">
        <v>469</v>
      </c>
      <c r="E1654">
        <v>1197553.4099999999</v>
      </c>
      <c r="F1654">
        <v>0</v>
      </c>
    </row>
    <row r="1655" spans="1:6" x14ac:dyDescent="0.25">
      <c r="A1655" t="s">
        <v>39</v>
      </c>
      <c r="B1655" t="s">
        <v>25</v>
      </c>
      <c r="C1655" t="s">
        <v>68</v>
      </c>
      <c r="D1655" t="s">
        <v>470</v>
      </c>
      <c r="E1655">
        <v>0</v>
      </c>
      <c r="F1655">
        <v>0</v>
      </c>
    </row>
    <row r="1656" spans="1:6" x14ac:dyDescent="0.25">
      <c r="A1656" t="s">
        <v>39</v>
      </c>
      <c r="B1656" t="s">
        <v>25</v>
      </c>
      <c r="C1656" t="s">
        <v>68</v>
      </c>
      <c r="D1656" t="s">
        <v>471</v>
      </c>
      <c r="E1656">
        <v>3196971.72</v>
      </c>
      <c r="F1656">
        <v>234323.45</v>
      </c>
    </row>
    <row r="1657" spans="1:6" x14ac:dyDescent="0.25">
      <c r="A1657" t="s">
        <v>39</v>
      </c>
      <c r="B1657" t="s">
        <v>25</v>
      </c>
      <c r="C1657" t="s">
        <v>68</v>
      </c>
      <c r="D1657" t="s">
        <v>472</v>
      </c>
      <c r="E1657">
        <v>0</v>
      </c>
      <c r="F1657">
        <v>0</v>
      </c>
    </row>
    <row r="1658" spans="1:6" x14ac:dyDescent="0.25">
      <c r="A1658" t="s">
        <v>39</v>
      </c>
      <c r="B1658" t="s">
        <v>25</v>
      </c>
      <c r="C1658" t="s">
        <v>68</v>
      </c>
      <c r="D1658" t="s">
        <v>473</v>
      </c>
      <c r="E1658">
        <v>2147323.62</v>
      </c>
      <c r="F1658">
        <v>0</v>
      </c>
    </row>
    <row r="1659" spans="1:6" x14ac:dyDescent="0.25">
      <c r="A1659" t="s">
        <v>39</v>
      </c>
      <c r="B1659" t="s">
        <v>25</v>
      </c>
      <c r="C1659" t="s">
        <v>68</v>
      </c>
      <c r="D1659" t="s">
        <v>474</v>
      </c>
      <c r="E1659">
        <v>4212.4399999999996</v>
      </c>
      <c r="F1659">
        <v>0</v>
      </c>
    </row>
    <row r="1660" spans="1:6" x14ac:dyDescent="0.25">
      <c r="A1660" t="s">
        <v>39</v>
      </c>
      <c r="B1660" t="s">
        <v>25</v>
      </c>
      <c r="C1660" t="s">
        <v>68</v>
      </c>
      <c r="D1660" t="s">
        <v>475</v>
      </c>
      <c r="E1660">
        <v>0</v>
      </c>
      <c r="F1660">
        <v>0</v>
      </c>
    </row>
    <row r="1661" spans="1:6" x14ac:dyDescent="0.25">
      <c r="A1661" t="s">
        <v>39</v>
      </c>
      <c r="B1661" t="s">
        <v>25</v>
      </c>
      <c r="C1661" t="s">
        <v>68</v>
      </c>
      <c r="D1661" t="s">
        <v>476</v>
      </c>
      <c r="E1661">
        <v>0</v>
      </c>
      <c r="F1661">
        <v>0</v>
      </c>
    </row>
    <row r="1662" spans="1:6" x14ac:dyDescent="0.25">
      <c r="A1662" t="s">
        <v>39</v>
      </c>
      <c r="B1662" t="s">
        <v>25</v>
      </c>
      <c r="C1662" t="s">
        <v>68</v>
      </c>
      <c r="D1662" t="s">
        <v>477</v>
      </c>
      <c r="E1662">
        <v>0</v>
      </c>
      <c r="F1662">
        <v>0</v>
      </c>
    </row>
    <row r="1663" spans="1:6" x14ac:dyDescent="0.25">
      <c r="A1663" t="s">
        <v>39</v>
      </c>
      <c r="B1663" t="s">
        <v>25</v>
      </c>
      <c r="C1663" t="s">
        <v>68</v>
      </c>
      <c r="D1663" t="s">
        <v>478</v>
      </c>
      <c r="E1663">
        <v>0</v>
      </c>
      <c r="F1663">
        <v>1216993.06</v>
      </c>
    </row>
    <row r="1664" spans="1:6" x14ac:dyDescent="0.25">
      <c r="A1664" t="s">
        <v>39</v>
      </c>
      <c r="B1664" t="s">
        <v>25</v>
      </c>
      <c r="C1664" t="s">
        <v>68</v>
      </c>
      <c r="D1664" t="s">
        <v>479</v>
      </c>
      <c r="E1664">
        <v>0</v>
      </c>
      <c r="F1664">
        <v>0</v>
      </c>
    </row>
    <row r="1665" spans="1:6" x14ac:dyDescent="0.25">
      <c r="A1665" t="s">
        <v>39</v>
      </c>
      <c r="B1665" t="s">
        <v>25</v>
      </c>
      <c r="C1665" t="s">
        <v>68</v>
      </c>
      <c r="D1665" t="s">
        <v>480</v>
      </c>
      <c r="E1665">
        <v>0</v>
      </c>
      <c r="F1665">
        <v>0</v>
      </c>
    </row>
    <row r="1666" spans="1:6" x14ac:dyDescent="0.25">
      <c r="A1666" t="s">
        <v>39</v>
      </c>
      <c r="B1666" t="s">
        <v>25</v>
      </c>
      <c r="C1666" t="s">
        <v>68</v>
      </c>
      <c r="D1666" t="s">
        <v>481</v>
      </c>
      <c r="E1666">
        <v>9508655.6199999992</v>
      </c>
      <c r="F1666">
        <v>1451332.84</v>
      </c>
    </row>
    <row r="1667" spans="1:6" x14ac:dyDescent="0.25">
      <c r="A1667" t="s">
        <v>39</v>
      </c>
      <c r="B1667" t="s">
        <v>26</v>
      </c>
      <c r="C1667" t="s">
        <v>68</v>
      </c>
      <c r="D1667" t="s">
        <v>467</v>
      </c>
      <c r="E1667">
        <v>0</v>
      </c>
      <c r="F1667">
        <v>7339.81</v>
      </c>
    </row>
    <row r="1668" spans="1:6" x14ac:dyDescent="0.25">
      <c r="A1668" t="s">
        <v>39</v>
      </c>
      <c r="B1668" t="s">
        <v>26</v>
      </c>
      <c r="C1668" t="s">
        <v>68</v>
      </c>
      <c r="D1668" t="s">
        <v>468</v>
      </c>
      <c r="E1668">
        <v>1449579.99</v>
      </c>
      <c r="F1668">
        <v>0</v>
      </c>
    </row>
    <row r="1669" spans="1:6" x14ac:dyDescent="0.25">
      <c r="A1669" t="s">
        <v>39</v>
      </c>
      <c r="B1669" t="s">
        <v>26</v>
      </c>
      <c r="C1669" t="s">
        <v>68</v>
      </c>
      <c r="D1669" t="s">
        <v>469</v>
      </c>
      <c r="E1669">
        <v>1197553.4099999999</v>
      </c>
      <c r="F1669">
        <v>0</v>
      </c>
    </row>
    <row r="1670" spans="1:6" x14ac:dyDescent="0.25">
      <c r="A1670" t="s">
        <v>39</v>
      </c>
      <c r="B1670" t="s">
        <v>26</v>
      </c>
      <c r="C1670" t="s">
        <v>68</v>
      </c>
      <c r="D1670" t="s">
        <v>470</v>
      </c>
      <c r="E1670">
        <v>0</v>
      </c>
      <c r="F1670">
        <v>0</v>
      </c>
    </row>
    <row r="1671" spans="1:6" x14ac:dyDescent="0.25">
      <c r="A1671" t="s">
        <v>39</v>
      </c>
      <c r="B1671" t="s">
        <v>26</v>
      </c>
      <c r="C1671" t="s">
        <v>68</v>
      </c>
      <c r="D1671" t="s">
        <v>471</v>
      </c>
      <c r="E1671">
        <v>3196971.72</v>
      </c>
      <c r="F1671">
        <v>234323.45</v>
      </c>
    </row>
    <row r="1672" spans="1:6" x14ac:dyDescent="0.25">
      <c r="A1672" t="s">
        <v>39</v>
      </c>
      <c r="B1672" t="s">
        <v>26</v>
      </c>
      <c r="C1672" t="s">
        <v>68</v>
      </c>
      <c r="D1672" t="s">
        <v>472</v>
      </c>
      <c r="E1672">
        <v>0</v>
      </c>
      <c r="F1672">
        <v>0</v>
      </c>
    </row>
    <row r="1673" spans="1:6" x14ac:dyDescent="0.25">
      <c r="A1673" t="s">
        <v>39</v>
      </c>
      <c r="B1673" t="s">
        <v>26</v>
      </c>
      <c r="C1673" t="s">
        <v>68</v>
      </c>
      <c r="D1673" t="s">
        <v>473</v>
      </c>
      <c r="E1673">
        <v>2164499.5699999998</v>
      </c>
      <c r="F1673">
        <v>0</v>
      </c>
    </row>
    <row r="1674" spans="1:6" x14ac:dyDescent="0.25">
      <c r="A1674" t="s">
        <v>39</v>
      </c>
      <c r="B1674" t="s">
        <v>26</v>
      </c>
      <c r="C1674" t="s">
        <v>68</v>
      </c>
      <c r="D1674" t="s">
        <v>474</v>
      </c>
      <c r="E1674">
        <v>2819.35</v>
      </c>
      <c r="F1674">
        <v>0</v>
      </c>
    </row>
    <row r="1675" spans="1:6" x14ac:dyDescent="0.25">
      <c r="A1675" t="s">
        <v>39</v>
      </c>
      <c r="B1675" t="s">
        <v>26</v>
      </c>
      <c r="C1675" t="s">
        <v>68</v>
      </c>
      <c r="D1675" t="s">
        <v>475</v>
      </c>
      <c r="E1675">
        <v>0</v>
      </c>
      <c r="F1675">
        <v>0</v>
      </c>
    </row>
    <row r="1676" spans="1:6" x14ac:dyDescent="0.25">
      <c r="A1676" t="s">
        <v>39</v>
      </c>
      <c r="B1676" t="s">
        <v>26</v>
      </c>
      <c r="C1676" t="s">
        <v>68</v>
      </c>
      <c r="D1676" t="s">
        <v>476</v>
      </c>
      <c r="E1676">
        <v>0</v>
      </c>
      <c r="F1676">
        <v>0</v>
      </c>
    </row>
    <row r="1677" spans="1:6" x14ac:dyDescent="0.25">
      <c r="A1677" t="s">
        <v>39</v>
      </c>
      <c r="B1677" t="s">
        <v>26</v>
      </c>
      <c r="C1677" t="s">
        <v>68</v>
      </c>
      <c r="D1677" t="s">
        <v>477</v>
      </c>
      <c r="E1677">
        <v>0</v>
      </c>
      <c r="F1677">
        <v>0</v>
      </c>
    </row>
    <row r="1678" spans="1:6" x14ac:dyDescent="0.25">
      <c r="A1678" t="s">
        <v>39</v>
      </c>
      <c r="B1678" t="s">
        <v>26</v>
      </c>
      <c r="C1678" t="s">
        <v>68</v>
      </c>
      <c r="D1678" t="s">
        <v>478</v>
      </c>
      <c r="E1678">
        <v>0</v>
      </c>
      <c r="F1678">
        <v>1625537.81</v>
      </c>
    </row>
    <row r="1679" spans="1:6" x14ac:dyDescent="0.25">
      <c r="A1679" t="s">
        <v>39</v>
      </c>
      <c r="B1679" t="s">
        <v>26</v>
      </c>
      <c r="C1679" t="s">
        <v>68</v>
      </c>
      <c r="D1679" t="s">
        <v>479</v>
      </c>
      <c r="E1679">
        <v>0</v>
      </c>
      <c r="F1679">
        <v>0</v>
      </c>
    </row>
    <row r="1680" spans="1:6" x14ac:dyDescent="0.25">
      <c r="A1680" t="s">
        <v>39</v>
      </c>
      <c r="B1680" t="s">
        <v>26</v>
      </c>
      <c r="C1680" t="s">
        <v>68</v>
      </c>
      <c r="D1680" t="s">
        <v>480</v>
      </c>
      <c r="E1680">
        <v>0</v>
      </c>
      <c r="F1680">
        <v>0</v>
      </c>
    </row>
    <row r="1681" spans="1:6" x14ac:dyDescent="0.25">
      <c r="A1681" t="s">
        <v>39</v>
      </c>
      <c r="B1681" t="s">
        <v>26</v>
      </c>
      <c r="C1681" t="s">
        <v>68</v>
      </c>
      <c r="D1681" t="s">
        <v>481</v>
      </c>
      <c r="E1681">
        <v>8011424.04</v>
      </c>
      <c r="F1681">
        <v>1867201.08</v>
      </c>
    </row>
    <row r="1682" spans="1:6" x14ac:dyDescent="0.25">
      <c r="A1682" t="s">
        <v>40</v>
      </c>
      <c r="B1682" t="s">
        <v>73</v>
      </c>
      <c r="C1682" t="s">
        <v>68</v>
      </c>
      <c r="D1682" t="s">
        <v>467</v>
      </c>
      <c r="E1682">
        <v>0</v>
      </c>
      <c r="F1682">
        <v>1003.87</v>
      </c>
    </row>
    <row r="1683" spans="1:6" x14ac:dyDescent="0.25">
      <c r="A1683" t="s">
        <v>40</v>
      </c>
      <c r="B1683" t="s">
        <v>73</v>
      </c>
      <c r="C1683" t="s">
        <v>68</v>
      </c>
      <c r="D1683" t="s">
        <v>468</v>
      </c>
      <c r="E1683">
        <v>65504.01</v>
      </c>
      <c r="F1683">
        <v>0</v>
      </c>
    </row>
    <row r="1684" spans="1:6" x14ac:dyDescent="0.25">
      <c r="A1684" t="s">
        <v>40</v>
      </c>
      <c r="B1684" t="s">
        <v>73</v>
      </c>
      <c r="C1684" t="s">
        <v>68</v>
      </c>
      <c r="D1684" t="s">
        <v>469</v>
      </c>
      <c r="E1684">
        <v>558894.68000000005</v>
      </c>
      <c r="F1684">
        <v>0</v>
      </c>
    </row>
    <row r="1685" spans="1:6" x14ac:dyDescent="0.25">
      <c r="A1685" t="s">
        <v>40</v>
      </c>
      <c r="B1685" t="s">
        <v>73</v>
      </c>
      <c r="C1685" t="s">
        <v>68</v>
      </c>
      <c r="D1685" t="s">
        <v>470</v>
      </c>
      <c r="E1685">
        <v>0</v>
      </c>
      <c r="F1685">
        <v>0</v>
      </c>
    </row>
    <row r="1686" spans="1:6" x14ac:dyDescent="0.25">
      <c r="A1686" t="s">
        <v>40</v>
      </c>
      <c r="B1686" t="s">
        <v>73</v>
      </c>
      <c r="C1686" t="s">
        <v>68</v>
      </c>
      <c r="D1686" t="s">
        <v>471</v>
      </c>
      <c r="E1686">
        <v>3196971.72</v>
      </c>
      <c r="F1686">
        <v>234323.45</v>
      </c>
    </row>
    <row r="1687" spans="1:6" x14ac:dyDescent="0.25">
      <c r="A1687" t="s">
        <v>40</v>
      </c>
      <c r="B1687" t="s">
        <v>73</v>
      </c>
      <c r="C1687" t="s">
        <v>68</v>
      </c>
      <c r="D1687" t="s">
        <v>472</v>
      </c>
      <c r="E1687">
        <v>0</v>
      </c>
      <c r="F1687">
        <v>0</v>
      </c>
    </row>
    <row r="1688" spans="1:6" x14ac:dyDescent="0.25">
      <c r="A1688" t="s">
        <v>40</v>
      </c>
      <c r="B1688" t="s">
        <v>73</v>
      </c>
      <c r="C1688" t="s">
        <v>68</v>
      </c>
      <c r="D1688" t="s">
        <v>473</v>
      </c>
      <c r="E1688">
        <v>1155550.82</v>
      </c>
      <c r="F1688">
        <v>0</v>
      </c>
    </row>
    <row r="1689" spans="1:6" x14ac:dyDescent="0.25">
      <c r="A1689" t="s">
        <v>40</v>
      </c>
      <c r="B1689" t="s">
        <v>73</v>
      </c>
      <c r="C1689" t="s">
        <v>68</v>
      </c>
      <c r="D1689" t="s">
        <v>474</v>
      </c>
      <c r="E1689">
        <v>1719.07</v>
      </c>
      <c r="F1689">
        <v>0</v>
      </c>
    </row>
    <row r="1690" spans="1:6" x14ac:dyDescent="0.25">
      <c r="A1690" t="s">
        <v>40</v>
      </c>
      <c r="B1690" t="s">
        <v>73</v>
      </c>
      <c r="C1690" t="s">
        <v>68</v>
      </c>
      <c r="D1690" t="s">
        <v>475</v>
      </c>
      <c r="E1690">
        <v>0</v>
      </c>
      <c r="F1690">
        <v>0</v>
      </c>
    </row>
    <row r="1691" spans="1:6" x14ac:dyDescent="0.25">
      <c r="A1691" t="s">
        <v>40</v>
      </c>
      <c r="B1691" t="s">
        <v>73</v>
      </c>
      <c r="C1691" t="s">
        <v>68</v>
      </c>
      <c r="D1691" t="s">
        <v>476</v>
      </c>
      <c r="E1691">
        <v>0</v>
      </c>
      <c r="F1691">
        <v>0</v>
      </c>
    </row>
    <row r="1692" spans="1:6" x14ac:dyDescent="0.25">
      <c r="A1692" t="s">
        <v>40</v>
      </c>
      <c r="B1692" t="s">
        <v>73</v>
      </c>
      <c r="C1692" t="s">
        <v>68</v>
      </c>
      <c r="D1692" t="s">
        <v>477</v>
      </c>
      <c r="E1692">
        <v>0</v>
      </c>
      <c r="F1692">
        <v>0</v>
      </c>
    </row>
    <row r="1693" spans="1:6" x14ac:dyDescent="0.25">
      <c r="A1693" t="s">
        <v>40</v>
      </c>
      <c r="B1693" t="s">
        <v>73</v>
      </c>
      <c r="C1693" t="s">
        <v>68</v>
      </c>
      <c r="D1693" t="s">
        <v>478</v>
      </c>
      <c r="E1693">
        <v>0</v>
      </c>
      <c r="F1693">
        <v>1809849.63</v>
      </c>
    </row>
    <row r="1694" spans="1:6" x14ac:dyDescent="0.25">
      <c r="A1694" t="s">
        <v>40</v>
      </c>
      <c r="B1694" t="s">
        <v>73</v>
      </c>
      <c r="C1694" t="s">
        <v>68</v>
      </c>
      <c r="D1694" t="s">
        <v>479</v>
      </c>
      <c r="E1694">
        <v>0</v>
      </c>
      <c r="F1694">
        <v>0</v>
      </c>
    </row>
    <row r="1695" spans="1:6" x14ac:dyDescent="0.25">
      <c r="A1695" t="s">
        <v>40</v>
      </c>
      <c r="B1695" t="s">
        <v>73</v>
      </c>
      <c r="C1695" t="s">
        <v>68</v>
      </c>
      <c r="D1695" t="s">
        <v>480</v>
      </c>
      <c r="E1695">
        <v>0</v>
      </c>
      <c r="F1695">
        <v>0</v>
      </c>
    </row>
    <row r="1696" spans="1:6" x14ac:dyDescent="0.25">
      <c r="A1696" t="s">
        <v>40</v>
      </c>
      <c r="B1696" t="s">
        <v>73</v>
      </c>
      <c r="C1696" t="s">
        <v>68</v>
      </c>
      <c r="D1696" t="s">
        <v>481</v>
      </c>
      <c r="E1696">
        <v>4978640.29</v>
      </c>
      <c r="F1696">
        <v>2045176.95</v>
      </c>
    </row>
    <row r="1697" spans="1:6" x14ac:dyDescent="0.25">
      <c r="A1697" t="s">
        <v>40</v>
      </c>
      <c r="B1697" t="s">
        <v>74</v>
      </c>
      <c r="C1697" t="s">
        <v>68</v>
      </c>
      <c r="D1697" t="s">
        <v>467</v>
      </c>
      <c r="E1697">
        <v>0</v>
      </c>
      <c r="F1697">
        <v>8879.82</v>
      </c>
    </row>
    <row r="1698" spans="1:6" x14ac:dyDescent="0.25">
      <c r="A1698" t="s">
        <v>40</v>
      </c>
      <c r="B1698" t="s">
        <v>74</v>
      </c>
      <c r="C1698" t="s">
        <v>68</v>
      </c>
      <c r="D1698" t="s">
        <v>468</v>
      </c>
      <c r="E1698">
        <v>515684.9</v>
      </c>
      <c r="F1698">
        <v>0</v>
      </c>
    </row>
    <row r="1699" spans="1:6" x14ac:dyDescent="0.25">
      <c r="A1699" t="s">
        <v>40</v>
      </c>
      <c r="B1699" t="s">
        <v>74</v>
      </c>
      <c r="C1699" t="s">
        <v>68</v>
      </c>
      <c r="D1699" t="s">
        <v>469</v>
      </c>
      <c r="E1699">
        <v>558894.68000000005</v>
      </c>
      <c r="F1699">
        <v>0</v>
      </c>
    </row>
    <row r="1700" spans="1:6" x14ac:dyDescent="0.25">
      <c r="A1700" t="s">
        <v>40</v>
      </c>
      <c r="B1700" t="s">
        <v>74</v>
      </c>
      <c r="C1700" t="s">
        <v>68</v>
      </c>
      <c r="D1700" t="s">
        <v>470</v>
      </c>
      <c r="E1700">
        <v>0</v>
      </c>
      <c r="F1700">
        <v>0</v>
      </c>
    </row>
    <row r="1701" spans="1:6" x14ac:dyDescent="0.25">
      <c r="A1701" t="s">
        <v>40</v>
      </c>
      <c r="B1701" t="s">
        <v>74</v>
      </c>
      <c r="C1701" t="s">
        <v>68</v>
      </c>
      <c r="D1701" t="s">
        <v>471</v>
      </c>
      <c r="E1701">
        <v>3196971.72</v>
      </c>
      <c r="F1701">
        <v>234323.45</v>
      </c>
    </row>
    <row r="1702" spans="1:6" x14ac:dyDescent="0.25">
      <c r="A1702" t="s">
        <v>40</v>
      </c>
      <c r="B1702" t="s">
        <v>74</v>
      </c>
      <c r="C1702" t="s">
        <v>68</v>
      </c>
      <c r="D1702" t="s">
        <v>472</v>
      </c>
      <c r="E1702">
        <v>0</v>
      </c>
      <c r="F1702">
        <v>0</v>
      </c>
    </row>
    <row r="1703" spans="1:6" x14ac:dyDescent="0.25">
      <c r="A1703" t="s">
        <v>40</v>
      </c>
      <c r="B1703" t="s">
        <v>74</v>
      </c>
      <c r="C1703" t="s">
        <v>68</v>
      </c>
      <c r="D1703" t="s">
        <v>473</v>
      </c>
      <c r="E1703">
        <v>1386218.89</v>
      </c>
      <c r="F1703">
        <v>0</v>
      </c>
    </row>
    <row r="1704" spans="1:6" x14ac:dyDescent="0.25">
      <c r="A1704" t="s">
        <v>40</v>
      </c>
      <c r="B1704" t="s">
        <v>74</v>
      </c>
      <c r="C1704" t="s">
        <v>68</v>
      </c>
      <c r="D1704" t="s">
        <v>474</v>
      </c>
      <c r="E1704">
        <v>2088.9899999999998</v>
      </c>
      <c r="F1704">
        <v>0</v>
      </c>
    </row>
    <row r="1705" spans="1:6" x14ac:dyDescent="0.25">
      <c r="A1705" t="s">
        <v>40</v>
      </c>
      <c r="B1705" t="s">
        <v>74</v>
      </c>
      <c r="C1705" t="s">
        <v>68</v>
      </c>
      <c r="D1705" t="s">
        <v>475</v>
      </c>
      <c r="E1705">
        <v>0</v>
      </c>
      <c r="F1705">
        <v>0</v>
      </c>
    </row>
    <row r="1706" spans="1:6" x14ac:dyDescent="0.25">
      <c r="A1706" t="s">
        <v>40</v>
      </c>
      <c r="B1706" t="s">
        <v>74</v>
      </c>
      <c r="C1706" t="s">
        <v>68</v>
      </c>
      <c r="D1706" t="s">
        <v>476</v>
      </c>
      <c r="E1706">
        <v>0</v>
      </c>
      <c r="F1706">
        <v>0</v>
      </c>
    </row>
    <row r="1707" spans="1:6" x14ac:dyDescent="0.25">
      <c r="A1707" t="s">
        <v>40</v>
      </c>
      <c r="B1707" t="s">
        <v>74</v>
      </c>
      <c r="C1707" t="s">
        <v>68</v>
      </c>
      <c r="D1707" t="s">
        <v>477</v>
      </c>
      <c r="E1707">
        <v>0</v>
      </c>
      <c r="F1707">
        <v>0</v>
      </c>
    </row>
    <row r="1708" spans="1:6" x14ac:dyDescent="0.25">
      <c r="A1708" t="s">
        <v>40</v>
      </c>
      <c r="B1708" t="s">
        <v>74</v>
      </c>
      <c r="C1708" t="s">
        <v>68</v>
      </c>
      <c r="D1708" t="s">
        <v>478</v>
      </c>
      <c r="E1708">
        <v>0</v>
      </c>
      <c r="F1708">
        <v>1659750.97</v>
      </c>
    </row>
    <row r="1709" spans="1:6" x14ac:dyDescent="0.25">
      <c r="A1709" t="s">
        <v>40</v>
      </c>
      <c r="B1709" t="s">
        <v>74</v>
      </c>
      <c r="C1709" t="s">
        <v>68</v>
      </c>
      <c r="D1709" t="s">
        <v>479</v>
      </c>
      <c r="E1709">
        <v>0</v>
      </c>
      <c r="F1709">
        <v>0</v>
      </c>
    </row>
    <row r="1710" spans="1:6" x14ac:dyDescent="0.25">
      <c r="A1710" t="s">
        <v>40</v>
      </c>
      <c r="B1710" t="s">
        <v>74</v>
      </c>
      <c r="C1710" t="s">
        <v>68</v>
      </c>
      <c r="D1710" t="s">
        <v>480</v>
      </c>
      <c r="E1710">
        <v>0</v>
      </c>
      <c r="F1710">
        <v>0</v>
      </c>
    </row>
    <row r="1711" spans="1:6" x14ac:dyDescent="0.25">
      <c r="A1711" t="s">
        <v>40</v>
      </c>
      <c r="B1711" t="s">
        <v>74</v>
      </c>
      <c r="C1711" t="s">
        <v>68</v>
      </c>
      <c r="D1711" t="s">
        <v>481</v>
      </c>
      <c r="E1711">
        <v>5659859.1799999997</v>
      </c>
      <c r="F1711">
        <v>1902954.24</v>
      </c>
    </row>
    <row r="1712" spans="1:6" x14ac:dyDescent="0.25">
      <c r="A1712" t="s">
        <v>40</v>
      </c>
      <c r="B1712" t="s">
        <v>75</v>
      </c>
      <c r="C1712" t="s">
        <v>68</v>
      </c>
      <c r="D1712" t="s">
        <v>467</v>
      </c>
      <c r="E1712">
        <v>0</v>
      </c>
      <c r="F1712">
        <v>2992.39</v>
      </c>
    </row>
    <row r="1713" spans="1:6" x14ac:dyDescent="0.25">
      <c r="A1713" t="s">
        <v>40</v>
      </c>
      <c r="B1713" t="s">
        <v>75</v>
      </c>
      <c r="C1713" t="s">
        <v>68</v>
      </c>
      <c r="D1713" t="s">
        <v>468</v>
      </c>
      <c r="E1713">
        <v>303687.59000000003</v>
      </c>
      <c r="F1713">
        <v>0</v>
      </c>
    </row>
    <row r="1714" spans="1:6" x14ac:dyDescent="0.25">
      <c r="A1714" t="s">
        <v>40</v>
      </c>
      <c r="B1714" t="s">
        <v>75</v>
      </c>
      <c r="C1714" t="s">
        <v>68</v>
      </c>
      <c r="D1714" t="s">
        <v>469</v>
      </c>
      <c r="E1714">
        <v>558894.68000000005</v>
      </c>
      <c r="F1714">
        <v>0</v>
      </c>
    </row>
    <row r="1715" spans="1:6" x14ac:dyDescent="0.25">
      <c r="A1715" t="s">
        <v>40</v>
      </c>
      <c r="B1715" t="s">
        <v>75</v>
      </c>
      <c r="C1715" t="s">
        <v>68</v>
      </c>
      <c r="D1715" t="s">
        <v>470</v>
      </c>
      <c r="E1715">
        <v>0</v>
      </c>
      <c r="F1715">
        <v>0</v>
      </c>
    </row>
    <row r="1716" spans="1:6" x14ac:dyDescent="0.25">
      <c r="A1716" t="s">
        <v>40</v>
      </c>
      <c r="B1716" t="s">
        <v>75</v>
      </c>
      <c r="C1716" t="s">
        <v>68</v>
      </c>
      <c r="D1716" t="s">
        <v>471</v>
      </c>
      <c r="E1716">
        <v>3196971.72</v>
      </c>
      <c r="F1716">
        <v>234323.45</v>
      </c>
    </row>
    <row r="1717" spans="1:6" x14ac:dyDescent="0.25">
      <c r="A1717" t="s">
        <v>40</v>
      </c>
      <c r="B1717" t="s">
        <v>75</v>
      </c>
      <c r="C1717" t="s">
        <v>68</v>
      </c>
      <c r="D1717" t="s">
        <v>472</v>
      </c>
      <c r="E1717">
        <v>0</v>
      </c>
      <c r="F1717">
        <v>0</v>
      </c>
    </row>
    <row r="1718" spans="1:6" x14ac:dyDescent="0.25">
      <c r="A1718" t="s">
        <v>40</v>
      </c>
      <c r="B1718" t="s">
        <v>75</v>
      </c>
      <c r="C1718" t="s">
        <v>68</v>
      </c>
      <c r="D1718" t="s">
        <v>473</v>
      </c>
      <c r="E1718">
        <v>1302963.5</v>
      </c>
      <c r="F1718">
        <v>0</v>
      </c>
    </row>
    <row r="1719" spans="1:6" x14ac:dyDescent="0.25">
      <c r="A1719" t="s">
        <v>40</v>
      </c>
      <c r="B1719" t="s">
        <v>75</v>
      </c>
      <c r="C1719" t="s">
        <v>68</v>
      </c>
      <c r="D1719" t="s">
        <v>474</v>
      </c>
      <c r="E1719">
        <v>2251.27</v>
      </c>
      <c r="F1719">
        <v>0</v>
      </c>
    </row>
    <row r="1720" spans="1:6" x14ac:dyDescent="0.25">
      <c r="A1720" t="s">
        <v>40</v>
      </c>
      <c r="B1720" t="s">
        <v>75</v>
      </c>
      <c r="C1720" t="s">
        <v>68</v>
      </c>
      <c r="D1720" t="s">
        <v>475</v>
      </c>
      <c r="E1720">
        <v>0</v>
      </c>
      <c r="F1720">
        <v>0</v>
      </c>
    </row>
    <row r="1721" spans="1:6" x14ac:dyDescent="0.25">
      <c r="A1721" t="s">
        <v>40</v>
      </c>
      <c r="B1721" t="s">
        <v>75</v>
      </c>
      <c r="C1721" t="s">
        <v>68</v>
      </c>
      <c r="D1721" t="s">
        <v>476</v>
      </c>
      <c r="E1721">
        <v>0</v>
      </c>
      <c r="F1721">
        <v>0</v>
      </c>
    </row>
    <row r="1722" spans="1:6" x14ac:dyDescent="0.25">
      <c r="A1722" t="s">
        <v>40</v>
      </c>
      <c r="B1722" t="s">
        <v>75</v>
      </c>
      <c r="C1722" t="s">
        <v>68</v>
      </c>
      <c r="D1722" t="s">
        <v>477</v>
      </c>
      <c r="E1722">
        <v>0</v>
      </c>
      <c r="F1722">
        <v>0</v>
      </c>
    </row>
    <row r="1723" spans="1:6" x14ac:dyDescent="0.25">
      <c r="A1723" t="s">
        <v>40</v>
      </c>
      <c r="B1723" t="s">
        <v>75</v>
      </c>
      <c r="C1723" t="s">
        <v>68</v>
      </c>
      <c r="D1723" t="s">
        <v>478</v>
      </c>
      <c r="E1723">
        <v>0</v>
      </c>
      <c r="F1723">
        <v>1654941.18</v>
      </c>
    </row>
    <row r="1724" spans="1:6" x14ac:dyDescent="0.25">
      <c r="A1724" t="s">
        <v>40</v>
      </c>
      <c r="B1724" t="s">
        <v>75</v>
      </c>
      <c r="C1724" t="s">
        <v>68</v>
      </c>
      <c r="D1724" t="s">
        <v>479</v>
      </c>
      <c r="E1724">
        <v>0</v>
      </c>
      <c r="F1724">
        <v>0</v>
      </c>
    </row>
    <row r="1725" spans="1:6" x14ac:dyDescent="0.25">
      <c r="A1725" t="s">
        <v>40</v>
      </c>
      <c r="B1725" t="s">
        <v>75</v>
      </c>
      <c r="C1725" t="s">
        <v>68</v>
      </c>
      <c r="D1725" t="s">
        <v>480</v>
      </c>
      <c r="E1725">
        <v>0</v>
      </c>
      <c r="F1725">
        <v>0</v>
      </c>
    </row>
    <row r="1726" spans="1:6" x14ac:dyDescent="0.25">
      <c r="A1726" t="s">
        <v>40</v>
      </c>
      <c r="B1726" t="s">
        <v>75</v>
      </c>
      <c r="C1726" t="s">
        <v>68</v>
      </c>
      <c r="D1726" t="s">
        <v>481</v>
      </c>
      <c r="E1726">
        <v>5364768.7699999996</v>
      </c>
      <c r="F1726">
        <v>1892257.02</v>
      </c>
    </row>
    <row r="1727" spans="1:6" x14ac:dyDescent="0.25">
      <c r="A1727" t="s">
        <v>40</v>
      </c>
      <c r="B1727" t="s">
        <v>76</v>
      </c>
      <c r="C1727" t="s">
        <v>68</v>
      </c>
      <c r="D1727" t="s">
        <v>467</v>
      </c>
      <c r="E1727">
        <v>0</v>
      </c>
      <c r="F1727">
        <v>2403.6999999999998</v>
      </c>
    </row>
    <row r="1728" spans="1:6" x14ac:dyDescent="0.25">
      <c r="A1728" t="s">
        <v>40</v>
      </c>
      <c r="B1728" t="s">
        <v>76</v>
      </c>
      <c r="C1728" t="s">
        <v>68</v>
      </c>
      <c r="D1728" t="s">
        <v>468</v>
      </c>
      <c r="E1728">
        <v>625880.43999999994</v>
      </c>
      <c r="F1728">
        <v>0</v>
      </c>
    </row>
    <row r="1729" spans="1:6" x14ac:dyDescent="0.25">
      <c r="A1729" t="s">
        <v>40</v>
      </c>
      <c r="B1729" t="s">
        <v>76</v>
      </c>
      <c r="C1729" t="s">
        <v>68</v>
      </c>
      <c r="D1729" t="s">
        <v>469</v>
      </c>
      <c r="E1729">
        <v>558894.68000000005</v>
      </c>
      <c r="F1729">
        <v>0</v>
      </c>
    </row>
    <row r="1730" spans="1:6" x14ac:dyDescent="0.25">
      <c r="A1730" t="s">
        <v>40</v>
      </c>
      <c r="B1730" t="s">
        <v>76</v>
      </c>
      <c r="C1730" t="s">
        <v>68</v>
      </c>
      <c r="D1730" t="s">
        <v>470</v>
      </c>
      <c r="E1730">
        <v>0</v>
      </c>
      <c r="F1730">
        <v>0</v>
      </c>
    </row>
    <row r="1731" spans="1:6" x14ac:dyDescent="0.25">
      <c r="A1731" t="s">
        <v>40</v>
      </c>
      <c r="B1731" t="s">
        <v>76</v>
      </c>
      <c r="C1731" t="s">
        <v>68</v>
      </c>
      <c r="D1731" t="s">
        <v>471</v>
      </c>
      <c r="E1731">
        <v>3196971.72</v>
      </c>
      <c r="F1731">
        <v>234323.45</v>
      </c>
    </row>
    <row r="1732" spans="1:6" x14ac:dyDescent="0.25">
      <c r="A1732" t="s">
        <v>40</v>
      </c>
      <c r="B1732" t="s">
        <v>76</v>
      </c>
      <c r="C1732" t="s">
        <v>68</v>
      </c>
      <c r="D1732" t="s">
        <v>472</v>
      </c>
      <c r="E1732">
        <v>0</v>
      </c>
      <c r="F1732">
        <v>0</v>
      </c>
    </row>
    <row r="1733" spans="1:6" x14ac:dyDescent="0.25">
      <c r="A1733" t="s">
        <v>40</v>
      </c>
      <c r="B1733" t="s">
        <v>76</v>
      </c>
      <c r="C1733" t="s">
        <v>68</v>
      </c>
      <c r="D1733" t="s">
        <v>473</v>
      </c>
      <c r="E1733">
        <v>1385595.98</v>
      </c>
      <c r="F1733">
        <v>0</v>
      </c>
    </row>
    <row r="1734" spans="1:6" x14ac:dyDescent="0.25">
      <c r="A1734" t="s">
        <v>40</v>
      </c>
      <c r="B1734" t="s">
        <v>76</v>
      </c>
      <c r="C1734" t="s">
        <v>68</v>
      </c>
      <c r="D1734" t="s">
        <v>474</v>
      </c>
      <c r="E1734">
        <v>2469.5700000000002</v>
      </c>
      <c r="F1734">
        <v>0</v>
      </c>
    </row>
    <row r="1735" spans="1:6" x14ac:dyDescent="0.25">
      <c r="A1735" t="s">
        <v>40</v>
      </c>
      <c r="B1735" t="s">
        <v>76</v>
      </c>
      <c r="C1735" t="s">
        <v>68</v>
      </c>
      <c r="D1735" t="s">
        <v>475</v>
      </c>
      <c r="E1735">
        <v>0</v>
      </c>
      <c r="F1735">
        <v>0</v>
      </c>
    </row>
    <row r="1736" spans="1:6" x14ac:dyDescent="0.25">
      <c r="A1736" t="s">
        <v>40</v>
      </c>
      <c r="B1736" t="s">
        <v>76</v>
      </c>
      <c r="C1736" t="s">
        <v>68</v>
      </c>
      <c r="D1736" t="s">
        <v>476</v>
      </c>
      <c r="E1736">
        <v>0</v>
      </c>
      <c r="F1736">
        <v>0</v>
      </c>
    </row>
    <row r="1737" spans="1:6" x14ac:dyDescent="0.25">
      <c r="A1737" t="s">
        <v>40</v>
      </c>
      <c r="B1737" t="s">
        <v>76</v>
      </c>
      <c r="C1737" t="s">
        <v>68</v>
      </c>
      <c r="D1737" t="s">
        <v>477</v>
      </c>
      <c r="E1737">
        <v>0</v>
      </c>
      <c r="F1737">
        <v>0</v>
      </c>
    </row>
    <row r="1738" spans="1:6" x14ac:dyDescent="0.25">
      <c r="A1738" t="s">
        <v>40</v>
      </c>
      <c r="B1738" t="s">
        <v>76</v>
      </c>
      <c r="C1738" t="s">
        <v>68</v>
      </c>
      <c r="D1738" t="s">
        <v>478</v>
      </c>
      <c r="E1738">
        <v>0</v>
      </c>
      <c r="F1738">
        <v>1596236.88</v>
      </c>
    </row>
    <row r="1739" spans="1:6" x14ac:dyDescent="0.25">
      <c r="A1739" t="s">
        <v>40</v>
      </c>
      <c r="B1739" t="s">
        <v>76</v>
      </c>
      <c r="C1739" t="s">
        <v>68</v>
      </c>
      <c r="D1739" t="s">
        <v>479</v>
      </c>
      <c r="E1739">
        <v>0</v>
      </c>
      <c r="F1739">
        <v>0</v>
      </c>
    </row>
    <row r="1740" spans="1:6" x14ac:dyDescent="0.25">
      <c r="A1740" t="s">
        <v>40</v>
      </c>
      <c r="B1740" t="s">
        <v>76</v>
      </c>
      <c r="C1740" t="s">
        <v>68</v>
      </c>
      <c r="D1740" t="s">
        <v>480</v>
      </c>
      <c r="E1740">
        <v>0</v>
      </c>
      <c r="F1740">
        <v>0</v>
      </c>
    </row>
    <row r="1741" spans="1:6" x14ac:dyDescent="0.25">
      <c r="A1741" t="s">
        <v>40</v>
      </c>
      <c r="B1741" t="s">
        <v>76</v>
      </c>
      <c r="C1741" t="s">
        <v>68</v>
      </c>
      <c r="D1741" t="s">
        <v>481</v>
      </c>
      <c r="E1741">
        <v>5769812.3799999999</v>
      </c>
      <c r="F1741">
        <v>1832964.04</v>
      </c>
    </row>
    <row r="1742" spans="1:6" x14ac:dyDescent="0.25">
      <c r="A1742" t="s">
        <v>40</v>
      </c>
      <c r="B1742" t="s">
        <v>77</v>
      </c>
      <c r="C1742" t="s">
        <v>68</v>
      </c>
      <c r="D1742" t="s">
        <v>467</v>
      </c>
      <c r="E1742">
        <v>0</v>
      </c>
      <c r="F1742">
        <v>2641.9</v>
      </c>
    </row>
    <row r="1743" spans="1:6" x14ac:dyDescent="0.25">
      <c r="A1743" t="s">
        <v>40</v>
      </c>
      <c r="B1743" t="s">
        <v>77</v>
      </c>
      <c r="C1743" t="s">
        <v>68</v>
      </c>
      <c r="D1743" t="s">
        <v>468</v>
      </c>
      <c r="E1743">
        <v>403252.15</v>
      </c>
      <c r="F1743">
        <v>0</v>
      </c>
    </row>
    <row r="1744" spans="1:6" x14ac:dyDescent="0.25">
      <c r="A1744" t="s">
        <v>40</v>
      </c>
      <c r="B1744" t="s">
        <v>77</v>
      </c>
      <c r="C1744" t="s">
        <v>68</v>
      </c>
      <c r="D1744" t="s">
        <v>469</v>
      </c>
      <c r="E1744">
        <v>558894.68000000005</v>
      </c>
      <c r="F1744">
        <v>0</v>
      </c>
    </row>
    <row r="1745" spans="1:6" x14ac:dyDescent="0.25">
      <c r="A1745" t="s">
        <v>40</v>
      </c>
      <c r="B1745" t="s">
        <v>77</v>
      </c>
      <c r="C1745" t="s">
        <v>68</v>
      </c>
      <c r="D1745" t="s">
        <v>470</v>
      </c>
      <c r="E1745">
        <v>0</v>
      </c>
      <c r="F1745">
        <v>0</v>
      </c>
    </row>
    <row r="1746" spans="1:6" x14ac:dyDescent="0.25">
      <c r="A1746" t="s">
        <v>40</v>
      </c>
      <c r="B1746" t="s">
        <v>77</v>
      </c>
      <c r="C1746" t="s">
        <v>68</v>
      </c>
      <c r="D1746" t="s">
        <v>471</v>
      </c>
      <c r="E1746">
        <v>3196971.72</v>
      </c>
      <c r="F1746">
        <v>234323.45</v>
      </c>
    </row>
    <row r="1747" spans="1:6" x14ac:dyDescent="0.25">
      <c r="A1747" t="s">
        <v>40</v>
      </c>
      <c r="B1747" t="s">
        <v>77</v>
      </c>
      <c r="C1747" t="s">
        <v>68</v>
      </c>
      <c r="D1747" t="s">
        <v>472</v>
      </c>
      <c r="E1747">
        <v>0</v>
      </c>
      <c r="F1747">
        <v>0</v>
      </c>
    </row>
    <row r="1748" spans="1:6" x14ac:dyDescent="0.25">
      <c r="A1748" t="s">
        <v>40</v>
      </c>
      <c r="B1748" t="s">
        <v>77</v>
      </c>
      <c r="C1748" t="s">
        <v>68</v>
      </c>
      <c r="D1748" t="s">
        <v>473</v>
      </c>
      <c r="E1748">
        <v>1306791.83</v>
      </c>
      <c r="F1748">
        <v>0</v>
      </c>
    </row>
    <row r="1749" spans="1:6" x14ac:dyDescent="0.25">
      <c r="A1749" t="s">
        <v>40</v>
      </c>
      <c r="B1749" t="s">
        <v>77</v>
      </c>
      <c r="C1749" t="s">
        <v>68</v>
      </c>
      <c r="D1749" t="s">
        <v>474</v>
      </c>
      <c r="E1749">
        <v>2156.73</v>
      </c>
      <c r="F1749">
        <v>0</v>
      </c>
    </row>
    <row r="1750" spans="1:6" x14ac:dyDescent="0.25">
      <c r="A1750" t="s">
        <v>40</v>
      </c>
      <c r="B1750" t="s">
        <v>77</v>
      </c>
      <c r="C1750" t="s">
        <v>68</v>
      </c>
      <c r="D1750" t="s">
        <v>475</v>
      </c>
      <c r="E1750">
        <v>0</v>
      </c>
      <c r="F1750">
        <v>0</v>
      </c>
    </row>
    <row r="1751" spans="1:6" x14ac:dyDescent="0.25">
      <c r="A1751" t="s">
        <v>40</v>
      </c>
      <c r="B1751" t="s">
        <v>77</v>
      </c>
      <c r="C1751" t="s">
        <v>68</v>
      </c>
      <c r="D1751" t="s">
        <v>476</v>
      </c>
      <c r="E1751">
        <v>0</v>
      </c>
      <c r="F1751">
        <v>0</v>
      </c>
    </row>
    <row r="1752" spans="1:6" x14ac:dyDescent="0.25">
      <c r="A1752" t="s">
        <v>40</v>
      </c>
      <c r="B1752" t="s">
        <v>77</v>
      </c>
      <c r="C1752" t="s">
        <v>68</v>
      </c>
      <c r="D1752" t="s">
        <v>477</v>
      </c>
      <c r="E1752">
        <v>0</v>
      </c>
      <c r="F1752">
        <v>0</v>
      </c>
    </row>
    <row r="1753" spans="1:6" x14ac:dyDescent="0.25">
      <c r="A1753" t="s">
        <v>40</v>
      </c>
      <c r="B1753" t="s">
        <v>77</v>
      </c>
      <c r="C1753" t="s">
        <v>68</v>
      </c>
      <c r="D1753" t="s">
        <v>478</v>
      </c>
      <c r="E1753">
        <v>0</v>
      </c>
      <c r="F1753">
        <v>1655223.82</v>
      </c>
    </row>
    <row r="1754" spans="1:6" x14ac:dyDescent="0.25">
      <c r="A1754" t="s">
        <v>40</v>
      </c>
      <c r="B1754" t="s">
        <v>77</v>
      </c>
      <c r="C1754" t="s">
        <v>68</v>
      </c>
      <c r="D1754" t="s">
        <v>479</v>
      </c>
      <c r="E1754">
        <v>0</v>
      </c>
      <c r="F1754">
        <v>0</v>
      </c>
    </row>
    <row r="1755" spans="1:6" x14ac:dyDescent="0.25">
      <c r="A1755" t="s">
        <v>40</v>
      </c>
      <c r="B1755" t="s">
        <v>77</v>
      </c>
      <c r="C1755" t="s">
        <v>68</v>
      </c>
      <c r="D1755" t="s">
        <v>480</v>
      </c>
      <c r="E1755">
        <v>0</v>
      </c>
      <c r="F1755">
        <v>0</v>
      </c>
    </row>
    <row r="1756" spans="1:6" x14ac:dyDescent="0.25">
      <c r="A1756" t="s">
        <v>40</v>
      </c>
      <c r="B1756" t="s">
        <v>77</v>
      </c>
      <c r="C1756" t="s">
        <v>68</v>
      </c>
      <c r="D1756" t="s">
        <v>481</v>
      </c>
      <c r="E1756">
        <v>5468067.1100000003</v>
      </c>
      <c r="F1756">
        <v>1892189.17</v>
      </c>
    </row>
    <row r="1757" spans="1:6" x14ac:dyDescent="0.25">
      <c r="A1757" t="s">
        <v>40</v>
      </c>
      <c r="B1757" t="s">
        <v>78</v>
      </c>
      <c r="C1757" t="s">
        <v>68</v>
      </c>
      <c r="D1757" t="s">
        <v>467</v>
      </c>
      <c r="E1757">
        <v>0</v>
      </c>
      <c r="F1757">
        <v>43.37</v>
      </c>
    </row>
    <row r="1758" spans="1:6" x14ac:dyDescent="0.25">
      <c r="A1758" t="s">
        <v>40</v>
      </c>
      <c r="B1758" t="s">
        <v>78</v>
      </c>
      <c r="C1758" t="s">
        <v>68</v>
      </c>
      <c r="D1758" t="s">
        <v>468</v>
      </c>
      <c r="E1758">
        <v>693712.32</v>
      </c>
      <c r="F1758">
        <v>0</v>
      </c>
    </row>
    <row r="1759" spans="1:6" x14ac:dyDescent="0.25">
      <c r="A1759" t="s">
        <v>40</v>
      </c>
      <c r="B1759" t="s">
        <v>78</v>
      </c>
      <c r="C1759" t="s">
        <v>68</v>
      </c>
      <c r="D1759" t="s">
        <v>469</v>
      </c>
      <c r="E1759">
        <v>558894.68000000005</v>
      </c>
      <c r="F1759">
        <v>0</v>
      </c>
    </row>
    <row r="1760" spans="1:6" x14ac:dyDescent="0.25">
      <c r="A1760" t="s">
        <v>40</v>
      </c>
      <c r="B1760" t="s">
        <v>78</v>
      </c>
      <c r="C1760" t="s">
        <v>68</v>
      </c>
      <c r="D1760" t="s">
        <v>470</v>
      </c>
      <c r="E1760">
        <v>0</v>
      </c>
      <c r="F1760">
        <v>0</v>
      </c>
    </row>
    <row r="1761" spans="1:6" x14ac:dyDescent="0.25">
      <c r="A1761" t="s">
        <v>40</v>
      </c>
      <c r="B1761" t="s">
        <v>78</v>
      </c>
      <c r="C1761" t="s">
        <v>68</v>
      </c>
      <c r="D1761" t="s">
        <v>471</v>
      </c>
      <c r="E1761">
        <v>3196971.72</v>
      </c>
      <c r="F1761">
        <v>234323.45</v>
      </c>
    </row>
    <row r="1762" spans="1:6" x14ac:dyDescent="0.25">
      <c r="A1762" t="s">
        <v>40</v>
      </c>
      <c r="B1762" t="s">
        <v>78</v>
      </c>
      <c r="C1762" t="s">
        <v>68</v>
      </c>
      <c r="D1762" t="s">
        <v>472</v>
      </c>
      <c r="E1762">
        <v>0</v>
      </c>
      <c r="F1762">
        <v>0</v>
      </c>
    </row>
    <row r="1763" spans="1:6" x14ac:dyDescent="0.25">
      <c r="A1763" t="s">
        <v>40</v>
      </c>
      <c r="B1763" t="s">
        <v>78</v>
      </c>
      <c r="C1763" t="s">
        <v>68</v>
      </c>
      <c r="D1763" t="s">
        <v>473</v>
      </c>
      <c r="E1763">
        <v>1354696.51</v>
      </c>
      <c r="F1763">
        <v>0</v>
      </c>
    </row>
    <row r="1764" spans="1:6" x14ac:dyDescent="0.25">
      <c r="A1764" t="s">
        <v>40</v>
      </c>
      <c r="B1764" t="s">
        <v>78</v>
      </c>
      <c r="C1764" t="s">
        <v>68</v>
      </c>
      <c r="D1764" t="s">
        <v>474</v>
      </c>
      <c r="E1764">
        <v>2769.38</v>
      </c>
      <c r="F1764">
        <v>0</v>
      </c>
    </row>
    <row r="1765" spans="1:6" x14ac:dyDescent="0.25">
      <c r="A1765" t="s">
        <v>40</v>
      </c>
      <c r="B1765" t="s">
        <v>78</v>
      </c>
      <c r="C1765" t="s">
        <v>68</v>
      </c>
      <c r="D1765" t="s">
        <v>475</v>
      </c>
      <c r="E1765">
        <v>0</v>
      </c>
      <c r="F1765">
        <v>0</v>
      </c>
    </row>
    <row r="1766" spans="1:6" x14ac:dyDescent="0.25">
      <c r="A1766" t="s">
        <v>40</v>
      </c>
      <c r="B1766" t="s">
        <v>78</v>
      </c>
      <c r="C1766" t="s">
        <v>68</v>
      </c>
      <c r="D1766" t="s">
        <v>476</v>
      </c>
      <c r="E1766">
        <v>0</v>
      </c>
      <c r="F1766">
        <v>0</v>
      </c>
    </row>
    <row r="1767" spans="1:6" x14ac:dyDescent="0.25">
      <c r="A1767" t="s">
        <v>40</v>
      </c>
      <c r="B1767" t="s">
        <v>78</v>
      </c>
      <c r="C1767" t="s">
        <v>68</v>
      </c>
      <c r="D1767" t="s">
        <v>477</v>
      </c>
      <c r="E1767">
        <v>0</v>
      </c>
      <c r="F1767">
        <v>0</v>
      </c>
    </row>
    <row r="1768" spans="1:6" x14ac:dyDescent="0.25">
      <c r="A1768" t="s">
        <v>40</v>
      </c>
      <c r="B1768" t="s">
        <v>78</v>
      </c>
      <c r="C1768" t="s">
        <v>68</v>
      </c>
      <c r="D1768" t="s">
        <v>478</v>
      </c>
      <c r="E1768">
        <v>0</v>
      </c>
      <c r="F1768">
        <v>1524076.09</v>
      </c>
    </row>
    <row r="1769" spans="1:6" x14ac:dyDescent="0.25">
      <c r="A1769" t="s">
        <v>40</v>
      </c>
      <c r="B1769" t="s">
        <v>78</v>
      </c>
      <c r="C1769" t="s">
        <v>68</v>
      </c>
      <c r="D1769" t="s">
        <v>479</v>
      </c>
      <c r="E1769">
        <v>0</v>
      </c>
      <c r="F1769">
        <v>0</v>
      </c>
    </row>
    <row r="1770" spans="1:6" x14ac:dyDescent="0.25">
      <c r="A1770" t="s">
        <v>40</v>
      </c>
      <c r="B1770" t="s">
        <v>78</v>
      </c>
      <c r="C1770" t="s">
        <v>68</v>
      </c>
      <c r="D1770" t="s">
        <v>480</v>
      </c>
      <c r="E1770">
        <v>0</v>
      </c>
      <c r="F1770">
        <v>0</v>
      </c>
    </row>
    <row r="1771" spans="1:6" x14ac:dyDescent="0.25">
      <c r="A1771" t="s">
        <v>40</v>
      </c>
      <c r="B1771" t="s">
        <v>78</v>
      </c>
      <c r="C1771" t="s">
        <v>68</v>
      </c>
      <c r="D1771" t="s">
        <v>481</v>
      </c>
      <c r="E1771">
        <v>5807044.6100000003</v>
      </c>
      <c r="F1771">
        <v>1758442.91</v>
      </c>
    </row>
    <row r="1772" spans="1:6" x14ac:dyDescent="0.25">
      <c r="A1772" t="s">
        <v>40</v>
      </c>
      <c r="B1772" t="s">
        <v>79</v>
      </c>
      <c r="C1772" t="s">
        <v>68</v>
      </c>
      <c r="D1772" t="s">
        <v>467</v>
      </c>
      <c r="E1772">
        <v>0</v>
      </c>
      <c r="F1772">
        <v>2.06</v>
      </c>
    </row>
    <row r="1773" spans="1:6" x14ac:dyDescent="0.25">
      <c r="A1773" t="s">
        <v>40</v>
      </c>
      <c r="B1773" t="s">
        <v>79</v>
      </c>
      <c r="C1773" t="s">
        <v>68</v>
      </c>
      <c r="D1773" t="s">
        <v>468</v>
      </c>
      <c r="E1773">
        <v>776092.31</v>
      </c>
      <c r="F1773">
        <v>0</v>
      </c>
    </row>
    <row r="1774" spans="1:6" x14ac:dyDescent="0.25">
      <c r="A1774" t="s">
        <v>40</v>
      </c>
      <c r="B1774" t="s">
        <v>79</v>
      </c>
      <c r="C1774" t="s">
        <v>68</v>
      </c>
      <c r="D1774" t="s">
        <v>469</v>
      </c>
      <c r="E1774">
        <v>558894.68000000005</v>
      </c>
      <c r="F1774">
        <v>0</v>
      </c>
    </row>
    <row r="1775" spans="1:6" x14ac:dyDescent="0.25">
      <c r="A1775" t="s">
        <v>40</v>
      </c>
      <c r="B1775" t="s">
        <v>79</v>
      </c>
      <c r="C1775" t="s">
        <v>68</v>
      </c>
      <c r="D1775" t="s">
        <v>470</v>
      </c>
      <c r="E1775">
        <v>0</v>
      </c>
      <c r="F1775">
        <v>0</v>
      </c>
    </row>
    <row r="1776" spans="1:6" x14ac:dyDescent="0.25">
      <c r="A1776" t="s">
        <v>40</v>
      </c>
      <c r="B1776" t="s">
        <v>79</v>
      </c>
      <c r="C1776" t="s">
        <v>68</v>
      </c>
      <c r="D1776" t="s">
        <v>471</v>
      </c>
      <c r="E1776">
        <v>3196971.72</v>
      </c>
      <c r="F1776">
        <v>234323.45</v>
      </c>
    </row>
    <row r="1777" spans="1:6" x14ac:dyDescent="0.25">
      <c r="A1777" t="s">
        <v>40</v>
      </c>
      <c r="B1777" t="s">
        <v>79</v>
      </c>
      <c r="C1777" t="s">
        <v>68</v>
      </c>
      <c r="D1777" t="s">
        <v>472</v>
      </c>
      <c r="E1777">
        <v>0</v>
      </c>
      <c r="F1777">
        <v>0</v>
      </c>
    </row>
    <row r="1778" spans="1:6" x14ac:dyDescent="0.25">
      <c r="A1778" t="s">
        <v>40</v>
      </c>
      <c r="B1778" t="s">
        <v>79</v>
      </c>
      <c r="C1778" t="s">
        <v>68</v>
      </c>
      <c r="D1778" t="s">
        <v>473</v>
      </c>
      <c r="E1778">
        <v>1319261.3899999999</v>
      </c>
      <c r="F1778">
        <v>0</v>
      </c>
    </row>
    <row r="1779" spans="1:6" x14ac:dyDescent="0.25">
      <c r="A1779" t="s">
        <v>40</v>
      </c>
      <c r="B1779" t="s">
        <v>79</v>
      </c>
      <c r="C1779" t="s">
        <v>68</v>
      </c>
      <c r="D1779" t="s">
        <v>474</v>
      </c>
      <c r="E1779">
        <v>2896.79</v>
      </c>
      <c r="F1779">
        <v>0</v>
      </c>
    </row>
    <row r="1780" spans="1:6" x14ac:dyDescent="0.25">
      <c r="A1780" t="s">
        <v>40</v>
      </c>
      <c r="B1780" t="s">
        <v>79</v>
      </c>
      <c r="C1780" t="s">
        <v>68</v>
      </c>
      <c r="D1780" t="s">
        <v>475</v>
      </c>
      <c r="E1780">
        <v>0</v>
      </c>
      <c r="F1780">
        <v>0</v>
      </c>
    </row>
    <row r="1781" spans="1:6" x14ac:dyDescent="0.25">
      <c r="A1781" t="s">
        <v>40</v>
      </c>
      <c r="B1781" t="s">
        <v>79</v>
      </c>
      <c r="C1781" t="s">
        <v>68</v>
      </c>
      <c r="D1781" t="s">
        <v>476</v>
      </c>
      <c r="E1781">
        <v>0</v>
      </c>
      <c r="F1781">
        <v>0</v>
      </c>
    </row>
    <row r="1782" spans="1:6" x14ac:dyDescent="0.25">
      <c r="A1782" t="s">
        <v>40</v>
      </c>
      <c r="B1782" t="s">
        <v>79</v>
      </c>
      <c r="C1782" t="s">
        <v>68</v>
      </c>
      <c r="D1782" t="s">
        <v>477</v>
      </c>
      <c r="E1782">
        <v>0</v>
      </c>
      <c r="F1782">
        <v>0</v>
      </c>
    </row>
    <row r="1783" spans="1:6" x14ac:dyDescent="0.25">
      <c r="A1783" t="s">
        <v>40</v>
      </c>
      <c r="B1783" t="s">
        <v>79</v>
      </c>
      <c r="C1783" t="s">
        <v>68</v>
      </c>
      <c r="D1783" t="s">
        <v>478</v>
      </c>
      <c r="E1783">
        <v>0</v>
      </c>
      <c r="F1783">
        <v>1503192.52</v>
      </c>
    </row>
    <row r="1784" spans="1:6" x14ac:dyDescent="0.25">
      <c r="A1784" t="s">
        <v>40</v>
      </c>
      <c r="B1784" t="s">
        <v>79</v>
      </c>
      <c r="C1784" t="s">
        <v>68</v>
      </c>
      <c r="D1784" t="s">
        <v>479</v>
      </c>
      <c r="E1784">
        <v>0</v>
      </c>
      <c r="F1784">
        <v>0</v>
      </c>
    </row>
    <row r="1785" spans="1:6" x14ac:dyDescent="0.25">
      <c r="A1785" t="s">
        <v>40</v>
      </c>
      <c r="B1785" t="s">
        <v>79</v>
      </c>
      <c r="C1785" t="s">
        <v>68</v>
      </c>
      <c r="D1785" t="s">
        <v>480</v>
      </c>
      <c r="E1785">
        <v>0</v>
      </c>
      <c r="F1785">
        <v>0</v>
      </c>
    </row>
    <row r="1786" spans="1:6" x14ac:dyDescent="0.25">
      <c r="A1786" t="s">
        <v>40</v>
      </c>
      <c r="B1786" t="s">
        <v>79</v>
      </c>
      <c r="C1786" t="s">
        <v>68</v>
      </c>
      <c r="D1786" t="s">
        <v>481</v>
      </c>
      <c r="E1786">
        <v>5854116.8899999997</v>
      </c>
      <c r="F1786">
        <v>1737518.04</v>
      </c>
    </row>
    <row r="1787" spans="1:6" x14ac:dyDescent="0.25">
      <c r="A1787" t="s">
        <v>40</v>
      </c>
      <c r="B1787" t="s">
        <v>80</v>
      </c>
      <c r="C1787" t="s">
        <v>68</v>
      </c>
      <c r="D1787" t="s">
        <v>467</v>
      </c>
      <c r="E1787">
        <v>0</v>
      </c>
      <c r="F1787">
        <v>196.54</v>
      </c>
    </row>
    <row r="1788" spans="1:6" x14ac:dyDescent="0.25">
      <c r="A1788" t="s">
        <v>40</v>
      </c>
      <c r="B1788" t="s">
        <v>80</v>
      </c>
      <c r="C1788" t="s">
        <v>68</v>
      </c>
      <c r="D1788" t="s">
        <v>468</v>
      </c>
      <c r="E1788">
        <v>888141.8</v>
      </c>
      <c r="F1788">
        <v>0</v>
      </c>
    </row>
    <row r="1789" spans="1:6" x14ac:dyDescent="0.25">
      <c r="A1789" t="s">
        <v>40</v>
      </c>
      <c r="B1789" t="s">
        <v>80</v>
      </c>
      <c r="C1789" t="s">
        <v>68</v>
      </c>
      <c r="D1789" t="s">
        <v>469</v>
      </c>
      <c r="E1789">
        <v>558894.68000000005</v>
      </c>
      <c r="F1789">
        <v>0</v>
      </c>
    </row>
    <row r="1790" spans="1:6" x14ac:dyDescent="0.25">
      <c r="A1790" t="s">
        <v>40</v>
      </c>
      <c r="B1790" t="s">
        <v>80</v>
      </c>
      <c r="C1790" t="s">
        <v>68</v>
      </c>
      <c r="D1790" t="s">
        <v>470</v>
      </c>
      <c r="E1790">
        <v>0</v>
      </c>
      <c r="F1790">
        <v>0</v>
      </c>
    </row>
    <row r="1791" spans="1:6" x14ac:dyDescent="0.25">
      <c r="A1791" t="s">
        <v>40</v>
      </c>
      <c r="B1791" t="s">
        <v>80</v>
      </c>
      <c r="C1791" t="s">
        <v>68</v>
      </c>
      <c r="D1791" t="s">
        <v>471</v>
      </c>
      <c r="E1791">
        <v>3196971.72</v>
      </c>
      <c r="F1791">
        <v>234323.45</v>
      </c>
    </row>
    <row r="1792" spans="1:6" x14ac:dyDescent="0.25">
      <c r="A1792" t="s">
        <v>40</v>
      </c>
      <c r="B1792" t="s">
        <v>80</v>
      </c>
      <c r="C1792" t="s">
        <v>68</v>
      </c>
      <c r="D1792" t="s">
        <v>472</v>
      </c>
      <c r="E1792">
        <v>0</v>
      </c>
      <c r="F1792">
        <v>0</v>
      </c>
    </row>
    <row r="1793" spans="1:6" x14ac:dyDescent="0.25">
      <c r="A1793" t="s">
        <v>40</v>
      </c>
      <c r="B1793" t="s">
        <v>80</v>
      </c>
      <c r="C1793" t="s">
        <v>68</v>
      </c>
      <c r="D1793" t="s">
        <v>473</v>
      </c>
      <c r="E1793">
        <v>1391821.57</v>
      </c>
      <c r="F1793">
        <v>0</v>
      </c>
    </row>
    <row r="1794" spans="1:6" x14ac:dyDescent="0.25">
      <c r="A1794" t="s">
        <v>40</v>
      </c>
      <c r="B1794" t="s">
        <v>80</v>
      </c>
      <c r="C1794" t="s">
        <v>68</v>
      </c>
      <c r="D1794" t="s">
        <v>474</v>
      </c>
      <c r="E1794">
        <v>2952.88</v>
      </c>
      <c r="F1794">
        <v>0</v>
      </c>
    </row>
    <row r="1795" spans="1:6" x14ac:dyDescent="0.25">
      <c r="A1795" t="s">
        <v>40</v>
      </c>
      <c r="B1795" t="s">
        <v>80</v>
      </c>
      <c r="C1795" t="s">
        <v>68</v>
      </c>
      <c r="D1795" t="s">
        <v>475</v>
      </c>
      <c r="E1795">
        <v>0</v>
      </c>
      <c r="F1795">
        <v>0</v>
      </c>
    </row>
    <row r="1796" spans="1:6" x14ac:dyDescent="0.25">
      <c r="A1796" t="s">
        <v>40</v>
      </c>
      <c r="B1796" t="s">
        <v>80</v>
      </c>
      <c r="C1796" t="s">
        <v>68</v>
      </c>
      <c r="D1796" t="s">
        <v>476</v>
      </c>
      <c r="E1796">
        <v>0</v>
      </c>
      <c r="F1796">
        <v>0</v>
      </c>
    </row>
    <row r="1797" spans="1:6" x14ac:dyDescent="0.25">
      <c r="A1797" t="s">
        <v>40</v>
      </c>
      <c r="B1797" t="s">
        <v>80</v>
      </c>
      <c r="C1797" t="s">
        <v>68</v>
      </c>
      <c r="D1797" t="s">
        <v>477</v>
      </c>
      <c r="E1797">
        <v>0</v>
      </c>
      <c r="F1797">
        <v>0</v>
      </c>
    </row>
    <row r="1798" spans="1:6" x14ac:dyDescent="0.25">
      <c r="A1798" t="s">
        <v>40</v>
      </c>
      <c r="B1798" t="s">
        <v>80</v>
      </c>
      <c r="C1798" t="s">
        <v>68</v>
      </c>
      <c r="D1798" t="s">
        <v>478</v>
      </c>
      <c r="E1798">
        <v>0</v>
      </c>
      <c r="F1798">
        <v>1500730.96</v>
      </c>
    </row>
    <row r="1799" spans="1:6" x14ac:dyDescent="0.25">
      <c r="A1799" t="s">
        <v>40</v>
      </c>
      <c r="B1799" t="s">
        <v>80</v>
      </c>
      <c r="C1799" t="s">
        <v>68</v>
      </c>
      <c r="D1799" t="s">
        <v>479</v>
      </c>
      <c r="E1799">
        <v>0</v>
      </c>
      <c r="F1799">
        <v>0</v>
      </c>
    </row>
    <row r="1800" spans="1:6" x14ac:dyDescent="0.25">
      <c r="A1800" t="s">
        <v>40</v>
      </c>
      <c r="B1800" t="s">
        <v>80</v>
      </c>
      <c r="C1800" t="s">
        <v>68</v>
      </c>
      <c r="D1800" t="s">
        <v>480</v>
      </c>
      <c r="E1800">
        <v>0</v>
      </c>
      <c r="F1800">
        <v>0</v>
      </c>
    </row>
    <row r="1801" spans="1:6" x14ac:dyDescent="0.25">
      <c r="A1801" t="s">
        <v>40</v>
      </c>
      <c r="B1801" t="s">
        <v>80</v>
      </c>
      <c r="C1801" t="s">
        <v>68</v>
      </c>
      <c r="D1801" t="s">
        <v>481</v>
      </c>
      <c r="E1801">
        <v>6038782.6500000004</v>
      </c>
      <c r="F1801">
        <v>1735250.95</v>
      </c>
    </row>
    <row r="1802" spans="1:6" x14ac:dyDescent="0.25">
      <c r="A1802" t="s">
        <v>40</v>
      </c>
      <c r="B1802" t="s">
        <v>81</v>
      </c>
      <c r="C1802" t="s">
        <v>68</v>
      </c>
      <c r="D1802" t="s">
        <v>467</v>
      </c>
      <c r="E1802">
        <v>0</v>
      </c>
      <c r="F1802">
        <v>186.58</v>
      </c>
    </row>
    <row r="1803" spans="1:6" x14ac:dyDescent="0.25">
      <c r="A1803" t="s">
        <v>40</v>
      </c>
      <c r="B1803" t="s">
        <v>81</v>
      </c>
      <c r="C1803" t="s">
        <v>68</v>
      </c>
      <c r="D1803" t="s">
        <v>468</v>
      </c>
      <c r="E1803">
        <v>1021404.79</v>
      </c>
      <c r="F1803">
        <v>0</v>
      </c>
    </row>
    <row r="1804" spans="1:6" x14ac:dyDescent="0.25">
      <c r="A1804" t="s">
        <v>40</v>
      </c>
      <c r="B1804" t="s">
        <v>81</v>
      </c>
      <c r="C1804" t="s">
        <v>68</v>
      </c>
      <c r="D1804" t="s">
        <v>469</v>
      </c>
      <c r="E1804">
        <v>558894.68000000005</v>
      </c>
      <c r="F1804">
        <v>0</v>
      </c>
    </row>
    <row r="1805" spans="1:6" x14ac:dyDescent="0.25">
      <c r="A1805" t="s">
        <v>40</v>
      </c>
      <c r="B1805" t="s">
        <v>81</v>
      </c>
      <c r="C1805" t="s">
        <v>68</v>
      </c>
      <c r="D1805" t="s">
        <v>470</v>
      </c>
      <c r="E1805">
        <v>0</v>
      </c>
      <c r="F1805">
        <v>0</v>
      </c>
    </row>
    <row r="1806" spans="1:6" x14ac:dyDescent="0.25">
      <c r="A1806" t="s">
        <v>40</v>
      </c>
      <c r="B1806" t="s">
        <v>81</v>
      </c>
      <c r="C1806" t="s">
        <v>68</v>
      </c>
      <c r="D1806" t="s">
        <v>471</v>
      </c>
      <c r="E1806">
        <v>3196971.72</v>
      </c>
      <c r="F1806">
        <v>234323.45</v>
      </c>
    </row>
    <row r="1807" spans="1:6" x14ac:dyDescent="0.25">
      <c r="A1807" t="s">
        <v>40</v>
      </c>
      <c r="B1807" t="s">
        <v>81</v>
      </c>
      <c r="C1807" t="s">
        <v>68</v>
      </c>
      <c r="D1807" t="s">
        <v>472</v>
      </c>
      <c r="E1807">
        <v>0</v>
      </c>
      <c r="F1807">
        <v>0</v>
      </c>
    </row>
    <row r="1808" spans="1:6" x14ac:dyDescent="0.25">
      <c r="A1808" t="s">
        <v>40</v>
      </c>
      <c r="B1808" t="s">
        <v>81</v>
      </c>
      <c r="C1808" t="s">
        <v>68</v>
      </c>
      <c r="D1808" t="s">
        <v>473</v>
      </c>
      <c r="E1808">
        <v>1452612.29</v>
      </c>
      <c r="F1808">
        <v>0</v>
      </c>
    </row>
    <row r="1809" spans="1:6" x14ac:dyDescent="0.25">
      <c r="A1809" t="s">
        <v>40</v>
      </c>
      <c r="B1809" t="s">
        <v>81</v>
      </c>
      <c r="C1809" t="s">
        <v>68</v>
      </c>
      <c r="D1809" t="s">
        <v>474</v>
      </c>
      <c r="E1809">
        <v>3100.99</v>
      </c>
      <c r="F1809">
        <v>0</v>
      </c>
    </row>
    <row r="1810" spans="1:6" x14ac:dyDescent="0.25">
      <c r="A1810" t="s">
        <v>40</v>
      </c>
      <c r="B1810" t="s">
        <v>81</v>
      </c>
      <c r="C1810" t="s">
        <v>68</v>
      </c>
      <c r="D1810" t="s">
        <v>475</v>
      </c>
      <c r="E1810">
        <v>0</v>
      </c>
      <c r="F1810">
        <v>0</v>
      </c>
    </row>
    <row r="1811" spans="1:6" x14ac:dyDescent="0.25">
      <c r="A1811" t="s">
        <v>40</v>
      </c>
      <c r="B1811" t="s">
        <v>81</v>
      </c>
      <c r="C1811" t="s">
        <v>68</v>
      </c>
      <c r="D1811" t="s">
        <v>476</v>
      </c>
      <c r="E1811">
        <v>0</v>
      </c>
      <c r="F1811">
        <v>0</v>
      </c>
    </row>
    <row r="1812" spans="1:6" x14ac:dyDescent="0.25">
      <c r="A1812" t="s">
        <v>40</v>
      </c>
      <c r="B1812" t="s">
        <v>81</v>
      </c>
      <c r="C1812" t="s">
        <v>68</v>
      </c>
      <c r="D1812" t="s">
        <v>477</v>
      </c>
      <c r="E1812">
        <v>0</v>
      </c>
      <c r="F1812">
        <v>0</v>
      </c>
    </row>
    <row r="1813" spans="1:6" x14ac:dyDescent="0.25">
      <c r="A1813" t="s">
        <v>40</v>
      </c>
      <c r="B1813" t="s">
        <v>81</v>
      </c>
      <c r="C1813" t="s">
        <v>68</v>
      </c>
      <c r="D1813" t="s">
        <v>478</v>
      </c>
      <c r="E1813">
        <v>0</v>
      </c>
      <c r="F1813">
        <v>1480130.71</v>
      </c>
    </row>
    <row r="1814" spans="1:6" x14ac:dyDescent="0.25">
      <c r="A1814" t="s">
        <v>40</v>
      </c>
      <c r="B1814" t="s">
        <v>81</v>
      </c>
      <c r="C1814" t="s">
        <v>68</v>
      </c>
      <c r="D1814" t="s">
        <v>479</v>
      </c>
      <c r="E1814">
        <v>0</v>
      </c>
      <c r="F1814">
        <v>0</v>
      </c>
    </row>
    <row r="1815" spans="1:6" x14ac:dyDescent="0.25">
      <c r="A1815" t="s">
        <v>40</v>
      </c>
      <c r="B1815" t="s">
        <v>81</v>
      </c>
      <c r="C1815" t="s">
        <v>68</v>
      </c>
      <c r="D1815" t="s">
        <v>480</v>
      </c>
      <c r="E1815">
        <v>0</v>
      </c>
      <c r="F1815">
        <v>0</v>
      </c>
    </row>
    <row r="1816" spans="1:6" x14ac:dyDescent="0.25">
      <c r="A1816" t="s">
        <v>40</v>
      </c>
      <c r="B1816" t="s">
        <v>81</v>
      </c>
      <c r="C1816" t="s">
        <v>68</v>
      </c>
      <c r="D1816" t="s">
        <v>481</v>
      </c>
      <c r="E1816">
        <v>6232984.4699999997</v>
      </c>
      <c r="F1816">
        <v>1714640.74</v>
      </c>
    </row>
    <row r="1817" spans="1:6" x14ac:dyDescent="0.25">
      <c r="A1817" t="s">
        <v>40</v>
      </c>
      <c r="B1817" t="s">
        <v>20</v>
      </c>
      <c r="C1817" t="s">
        <v>68</v>
      </c>
      <c r="D1817" t="s">
        <v>467</v>
      </c>
      <c r="E1817">
        <v>0</v>
      </c>
      <c r="F1817">
        <v>1775.02</v>
      </c>
    </row>
    <row r="1818" spans="1:6" x14ac:dyDescent="0.25">
      <c r="A1818" t="s">
        <v>40</v>
      </c>
      <c r="B1818" t="s">
        <v>20</v>
      </c>
      <c r="C1818" t="s">
        <v>68</v>
      </c>
      <c r="D1818" t="s">
        <v>468</v>
      </c>
      <c r="E1818">
        <v>1288373.08</v>
      </c>
      <c r="F1818">
        <v>0</v>
      </c>
    </row>
    <row r="1819" spans="1:6" x14ac:dyDescent="0.25">
      <c r="A1819" t="s">
        <v>40</v>
      </c>
      <c r="B1819" t="s">
        <v>20</v>
      </c>
      <c r="C1819" t="s">
        <v>68</v>
      </c>
      <c r="D1819" t="s">
        <v>469</v>
      </c>
      <c r="E1819">
        <v>558894.68000000005</v>
      </c>
      <c r="F1819">
        <v>0</v>
      </c>
    </row>
    <row r="1820" spans="1:6" x14ac:dyDescent="0.25">
      <c r="A1820" t="s">
        <v>40</v>
      </c>
      <c r="B1820" t="s">
        <v>20</v>
      </c>
      <c r="C1820" t="s">
        <v>68</v>
      </c>
      <c r="D1820" t="s">
        <v>470</v>
      </c>
      <c r="E1820">
        <v>0</v>
      </c>
      <c r="F1820">
        <v>0</v>
      </c>
    </row>
    <row r="1821" spans="1:6" x14ac:dyDescent="0.25">
      <c r="A1821" t="s">
        <v>40</v>
      </c>
      <c r="B1821" t="s">
        <v>20</v>
      </c>
      <c r="C1821" t="s">
        <v>68</v>
      </c>
      <c r="D1821" t="s">
        <v>471</v>
      </c>
      <c r="E1821">
        <v>3196971.72</v>
      </c>
      <c r="F1821">
        <v>234323.45</v>
      </c>
    </row>
    <row r="1822" spans="1:6" x14ac:dyDescent="0.25">
      <c r="A1822" t="s">
        <v>40</v>
      </c>
      <c r="B1822" t="s">
        <v>20</v>
      </c>
      <c r="C1822" t="s">
        <v>68</v>
      </c>
      <c r="D1822" t="s">
        <v>472</v>
      </c>
      <c r="E1822">
        <v>0</v>
      </c>
      <c r="F1822">
        <v>0</v>
      </c>
    </row>
    <row r="1823" spans="1:6" x14ac:dyDescent="0.25">
      <c r="A1823" t="s">
        <v>40</v>
      </c>
      <c r="B1823" t="s">
        <v>20</v>
      </c>
      <c r="C1823" t="s">
        <v>68</v>
      </c>
      <c r="D1823" t="s">
        <v>473</v>
      </c>
      <c r="E1823">
        <v>1519329.96</v>
      </c>
      <c r="F1823">
        <v>0</v>
      </c>
    </row>
    <row r="1824" spans="1:6" x14ac:dyDescent="0.25">
      <c r="A1824" t="s">
        <v>40</v>
      </c>
      <c r="B1824" t="s">
        <v>20</v>
      </c>
      <c r="C1824" t="s">
        <v>68</v>
      </c>
      <c r="D1824" t="s">
        <v>474</v>
      </c>
      <c r="E1824">
        <v>2965.3</v>
      </c>
      <c r="F1824">
        <v>0</v>
      </c>
    </row>
    <row r="1825" spans="1:6" x14ac:dyDescent="0.25">
      <c r="A1825" t="s">
        <v>40</v>
      </c>
      <c r="B1825" t="s">
        <v>20</v>
      </c>
      <c r="C1825" t="s">
        <v>68</v>
      </c>
      <c r="D1825" t="s">
        <v>475</v>
      </c>
      <c r="E1825">
        <v>0</v>
      </c>
      <c r="F1825">
        <v>0</v>
      </c>
    </row>
    <row r="1826" spans="1:6" x14ac:dyDescent="0.25">
      <c r="A1826" t="s">
        <v>40</v>
      </c>
      <c r="B1826" t="s">
        <v>20</v>
      </c>
      <c r="C1826" t="s">
        <v>68</v>
      </c>
      <c r="D1826" t="s">
        <v>476</v>
      </c>
      <c r="E1826">
        <v>0</v>
      </c>
      <c r="F1826">
        <v>0</v>
      </c>
    </row>
    <row r="1827" spans="1:6" x14ac:dyDescent="0.25">
      <c r="A1827" t="s">
        <v>40</v>
      </c>
      <c r="B1827" t="s">
        <v>20</v>
      </c>
      <c r="C1827" t="s">
        <v>68</v>
      </c>
      <c r="D1827" t="s">
        <v>477</v>
      </c>
      <c r="E1827">
        <v>0</v>
      </c>
      <c r="F1827">
        <v>0</v>
      </c>
    </row>
    <row r="1828" spans="1:6" x14ac:dyDescent="0.25">
      <c r="A1828" t="s">
        <v>40</v>
      </c>
      <c r="B1828" t="s">
        <v>20</v>
      </c>
      <c r="C1828" t="s">
        <v>68</v>
      </c>
      <c r="D1828" t="s">
        <v>478</v>
      </c>
      <c r="E1828">
        <v>0</v>
      </c>
      <c r="F1828">
        <v>1462645.42</v>
      </c>
    </row>
    <row r="1829" spans="1:6" x14ac:dyDescent="0.25">
      <c r="A1829" t="s">
        <v>40</v>
      </c>
      <c r="B1829" t="s">
        <v>20</v>
      </c>
      <c r="C1829" t="s">
        <v>68</v>
      </c>
      <c r="D1829" t="s">
        <v>479</v>
      </c>
      <c r="E1829">
        <v>0</v>
      </c>
      <c r="F1829">
        <v>0</v>
      </c>
    </row>
    <row r="1830" spans="1:6" x14ac:dyDescent="0.25">
      <c r="A1830" t="s">
        <v>40</v>
      </c>
      <c r="B1830" t="s">
        <v>20</v>
      </c>
      <c r="C1830" t="s">
        <v>68</v>
      </c>
      <c r="D1830" t="s">
        <v>480</v>
      </c>
      <c r="E1830">
        <v>0</v>
      </c>
      <c r="F1830">
        <v>0</v>
      </c>
    </row>
    <row r="1831" spans="1:6" x14ac:dyDescent="0.25">
      <c r="A1831" t="s">
        <v>40</v>
      </c>
      <c r="B1831" t="s">
        <v>20</v>
      </c>
      <c r="C1831" t="s">
        <v>68</v>
      </c>
      <c r="D1831" t="s">
        <v>481</v>
      </c>
      <c r="E1831">
        <v>6566534.7400000002</v>
      </c>
      <c r="F1831">
        <v>1698743.9</v>
      </c>
    </row>
    <row r="1832" spans="1:6" x14ac:dyDescent="0.25">
      <c r="A1832" t="s">
        <v>40</v>
      </c>
      <c r="B1832" t="s">
        <v>21</v>
      </c>
      <c r="C1832" t="s">
        <v>68</v>
      </c>
      <c r="D1832" t="s">
        <v>467</v>
      </c>
      <c r="E1832">
        <v>0</v>
      </c>
      <c r="F1832">
        <v>786.23</v>
      </c>
    </row>
    <row r="1833" spans="1:6" x14ac:dyDescent="0.25">
      <c r="A1833" t="s">
        <v>40</v>
      </c>
      <c r="B1833" t="s">
        <v>21</v>
      </c>
      <c r="C1833" t="s">
        <v>68</v>
      </c>
      <c r="D1833" t="s">
        <v>468</v>
      </c>
      <c r="E1833">
        <v>1217860.0900000001</v>
      </c>
      <c r="F1833">
        <v>0</v>
      </c>
    </row>
    <row r="1834" spans="1:6" x14ac:dyDescent="0.25">
      <c r="A1834" t="s">
        <v>40</v>
      </c>
      <c r="B1834" t="s">
        <v>21</v>
      </c>
      <c r="C1834" t="s">
        <v>68</v>
      </c>
      <c r="D1834" t="s">
        <v>469</v>
      </c>
      <c r="E1834">
        <v>558894.68000000005</v>
      </c>
      <c r="F1834">
        <v>0</v>
      </c>
    </row>
    <row r="1835" spans="1:6" x14ac:dyDescent="0.25">
      <c r="A1835" t="s">
        <v>40</v>
      </c>
      <c r="B1835" t="s">
        <v>21</v>
      </c>
      <c r="C1835" t="s">
        <v>68</v>
      </c>
      <c r="D1835" t="s">
        <v>470</v>
      </c>
      <c r="E1835">
        <v>0</v>
      </c>
      <c r="F1835">
        <v>0</v>
      </c>
    </row>
    <row r="1836" spans="1:6" x14ac:dyDescent="0.25">
      <c r="A1836" t="s">
        <v>40</v>
      </c>
      <c r="B1836" t="s">
        <v>21</v>
      </c>
      <c r="C1836" t="s">
        <v>68</v>
      </c>
      <c r="D1836" t="s">
        <v>471</v>
      </c>
      <c r="E1836">
        <v>3196971.72</v>
      </c>
      <c r="F1836">
        <v>234323.45</v>
      </c>
    </row>
    <row r="1837" spans="1:6" x14ac:dyDescent="0.25">
      <c r="A1837" t="s">
        <v>40</v>
      </c>
      <c r="B1837" t="s">
        <v>21</v>
      </c>
      <c r="C1837" t="s">
        <v>68</v>
      </c>
      <c r="D1837" t="s">
        <v>472</v>
      </c>
      <c r="E1837">
        <v>0</v>
      </c>
      <c r="F1837">
        <v>0</v>
      </c>
    </row>
    <row r="1838" spans="1:6" x14ac:dyDescent="0.25">
      <c r="A1838" t="s">
        <v>40</v>
      </c>
      <c r="B1838" t="s">
        <v>21</v>
      </c>
      <c r="C1838" t="s">
        <v>68</v>
      </c>
      <c r="D1838" t="s">
        <v>473</v>
      </c>
      <c r="E1838">
        <v>1348907.61</v>
      </c>
      <c r="F1838">
        <v>0</v>
      </c>
    </row>
    <row r="1839" spans="1:6" x14ac:dyDescent="0.25">
      <c r="A1839" t="s">
        <v>40</v>
      </c>
      <c r="B1839" t="s">
        <v>21</v>
      </c>
      <c r="C1839" t="s">
        <v>68</v>
      </c>
      <c r="D1839" t="s">
        <v>474</v>
      </c>
      <c r="E1839">
        <v>2673.38</v>
      </c>
      <c r="F1839">
        <v>0</v>
      </c>
    </row>
    <row r="1840" spans="1:6" x14ac:dyDescent="0.25">
      <c r="A1840" t="s">
        <v>40</v>
      </c>
      <c r="B1840" t="s">
        <v>21</v>
      </c>
      <c r="C1840" t="s">
        <v>68</v>
      </c>
      <c r="D1840" t="s">
        <v>475</v>
      </c>
      <c r="E1840">
        <v>0</v>
      </c>
      <c r="F1840">
        <v>0</v>
      </c>
    </row>
    <row r="1841" spans="1:6" x14ac:dyDescent="0.25">
      <c r="A1841" t="s">
        <v>40</v>
      </c>
      <c r="B1841" t="s">
        <v>21</v>
      </c>
      <c r="C1841" t="s">
        <v>68</v>
      </c>
      <c r="D1841" t="s">
        <v>476</v>
      </c>
      <c r="E1841">
        <v>0</v>
      </c>
      <c r="F1841">
        <v>0</v>
      </c>
    </row>
    <row r="1842" spans="1:6" x14ac:dyDescent="0.25">
      <c r="A1842" t="s">
        <v>40</v>
      </c>
      <c r="B1842" t="s">
        <v>21</v>
      </c>
      <c r="C1842" t="s">
        <v>68</v>
      </c>
      <c r="D1842" t="s">
        <v>477</v>
      </c>
      <c r="E1842">
        <v>0</v>
      </c>
      <c r="F1842">
        <v>0</v>
      </c>
    </row>
    <row r="1843" spans="1:6" x14ac:dyDescent="0.25">
      <c r="A1843" t="s">
        <v>40</v>
      </c>
      <c r="B1843" t="s">
        <v>21</v>
      </c>
      <c r="C1843" t="s">
        <v>68</v>
      </c>
      <c r="D1843" t="s">
        <v>478</v>
      </c>
      <c r="E1843">
        <v>0</v>
      </c>
      <c r="F1843">
        <v>1492110.98</v>
      </c>
    </row>
    <row r="1844" spans="1:6" x14ac:dyDescent="0.25">
      <c r="A1844" t="s">
        <v>40</v>
      </c>
      <c r="B1844" t="s">
        <v>21</v>
      </c>
      <c r="C1844" t="s">
        <v>68</v>
      </c>
      <c r="D1844" t="s">
        <v>479</v>
      </c>
      <c r="E1844">
        <v>0</v>
      </c>
      <c r="F1844">
        <v>0</v>
      </c>
    </row>
    <row r="1845" spans="1:6" x14ac:dyDescent="0.25">
      <c r="A1845" t="s">
        <v>40</v>
      </c>
      <c r="B1845" t="s">
        <v>21</v>
      </c>
      <c r="C1845" t="s">
        <v>68</v>
      </c>
      <c r="D1845" t="s">
        <v>480</v>
      </c>
      <c r="E1845">
        <v>0</v>
      </c>
      <c r="F1845">
        <v>0</v>
      </c>
    </row>
    <row r="1846" spans="1:6" x14ac:dyDescent="0.25">
      <c r="A1846" t="s">
        <v>40</v>
      </c>
      <c r="B1846" t="s">
        <v>21</v>
      </c>
      <c r="C1846" t="s">
        <v>68</v>
      </c>
      <c r="D1846" t="s">
        <v>481</v>
      </c>
      <c r="E1846">
        <v>6325307.4800000004</v>
      </c>
      <c r="F1846">
        <v>1727220.66</v>
      </c>
    </row>
    <row r="1847" spans="1:6" x14ac:dyDescent="0.25">
      <c r="A1847" t="s">
        <v>40</v>
      </c>
      <c r="B1847" t="s">
        <v>22</v>
      </c>
      <c r="C1847" t="s">
        <v>68</v>
      </c>
      <c r="D1847" t="s">
        <v>467</v>
      </c>
      <c r="E1847">
        <v>0</v>
      </c>
      <c r="F1847">
        <v>1563.71</v>
      </c>
    </row>
    <row r="1848" spans="1:6" x14ac:dyDescent="0.25">
      <c r="A1848" t="s">
        <v>40</v>
      </c>
      <c r="B1848" t="s">
        <v>22</v>
      </c>
      <c r="C1848" t="s">
        <v>68</v>
      </c>
      <c r="D1848" t="s">
        <v>468</v>
      </c>
      <c r="E1848">
        <v>1027828.69</v>
      </c>
      <c r="F1848">
        <v>0</v>
      </c>
    </row>
    <row r="1849" spans="1:6" x14ac:dyDescent="0.25">
      <c r="A1849" t="s">
        <v>40</v>
      </c>
      <c r="B1849" t="s">
        <v>22</v>
      </c>
      <c r="C1849" t="s">
        <v>68</v>
      </c>
      <c r="D1849" t="s">
        <v>469</v>
      </c>
      <c r="E1849">
        <v>558894.68000000005</v>
      </c>
      <c r="F1849">
        <v>0</v>
      </c>
    </row>
    <row r="1850" spans="1:6" x14ac:dyDescent="0.25">
      <c r="A1850" t="s">
        <v>40</v>
      </c>
      <c r="B1850" t="s">
        <v>22</v>
      </c>
      <c r="C1850" t="s">
        <v>68</v>
      </c>
      <c r="D1850" t="s">
        <v>470</v>
      </c>
      <c r="E1850">
        <v>0</v>
      </c>
      <c r="F1850">
        <v>0</v>
      </c>
    </row>
    <row r="1851" spans="1:6" x14ac:dyDescent="0.25">
      <c r="A1851" t="s">
        <v>40</v>
      </c>
      <c r="B1851" t="s">
        <v>22</v>
      </c>
      <c r="C1851" t="s">
        <v>68</v>
      </c>
      <c r="D1851" t="s">
        <v>471</v>
      </c>
      <c r="E1851">
        <v>3196971.72</v>
      </c>
      <c r="F1851">
        <v>234323.45</v>
      </c>
    </row>
    <row r="1852" spans="1:6" x14ac:dyDescent="0.25">
      <c r="A1852" t="s">
        <v>40</v>
      </c>
      <c r="B1852" t="s">
        <v>22</v>
      </c>
      <c r="C1852" t="s">
        <v>68</v>
      </c>
      <c r="D1852" t="s">
        <v>472</v>
      </c>
      <c r="E1852">
        <v>0</v>
      </c>
      <c r="F1852">
        <v>0</v>
      </c>
    </row>
    <row r="1853" spans="1:6" x14ac:dyDescent="0.25">
      <c r="A1853" t="s">
        <v>40</v>
      </c>
      <c r="B1853" t="s">
        <v>22</v>
      </c>
      <c r="C1853" t="s">
        <v>68</v>
      </c>
      <c r="D1853" t="s">
        <v>473</v>
      </c>
      <c r="E1853">
        <v>1295682.96</v>
      </c>
      <c r="F1853">
        <v>0</v>
      </c>
    </row>
    <row r="1854" spans="1:6" x14ac:dyDescent="0.25">
      <c r="A1854" t="s">
        <v>40</v>
      </c>
      <c r="B1854" t="s">
        <v>22</v>
      </c>
      <c r="C1854" t="s">
        <v>68</v>
      </c>
      <c r="D1854" t="s">
        <v>474</v>
      </c>
      <c r="E1854">
        <v>2587.06</v>
      </c>
      <c r="F1854">
        <v>0</v>
      </c>
    </row>
    <row r="1855" spans="1:6" x14ac:dyDescent="0.25">
      <c r="A1855" t="s">
        <v>40</v>
      </c>
      <c r="B1855" t="s">
        <v>22</v>
      </c>
      <c r="C1855" t="s">
        <v>68</v>
      </c>
      <c r="D1855" t="s">
        <v>475</v>
      </c>
      <c r="E1855">
        <v>0</v>
      </c>
      <c r="F1855">
        <v>0</v>
      </c>
    </row>
    <row r="1856" spans="1:6" x14ac:dyDescent="0.25">
      <c r="A1856" t="s">
        <v>40</v>
      </c>
      <c r="B1856" t="s">
        <v>22</v>
      </c>
      <c r="C1856" t="s">
        <v>68</v>
      </c>
      <c r="D1856" t="s">
        <v>476</v>
      </c>
      <c r="E1856">
        <v>0</v>
      </c>
      <c r="F1856">
        <v>0</v>
      </c>
    </row>
    <row r="1857" spans="1:6" x14ac:dyDescent="0.25">
      <c r="A1857" t="s">
        <v>40</v>
      </c>
      <c r="B1857" t="s">
        <v>22</v>
      </c>
      <c r="C1857" t="s">
        <v>68</v>
      </c>
      <c r="D1857" t="s">
        <v>477</v>
      </c>
      <c r="E1857">
        <v>0</v>
      </c>
      <c r="F1857">
        <v>0</v>
      </c>
    </row>
    <row r="1858" spans="1:6" x14ac:dyDescent="0.25">
      <c r="A1858" t="s">
        <v>40</v>
      </c>
      <c r="B1858" t="s">
        <v>22</v>
      </c>
      <c r="C1858" t="s">
        <v>68</v>
      </c>
      <c r="D1858" t="s">
        <v>478</v>
      </c>
      <c r="E1858">
        <v>0</v>
      </c>
      <c r="F1858">
        <v>1537891.48</v>
      </c>
    </row>
    <row r="1859" spans="1:6" x14ac:dyDescent="0.25">
      <c r="A1859" t="s">
        <v>40</v>
      </c>
      <c r="B1859" t="s">
        <v>22</v>
      </c>
      <c r="C1859" t="s">
        <v>68</v>
      </c>
      <c r="D1859" t="s">
        <v>479</v>
      </c>
      <c r="E1859">
        <v>0</v>
      </c>
      <c r="F1859">
        <v>0</v>
      </c>
    </row>
    <row r="1860" spans="1:6" x14ac:dyDescent="0.25">
      <c r="A1860" t="s">
        <v>40</v>
      </c>
      <c r="B1860" t="s">
        <v>22</v>
      </c>
      <c r="C1860" t="s">
        <v>68</v>
      </c>
      <c r="D1860" t="s">
        <v>480</v>
      </c>
      <c r="E1860">
        <v>0</v>
      </c>
      <c r="F1860">
        <v>0</v>
      </c>
    </row>
    <row r="1861" spans="1:6" x14ac:dyDescent="0.25">
      <c r="A1861" t="s">
        <v>40</v>
      </c>
      <c r="B1861" t="s">
        <v>22</v>
      </c>
      <c r="C1861" t="s">
        <v>68</v>
      </c>
      <c r="D1861" t="s">
        <v>481</v>
      </c>
      <c r="E1861">
        <v>6081965.1100000003</v>
      </c>
      <c r="F1861">
        <v>1773778.65</v>
      </c>
    </row>
    <row r="1862" spans="1:6" x14ac:dyDescent="0.25">
      <c r="A1862" t="s">
        <v>40</v>
      </c>
      <c r="B1862" t="s">
        <v>23</v>
      </c>
      <c r="C1862" t="s">
        <v>68</v>
      </c>
      <c r="D1862" t="s">
        <v>467</v>
      </c>
      <c r="E1862">
        <v>0</v>
      </c>
      <c r="F1862">
        <v>695.2</v>
      </c>
    </row>
    <row r="1863" spans="1:6" x14ac:dyDescent="0.25">
      <c r="A1863" t="s">
        <v>40</v>
      </c>
      <c r="B1863" t="s">
        <v>23</v>
      </c>
      <c r="C1863" t="s">
        <v>68</v>
      </c>
      <c r="D1863" t="s">
        <v>468</v>
      </c>
      <c r="E1863">
        <v>1367244.87</v>
      </c>
      <c r="F1863">
        <v>0</v>
      </c>
    </row>
    <row r="1864" spans="1:6" x14ac:dyDescent="0.25">
      <c r="A1864" t="s">
        <v>40</v>
      </c>
      <c r="B1864" t="s">
        <v>23</v>
      </c>
      <c r="C1864" t="s">
        <v>68</v>
      </c>
      <c r="D1864" t="s">
        <v>469</v>
      </c>
      <c r="E1864">
        <v>558894.68000000005</v>
      </c>
      <c r="F1864">
        <v>0</v>
      </c>
    </row>
    <row r="1865" spans="1:6" x14ac:dyDescent="0.25">
      <c r="A1865" t="s">
        <v>40</v>
      </c>
      <c r="B1865" t="s">
        <v>23</v>
      </c>
      <c r="C1865" t="s">
        <v>68</v>
      </c>
      <c r="D1865" t="s">
        <v>470</v>
      </c>
      <c r="E1865">
        <v>0</v>
      </c>
      <c r="F1865">
        <v>0</v>
      </c>
    </row>
    <row r="1866" spans="1:6" x14ac:dyDescent="0.25">
      <c r="A1866" t="s">
        <v>40</v>
      </c>
      <c r="B1866" t="s">
        <v>23</v>
      </c>
      <c r="C1866" t="s">
        <v>68</v>
      </c>
      <c r="D1866" t="s">
        <v>471</v>
      </c>
      <c r="E1866">
        <v>3196971.72</v>
      </c>
      <c r="F1866">
        <v>234323.45</v>
      </c>
    </row>
    <row r="1867" spans="1:6" x14ac:dyDescent="0.25">
      <c r="A1867" t="s">
        <v>40</v>
      </c>
      <c r="B1867" t="s">
        <v>23</v>
      </c>
      <c r="C1867" t="s">
        <v>68</v>
      </c>
      <c r="D1867" t="s">
        <v>472</v>
      </c>
      <c r="E1867">
        <v>0</v>
      </c>
      <c r="F1867">
        <v>0</v>
      </c>
    </row>
    <row r="1868" spans="1:6" x14ac:dyDescent="0.25">
      <c r="A1868" t="s">
        <v>40</v>
      </c>
      <c r="B1868" t="s">
        <v>23</v>
      </c>
      <c r="C1868" t="s">
        <v>68</v>
      </c>
      <c r="D1868" t="s">
        <v>473</v>
      </c>
      <c r="E1868">
        <v>1352400.38</v>
      </c>
      <c r="F1868">
        <v>0</v>
      </c>
    </row>
    <row r="1869" spans="1:6" x14ac:dyDescent="0.25">
      <c r="A1869" t="s">
        <v>40</v>
      </c>
      <c r="B1869" t="s">
        <v>23</v>
      </c>
      <c r="C1869" t="s">
        <v>68</v>
      </c>
      <c r="D1869" t="s">
        <v>474</v>
      </c>
      <c r="E1869">
        <v>2824.23</v>
      </c>
      <c r="F1869">
        <v>0</v>
      </c>
    </row>
    <row r="1870" spans="1:6" x14ac:dyDescent="0.25">
      <c r="A1870" t="s">
        <v>40</v>
      </c>
      <c r="B1870" t="s">
        <v>23</v>
      </c>
      <c r="C1870" t="s">
        <v>68</v>
      </c>
      <c r="D1870" t="s">
        <v>475</v>
      </c>
      <c r="E1870">
        <v>0</v>
      </c>
      <c r="F1870">
        <v>0</v>
      </c>
    </row>
    <row r="1871" spans="1:6" x14ac:dyDescent="0.25">
      <c r="A1871" t="s">
        <v>40</v>
      </c>
      <c r="B1871" t="s">
        <v>23</v>
      </c>
      <c r="C1871" t="s">
        <v>68</v>
      </c>
      <c r="D1871" t="s">
        <v>476</v>
      </c>
      <c r="E1871">
        <v>0</v>
      </c>
      <c r="F1871">
        <v>0</v>
      </c>
    </row>
    <row r="1872" spans="1:6" x14ac:dyDescent="0.25">
      <c r="A1872" t="s">
        <v>40</v>
      </c>
      <c r="B1872" t="s">
        <v>23</v>
      </c>
      <c r="C1872" t="s">
        <v>68</v>
      </c>
      <c r="D1872" t="s">
        <v>477</v>
      </c>
      <c r="E1872">
        <v>0</v>
      </c>
      <c r="F1872">
        <v>0</v>
      </c>
    </row>
    <row r="1873" spans="1:6" x14ac:dyDescent="0.25">
      <c r="A1873" t="s">
        <v>40</v>
      </c>
      <c r="B1873" t="s">
        <v>23</v>
      </c>
      <c r="C1873" t="s">
        <v>68</v>
      </c>
      <c r="D1873" t="s">
        <v>478</v>
      </c>
      <c r="E1873">
        <v>0</v>
      </c>
      <c r="F1873">
        <v>1447650.85</v>
      </c>
    </row>
    <row r="1874" spans="1:6" x14ac:dyDescent="0.25">
      <c r="A1874" t="s">
        <v>40</v>
      </c>
      <c r="B1874" t="s">
        <v>23</v>
      </c>
      <c r="C1874" t="s">
        <v>68</v>
      </c>
      <c r="D1874" t="s">
        <v>479</v>
      </c>
      <c r="E1874">
        <v>0</v>
      </c>
      <c r="F1874">
        <v>0</v>
      </c>
    </row>
    <row r="1875" spans="1:6" x14ac:dyDescent="0.25">
      <c r="A1875" t="s">
        <v>40</v>
      </c>
      <c r="B1875" t="s">
        <v>23</v>
      </c>
      <c r="C1875" t="s">
        <v>68</v>
      </c>
      <c r="D1875" t="s">
        <v>480</v>
      </c>
      <c r="E1875">
        <v>0</v>
      </c>
      <c r="F1875">
        <v>0</v>
      </c>
    </row>
    <row r="1876" spans="1:6" x14ac:dyDescent="0.25">
      <c r="A1876" t="s">
        <v>40</v>
      </c>
      <c r="B1876" t="s">
        <v>23</v>
      </c>
      <c r="C1876" t="s">
        <v>68</v>
      </c>
      <c r="D1876" t="s">
        <v>481</v>
      </c>
      <c r="E1876">
        <v>6478335.8799999999</v>
      </c>
      <c r="F1876">
        <v>1682669.5</v>
      </c>
    </row>
    <row r="1877" spans="1:6" x14ac:dyDescent="0.25">
      <c r="A1877" t="s">
        <v>40</v>
      </c>
      <c r="B1877" t="s">
        <v>24</v>
      </c>
      <c r="C1877" t="s">
        <v>68</v>
      </c>
      <c r="D1877" t="s">
        <v>467</v>
      </c>
      <c r="E1877">
        <v>0</v>
      </c>
      <c r="F1877">
        <v>344.43</v>
      </c>
    </row>
    <row r="1878" spans="1:6" x14ac:dyDescent="0.25">
      <c r="A1878" t="s">
        <v>40</v>
      </c>
      <c r="B1878" t="s">
        <v>24</v>
      </c>
      <c r="C1878" t="s">
        <v>68</v>
      </c>
      <c r="D1878" t="s">
        <v>468</v>
      </c>
      <c r="E1878">
        <v>1717654.46</v>
      </c>
      <c r="F1878">
        <v>0</v>
      </c>
    </row>
    <row r="1879" spans="1:6" x14ac:dyDescent="0.25">
      <c r="A1879" t="s">
        <v>40</v>
      </c>
      <c r="B1879" t="s">
        <v>24</v>
      </c>
      <c r="C1879" t="s">
        <v>68</v>
      </c>
      <c r="D1879" t="s">
        <v>469</v>
      </c>
      <c r="E1879">
        <v>558894.68000000005</v>
      </c>
      <c r="F1879">
        <v>0</v>
      </c>
    </row>
    <row r="1880" spans="1:6" x14ac:dyDescent="0.25">
      <c r="A1880" t="s">
        <v>40</v>
      </c>
      <c r="B1880" t="s">
        <v>24</v>
      </c>
      <c r="C1880" t="s">
        <v>68</v>
      </c>
      <c r="D1880" t="s">
        <v>470</v>
      </c>
      <c r="E1880">
        <v>0</v>
      </c>
      <c r="F1880">
        <v>0</v>
      </c>
    </row>
    <row r="1881" spans="1:6" x14ac:dyDescent="0.25">
      <c r="A1881" t="s">
        <v>40</v>
      </c>
      <c r="B1881" t="s">
        <v>24</v>
      </c>
      <c r="C1881" t="s">
        <v>68</v>
      </c>
      <c r="D1881" t="s">
        <v>471</v>
      </c>
      <c r="E1881">
        <v>3196971.72</v>
      </c>
      <c r="F1881">
        <v>234323.45</v>
      </c>
    </row>
    <row r="1882" spans="1:6" x14ac:dyDescent="0.25">
      <c r="A1882" t="s">
        <v>40</v>
      </c>
      <c r="B1882" t="s">
        <v>24</v>
      </c>
      <c r="C1882" t="s">
        <v>68</v>
      </c>
      <c r="D1882" t="s">
        <v>472</v>
      </c>
      <c r="E1882">
        <v>0</v>
      </c>
      <c r="F1882">
        <v>0</v>
      </c>
    </row>
    <row r="1883" spans="1:6" x14ac:dyDescent="0.25">
      <c r="A1883" t="s">
        <v>40</v>
      </c>
      <c r="B1883" t="s">
        <v>24</v>
      </c>
      <c r="C1883" t="s">
        <v>68</v>
      </c>
      <c r="D1883" t="s">
        <v>473</v>
      </c>
      <c r="E1883">
        <v>1492467.35</v>
      </c>
      <c r="F1883">
        <v>0</v>
      </c>
    </row>
    <row r="1884" spans="1:6" x14ac:dyDescent="0.25">
      <c r="A1884" t="s">
        <v>40</v>
      </c>
      <c r="B1884" t="s">
        <v>24</v>
      </c>
      <c r="C1884" t="s">
        <v>68</v>
      </c>
      <c r="D1884" t="s">
        <v>474</v>
      </c>
      <c r="E1884">
        <v>2927.37</v>
      </c>
      <c r="F1884">
        <v>0</v>
      </c>
    </row>
    <row r="1885" spans="1:6" x14ac:dyDescent="0.25">
      <c r="A1885" t="s">
        <v>40</v>
      </c>
      <c r="B1885" t="s">
        <v>24</v>
      </c>
      <c r="C1885" t="s">
        <v>68</v>
      </c>
      <c r="D1885" t="s">
        <v>475</v>
      </c>
      <c r="E1885">
        <v>0</v>
      </c>
      <c r="F1885">
        <v>0</v>
      </c>
    </row>
    <row r="1886" spans="1:6" x14ac:dyDescent="0.25">
      <c r="A1886" t="s">
        <v>40</v>
      </c>
      <c r="B1886" t="s">
        <v>24</v>
      </c>
      <c r="C1886" t="s">
        <v>68</v>
      </c>
      <c r="D1886" t="s">
        <v>476</v>
      </c>
      <c r="E1886">
        <v>0</v>
      </c>
      <c r="F1886">
        <v>0</v>
      </c>
    </row>
    <row r="1887" spans="1:6" x14ac:dyDescent="0.25">
      <c r="A1887" t="s">
        <v>40</v>
      </c>
      <c r="B1887" t="s">
        <v>24</v>
      </c>
      <c r="C1887" t="s">
        <v>68</v>
      </c>
      <c r="D1887" t="s">
        <v>477</v>
      </c>
      <c r="E1887">
        <v>0</v>
      </c>
      <c r="F1887">
        <v>0</v>
      </c>
    </row>
    <row r="1888" spans="1:6" x14ac:dyDescent="0.25">
      <c r="A1888" t="s">
        <v>40</v>
      </c>
      <c r="B1888" t="s">
        <v>24</v>
      </c>
      <c r="C1888" t="s">
        <v>68</v>
      </c>
      <c r="D1888" t="s">
        <v>478</v>
      </c>
      <c r="E1888">
        <v>0</v>
      </c>
      <c r="F1888">
        <v>1370750.44</v>
      </c>
    </row>
    <row r="1889" spans="1:6" x14ac:dyDescent="0.25">
      <c r="A1889" t="s">
        <v>40</v>
      </c>
      <c r="B1889" t="s">
        <v>24</v>
      </c>
      <c r="C1889" t="s">
        <v>68</v>
      </c>
      <c r="D1889" t="s">
        <v>479</v>
      </c>
      <c r="E1889">
        <v>0</v>
      </c>
      <c r="F1889">
        <v>0</v>
      </c>
    </row>
    <row r="1890" spans="1:6" x14ac:dyDescent="0.25">
      <c r="A1890" t="s">
        <v>40</v>
      </c>
      <c r="B1890" t="s">
        <v>24</v>
      </c>
      <c r="C1890" t="s">
        <v>68</v>
      </c>
      <c r="D1890" t="s">
        <v>480</v>
      </c>
      <c r="E1890">
        <v>0</v>
      </c>
      <c r="F1890">
        <v>0</v>
      </c>
    </row>
    <row r="1891" spans="1:6" x14ac:dyDescent="0.25">
      <c r="A1891" t="s">
        <v>40</v>
      </c>
      <c r="B1891" t="s">
        <v>24</v>
      </c>
      <c r="C1891" t="s">
        <v>68</v>
      </c>
      <c r="D1891" t="s">
        <v>481</v>
      </c>
      <c r="E1891">
        <v>6968915.5800000001</v>
      </c>
      <c r="F1891">
        <v>1605418.32</v>
      </c>
    </row>
    <row r="1892" spans="1:6" x14ac:dyDescent="0.25">
      <c r="A1892" t="s">
        <v>40</v>
      </c>
      <c r="B1892" t="s">
        <v>25</v>
      </c>
      <c r="C1892" t="s">
        <v>68</v>
      </c>
      <c r="D1892" t="s">
        <v>467</v>
      </c>
      <c r="E1892">
        <v>0</v>
      </c>
      <c r="F1892">
        <v>0.02</v>
      </c>
    </row>
    <row r="1893" spans="1:6" x14ac:dyDescent="0.25">
      <c r="A1893" t="s">
        <v>40</v>
      </c>
      <c r="B1893" t="s">
        <v>25</v>
      </c>
      <c r="C1893" t="s">
        <v>68</v>
      </c>
      <c r="D1893" t="s">
        <v>468</v>
      </c>
      <c r="E1893">
        <v>2319866.14</v>
      </c>
      <c r="F1893">
        <v>0</v>
      </c>
    </row>
    <row r="1894" spans="1:6" x14ac:dyDescent="0.25">
      <c r="A1894" t="s">
        <v>40</v>
      </c>
      <c r="B1894" t="s">
        <v>25</v>
      </c>
      <c r="C1894" t="s">
        <v>68</v>
      </c>
      <c r="D1894" t="s">
        <v>469</v>
      </c>
      <c r="E1894">
        <v>558894.68000000005</v>
      </c>
      <c r="F1894">
        <v>0</v>
      </c>
    </row>
    <row r="1895" spans="1:6" x14ac:dyDescent="0.25">
      <c r="A1895" t="s">
        <v>40</v>
      </c>
      <c r="B1895" t="s">
        <v>25</v>
      </c>
      <c r="C1895" t="s">
        <v>68</v>
      </c>
      <c r="D1895" t="s">
        <v>470</v>
      </c>
      <c r="E1895">
        <v>0</v>
      </c>
      <c r="F1895">
        <v>0</v>
      </c>
    </row>
    <row r="1896" spans="1:6" x14ac:dyDescent="0.25">
      <c r="A1896" t="s">
        <v>40</v>
      </c>
      <c r="B1896" t="s">
        <v>25</v>
      </c>
      <c r="C1896" t="s">
        <v>68</v>
      </c>
      <c r="D1896" t="s">
        <v>471</v>
      </c>
      <c r="E1896">
        <v>3196971.72</v>
      </c>
      <c r="F1896">
        <v>234323.45</v>
      </c>
    </row>
    <row r="1897" spans="1:6" x14ac:dyDescent="0.25">
      <c r="A1897" t="s">
        <v>40</v>
      </c>
      <c r="B1897" t="s">
        <v>25</v>
      </c>
      <c r="C1897" t="s">
        <v>68</v>
      </c>
      <c r="D1897" t="s">
        <v>472</v>
      </c>
      <c r="E1897">
        <v>0</v>
      </c>
      <c r="F1897">
        <v>0</v>
      </c>
    </row>
    <row r="1898" spans="1:6" x14ac:dyDescent="0.25">
      <c r="A1898" t="s">
        <v>40</v>
      </c>
      <c r="B1898" t="s">
        <v>25</v>
      </c>
      <c r="C1898" t="s">
        <v>68</v>
      </c>
      <c r="D1898" t="s">
        <v>473</v>
      </c>
      <c r="E1898">
        <v>1433985.96</v>
      </c>
      <c r="F1898">
        <v>0</v>
      </c>
    </row>
    <row r="1899" spans="1:6" x14ac:dyDescent="0.25">
      <c r="A1899" t="s">
        <v>40</v>
      </c>
      <c r="B1899" t="s">
        <v>25</v>
      </c>
      <c r="C1899" t="s">
        <v>68</v>
      </c>
      <c r="D1899" t="s">
        <v>474</v>
      </c>
      <c r="E1899">
        <v>3278.56</v>
      </c>
      <c r="F1899">
        <v>0</v>
      </c>
    </row>
    <row r="1900" spans="1:6" x14ac:dyDescent="0.25">
      <c r="A1900" t="s">
        <v>40</v>
      </c>
      <c r="B1900" t="s">
        <v>25</v>
      </c>
      <c r="C1900" t="s">
        <v>68</v>
      </c>
      <c r="D1900" t="s">
        <v>475</v>
      </c>
      <c r="E1900">
        <v>0</v>
      </c>
      <c r="F1900">
        <v>0</v>
      </c>
    </row>
    <row r="1901" spans="1:6" x14ac:dyDescent="0.25">
      <c r="A1901" t="s">
        <v>40</v>
      </c>
      <c r="B1901" t="s">
        <v>25</v>
      </c>
      <c r="C1901" t="s">
        <v>68</v>
      </c>
      <c r="D1901" t="s">
        <v>476</v>
      </c>
      <c r="E1901">
        <v>0</v>
      </c>
      <c r="F1901">
        <v>0</v>
      </c>
    </row>
    <row r="1902" spans="1:6" x14ac:dyDescent="0.25">
      <c r="A1902" t="s">
        <v>40</v>
      </c>
      <c r="B1902" t="s">
        <v>25</v>
      </c>
      <c r="C1902" t="s">
        <v>68</v>
      </c>
      <c r="D1902" t="s">
        <v>477</v>
      </c>
      <c r="E1902">
        <v>0</v>
      </c>
      <c r="F1902">
        <v>0</v>
      </c>
    </row>
    <row r="1903" spans="1:6" x14ac:dyDescent="0.25">
      <c r="A1903" t="s">
        <v>40</v>
      </c>
      <c r="B1903" t="s">
        <v>25</v>
      </c>
      <c r="C1903" t="s">
        <v>68</v>
      </c>
      <c r="D1903" t="s">
        <v>478</v>
      </c>
      <c r="E1903">
        <v>0</v>
      </c>
      <c r="F1903">
        <v>1214996.58</v>
      </c>
    </row>
    <row r="1904" spans="1:6" x14ac:dyDescent="0.25">
      <c r="A1904" t="s">
        <v>40</v>
      </c>
      <c r="B1904" t="s">
        <v>25</v>
      </c>
      <c r="C1904" t="s">
        <v>68</v>
      </c>
      <c r="D1904" t="s">
        <v>479</v>
      </c>
      <c r="E1904">
        <v>0</v>
      </c>
      <c r="F1904">
        <v>0</v>
      </c>
    </row>
    <row r="1905" spans="1:6" x14ac:dyDescent="0.25">
      <c r="A1905" t="s">
        <v>40</v>
      </c>
      <c r="B1905" t="s">
        <v>25</v>
      </c>
      <c r="C1905" t="s">
        <v>68</v>
      </c>
      <c r="D1905" t="s">
        <v>480</v>
      </c>
      <c r="E1905">
        <v>0</v>
      </c>
      <c r="F1905">
        <v>0</v>
      </c>
    </row>
    <row r="1906" spans="1:6" x14ac:dyDescent="0.25">
      <c r="A1906" t="s">
        <v>40</v>
      </c>
      <c r="B1906" t="s">
        <v>25</v>
      </c>
      <c r="C1906" t="s">
        <v>68</v>
      </c>
      <c r="D1906" t="s">
        <v>481</v>
      </c>
      <c r="E1906">
        <v>7512997.0599999996</v>
      </c>
      <c r="F1906">
        <v>1449320.04</v>
      </c>
    </row>
    <row r="1907" spans="1:6" x14ac:dyDescent="0.25">
      <c r="A1907" t="s">
        <v>40</v>
      </c>
      <c r="B1907" t="s">
        <v>26</v>
      </c>
      <c r="C1907" t="s">
        <v>68</v>
      </c>
      <c r="D1907" t="s">
        <v>467</v>
      </c>
      <c r="E1907">
        <v>0</v>
      </c>
      <c r="F1907">
        <v>4990.62</v>
      </c>
    </row>
    <row r="1908" spans="1:6" x14ac:dyDescent="0.25">
      <c r="A1908" t="s">
        <v>40</v>
      </c>
      <c r="B1908" t="s">
        <v>26</v>
      </c>
      <c r="C1908" t="s">
        <v>68</v>
      </c>
      <c r="D1908" t="s">
        <v>468</v>
      </c>
      <c r="E1908">
        <v>1151488.29</v>
      </c>
      <c r="F1908">
        <v>0</v>
      </c>
    </row>
    <row r="1909" spans="1:6" x14ac:dyDescent="0.25">
      <c r="A1909" t="s">
        <v>40</v>
      </c>
      <c r="B1909" t="s">
        <v>26</v>
      </c>
      <c r="C1909" t="s">
        <v>68</v>
      </c>
      <c r="D1909" t="s">
        <v>469</v>
      </c>
      <c r="E1909">
        <v>558894.68000000005</v>
      </c>
      <c r="F1909">
        <v>0</v>
      </c>
    </row>
    <row r="1910" spans="1:6" x14ac:dyDescent="0.25">
      <c r="A1910" t="s">
        <v>40</v>
      </c>
      <c r="B1910" t="s">
        <v>26</v>
      </c>
      <c r="C1910" t="s">
        <v>68</v>
      </c>
      <c r="D1910" t="s">
        <v>470</v>
      </c>
      <c r="E1910">
        <v>0</v>
      </c>
      <c r="F1910">
        <v>0</v>
      </c>
    </row>
    <row r="1911" spans="1:6" x14ac:dyDescent="0.25">
      <c r="A1911" t="s">
        <v>40</v>
      </c>
      <c r="B1911" t="s">
        <v>26</v>
      </c>
      <c r="C1911" t="s">
        <v>68</v>
      </c>
      <c r="D1911" t="s">
        <v>471</v>
      </c>
      <c r="E1911">
        <v>3196971.72</v>
      </c>
      <c r="F1911">
        <v>234323.45</v>
      </c>
    </row>
    <row r="1912" spans="1:6" x14ac:dyDescent="0.25">
      <c r="A1912" t="s">
        <v>40</v>
      </c>
      <c r="B1912" t="s">
        <v>26</v>
      </c>
      <c r="C1912" t="s">
        <v>68</v>
      </c>
      <c r="D1912" t="s">
        <v>472</v>
      </c>
      <c r="E1912">
        <v>0</v>
      </c>
      <c r="F1912">
        <v>0</v>
      </c>
    </row>
    <row r="1913" spans="1:6" x14ac:dyDescent="0.25">
      <c r="A1913" t="s">
        <v>40</v>
      </c>
      <c r="B1913" t="s">
        <v>26</v>
      </c>
      <c r="C1913" t="s">
        <v>68</v>
      </c>
      <c r="D1913" t="s">
        <v>473</v>
      </c>
      <c r="E1913">
        <v>1522844.37</v>
      </c>
      <c r="F1913">
        <v>0</v>
      </c>
    </row>
    <row r="1914" spans="1:6" x14ac:dyDescent="0.25">
      <c r="A1914" t="s">
        <v>40</v>
      </c>
      <c r="B1914" t="s">
        <v>26</v>
      </c>
      <c r="C1914" t="s">
        <v>68</v>
      </c>
      <c r="D1914" t="s">
        <v>474</v>
      </c>
      <c r="E1914">
        <v>2264.17</v>
      </c>
      <c r="F1914">
        <v>0</v>
      </c>
    </row>
    <row r="1915" spans="1:6" x14ac:dyDescent="0.25">
      <c r="A1915" t="s">
        <v>40</v>
      </c>
      <c r="B1915" t="s">
        <v>26</v>
      </c>
      <c r="C1915" t="s">
        <v>68</v>
      </c>
      <c r="D1915" t="s">
        <v>475</v>
      </c>
      <c r="E1915">
        <v>0</v>
      </c>
      <c r="F1915">
        <v>0</v>
      </c>
    </row>
    <row r="1916" spans="1:6" x14ac:dyDescent="0.25">
      <c r="A1916" t="s">
        <v>40</v>
      </c>
      <c r="B1916" t="s">
        <v>26</v>
      </c>
      <c r="C1916" t="s">
        <v>68</v>
      </c>
      <c r="D1916" t="s">
        <v>476</v>
      </c>
      <c r="E1916">
        <v>0</v>
      </c>
      <c r="F1916">
        <v>0</v>
      </c>
    </row>
    <row r="1917" spans="1:6" x14ac:dyDescent="0.25">
      <c r="A1917" t="s">
        <v>40</v>
      </c>
      <c r="B1917" t="s">
        <v>26</v>
      </c>
      <c r="C1917" t="s">
        <v>68</v>
      </c>
      <c r="D1917" t="s">
        <v>477</v>
      </c>
      <c r="E1917">
        <v>0</v>
      </c>
      <c r="F1917">
        <v>0</v>
      </c>
    </row>
    <row r="1918" spans="1:6" x14ac:dyDescent="0.25">
      <c r="A1918" t="s">
        <v>40</v>
      </c>
      <c r="B1918" t="s">
        <v>26</v>
      </c>
      <c r="C1918" t="s">
        <v>68</v>
      </c>
      <c r="D1918" t="s">
        <v>478</v>
      </c>
      <c r="E1918">
        <v>0</v>
      </c>
      <c r="F1918">
        <v>1624087.73</v>
      </c>
    </row>
    <row r="1919" spans="1:6" x14ac:dyDescent="0.25">
      <c r="A1919" t="s">
        <v>40</v>
      </c>
      <c r="B1919" t="s">
        <v>26</v>
      </c>
      <c r="C1919" t="s">
        <v>68</v>
      </c>
      <c r="D1919" t="s">
        <v>479</v>
      </c>
      <c r="E1919">
        <v>0</v>
      </c>
      <c r="F1919">
        <v>0</v>
      </c>
    </row>
    <row r="1920" spans="1:6" x14ac:dyDescent="0.25">
      <c r="A1920" t="s">
        <v>40</v>
      </c>
      <c r="B1920" t="s">
        <v>26</v>
      </c>
      <c r="C1920" t="s">
        <v>68</v>
      </c>
      <c r="D1920" t="s">
        <v>480</v>
      </c>
      <c r="E1920">
        <v>0</v>
      </c>
      <c r="F1920">
        <v>0</v>
      </c>
    </row>
    <row r="1921" spans="1:6" x14ac:dyDescent="0.25">
      <c r="A1921" t="s">
        <v>40</v>
      </c>
      <c r="B1921" t="s">
        <v>26</v>
      </c>
      <c r="C1921" t="s">
        <v>68</v>
      </c>
      <c r="D1921" t="s">
        <v>481</v>
      </c>
      <c r="E1921">
        <v>6432463.2199999997</v>
      </c>
      <c r="F1921">
        <v>1863401.8</v>
      </c>
    </row>
    <row r="1922" spans="1:6" x14ac:dyDescent="0.25">
      <c r="A1922" t="s">
        <v>39</v>
      </c>
      <c r="B1922" t="s">
        <v>73</v>
      </c>
      <c r="C1922" t="s">
        <v>69</v>
      </c>
      <c r="D1922" t="s">
        <v>467</v>
      </c>
      <c r="E1922">
        <v>0</v>
      </c>
      <c r="F1922">
        <v>849980.85</v>
      </c>
    </row>
    <row r="1923" spans="1:6" x14ac:dyDescent="0.25">
      <c r="A1923" t="s">
        <v>39</v>
      </c>
      <c r="B1923" t="s">
        <v>73</v>
      </c>
      <c r="C1923" t="s">
        <v>69</v>
      </c>
      <c r="D1923" t="s">
        <v>468</v>
      </c>
      <c r="E1923">
        <v>96395.92</v>
      </c>
      <c r="F1923">
        <v>0</v>
      </c>
    </row>
    <row r="1924" spans="1:6" x14ac:dyDescent="0.25">
      <c r="A1924" t="s">
        <v>39</v>
      </c>
      <c r="B1924" t="s">
        <v>73</v>
      </c>
      <c r="C1924" t="s">
        <v>69</v>
      </c>
      <c r="D1924" t="s">
        <v>469</v>
      </c>
      <c r="E1924">
        <v>1197553.4099999999</v>
      </c>
      <c r="F1924">
        <v>0</v>
      </c>
    </row>
    <row r="1925" spans="1:6" x14ac:dyDescent="0.25">
      <c r="A1925" t="s">
        <v>39</v>
      </c>
      <c r="B1925" t="s">
        <v>73</v>
      </c>
      <c r="C1925" t="s">
        <v>69</v>
      </c>
      <c r="D1925" t="s">
        <v>470</v>
      </c>
      <c r="E1925">
        <v>0</v>
      </c>
      <c r="F1925">
        <v>0</v>
      </c>
    </row>
    <row r="1926" spans="1:6" x14ac:dyDescent="0.25">
      <c r="A1926" t="s">
        <v>39</v>
      </c>
      <c r="B1926" t="s">
        <v>73</v>
      </c>
      <c r="C1926" t="s">
        <v>69</v>
      </c>
      <c r="D1926" t="s">
        <v>471</v>
      </c>
      <c r="E1926">
        <v>3196971.72</v>
      </c>
      <c r="F1926">
        <v>234323.45</v>
      </c>
    </row>
    <row r="1927" spans="1:6" x14ac:dyDescent="0.25">
      <c r="A1927" t="s">
        <v>39</v>
      </c>
      <c r="B1927" t="s">
        <v>73</v>
      </c>
      <c r="C1927" t="s">
        <v>69</v>
      </c>
      <c r="D1927" t="s">
        <v>472</v>
      </c>
      <c r="E1927">
        <v>0</v>
      </c>
      <c r="F1927">
        <v>0</v>
      </c>
    </row>
    <row r="1928" spans="1:6" x14ac:dyDescent="0.25">
      <c r="A1928" t="s">
        <v>39</v>
      </c>
      <c r="B1928" t="s">
        <v>73</v>
      </c>
      <c r="C1928" t="s">
        <v>69</v>
      </c>
      <c r="D1928" t="s">
        <v>473</v>
      </c>
      <c r="E1928">
        <v>697286.04</v>
      </c>
      <c r="F1928">
        <v>0</v>
      </c>
    </row>
    <row r="1929" spans="1:6" x14ac:dyDescent="0.25">
      <c r="A1929" t="s">
        <v>39</v>
      </c>
      <c r="B1929" t="s">
        <v>73</v>
      </c>
      <c r="C1929" t="s">
        <v>69</v>
      </c>
      <c r="D1929" t="s">
        <v>474</v>
      </c>
      <c r="E1929">
        <v>2220.94</v>
      </c>
      <c r="F1929">
        <v>0</v>
      </c>
    </row>
    <row r="1930" spans="1:6" x14ac:dyDescent="0.25">
      <c r="A1930" t="s">
        <v>39</v>
      </c>
      <c r="B1930" t="s">
        <v>73</v>
      </c>
      <c r="C1930" t="s">
        <v>69</v>
      </c>
      <c r="D1930" t="s">
        <v>475</v>
      </c>
      <c r="E1930">
        <v>0</v>
      </c>
      <c r="F1930">
        <v>0</v>
      </c>
    </row>
    <row r="1931" spans="1:6" x14ac:dyDescent="0.25">
      <c r="A1931" t="s">
        <v>39</v>
      </c>
      <c r="B1931" t="s">
        <v>73</v>
      </c>
      <c r="C1931" t="s">
        <v>69</v>
      </c>
      <c r="D1931" t="s">
        <v>476</v>
      </c>
      <c r="E1931">
        <v>0</v>
      </c>
      <c r="F1931">
        <v>0</v>
      </c>
    </row>
    <row r="1932" spans="1:6" x14ac:dyDescent="0.25">
      <c r="A1932" t="s">
        <v>39</v>
      </c>
      <c r="B1932" t="s">
        <v>73</v>
      </c>
      <c r="C1932" t="s">
        <v>69</v>
      </c>
      <c r="D1932" t="s">
        <v>477</v>
      </c>
      <c r="E1932">
        <v>0</v>
      </c>
      <c r="F1932">
        <v>0</v>
      </c>
    </row>
    <row r="1933" spans="1:6" x14ac:dyDescent="0.25">
      <c r="A1933" t="s">
        <v>39</v>
      </c>
      <c r="B1933" t="s">
        <v>73</v>
      </c>
      <c r="C1933" t="s">
        <v>69</v>
      </c>
      <c r="D1933" t="s">
        <v>478</v>
      </c>
      <c r="E1933">
        <v>0</v>
      </c>
      <c r="F1933">
        <v>1810886.55</v>
      </c>
    </row>
    <row r="1934" spans="1:6" x14ac:dyDescent="0.25">
      <c r="A1934" t="s">
        <v>39</v>
      </c>
      <c r="B1934" t="s">
        <v>73</v>
      </c>
      <c r="C1934" t="s">
        <v>69</v>
      </c>
      <c r="D1934" t="s">
        <v>479</v>
      </c>
      <c r="E1934">
        <v>0</v>
      </c>
      <c r="F1934">
        <v>0</v>
      </c>
    </row>
    <row r="1935" spans="1:6" x14ac:dyDescent="0.25">
      <c r="A1935" t="s">
        <v>39</v>
      </c>
      <c r="B1935" t="s">
        <v>73</v>
      </c>
      <c r="C1935" t="s">
        <v>69</v>
      </c>
      <c r="D1935" t="s">
        <v>480</v>
      </c>
      <c r="E1935">
        <v>0</v>
      </c>
      <c r="F1935">
        <v>0</v>
      </c>
    </row>
    <row r="1936" spans="1:6" x14ac:dyDescent="0.25">
      <c r="A1936" t="s">
        <v>39</v>
      </c>
      <c r="B1936" t="s">
        <v>73</v>
      </c>
      <c r="C1936" t="s">
        <v>69</v>
      </c>
      <c r="D1936" t="s">
        <v>481</v>
      </c>
      <c r="E1936">
        <v>5190428.03</v>
      </c>
      <c r="F1936">
        <v>2895190.86</v>
      </c>
    </row>
    <row r="1937" spans="1:6" x14ac:dyDescent="0.25">
      <c r="A1937" t="s">
        <v>39</v>
      </c>
      <c r="B1937" t="s">
        <v>74</v>
      </c>
      <c r="C1937" t="s">
        <v>69</v>
      </c>
      <c r="D1937" t="s">
        <v>467</v>
      </c>
      <c r="E1937">
        <v>0</v>
      </c>
      <c r="F1937">
        <v>549080.75</v>
      </c>
    </row>
    <row r="1938" spans="1:6" x14ac:dyDescent="0.25">
      <c r="A1938" t="s">
        <v>39</v>
      </c>
      <c r="B1938" t="s">
        <v>74</v>
      </c>
      <c r="C1938" t="s">
        <v>69</v>
      </c>
      <c r="D1938" t="s">
        <v>468</v>
      </c>
      <c r="E1938">
        <v>648588.25</v>
      </c>
      <c r="F1938">
        <v>0</v>
      </c>
    </row>
    <row r="1939" spans="1:6" x14ac:dyDescent="0.25">
      <c r="A1939" t="s">
        <v>39</v>
      </c>
      <c r="B1939" t="s">
        <v>74</v>
      </c>
      <c r="C1939" t="s">
        <v>69</v>
      </c>
      <c r="D1939" t="s">
        <v>469</v>
      </c>
      <c r="E1939">
        <v>1197553.4099999999</v>
      </c>
      <c r="F1939">
        <v>0</v>
      </c>
    </row>
    <row r="1940" spans="1:6" x14ac:dyDescent="0.25">
      <c r="A1940" t="s">
        <v>39</v>
      </c>
      <c r="B1940" t="s">
        <v>74</v>
      </c>
      <c r="C1940" t="s">
        <v>69</v>
      </c>
      <c r="D1940" t="s">
        <v>470</v>
      </c>
      <c r="E1940">
        <v>0</v>
      </c>
      <c r="F1940">
        <v>0</v>
      </c>
    </row>
    <row r="1941" spans="1:6" x14ac:dyDescent="0.25">
      <c r="A1941" t="s">
        <v>39</v>
      </c>
      <c r="B1941" t="s">
        <v>74</v>
      </c>
      <c r="C1941" t="s">
        <v>69</v>
      </c>
      <c r="D1941" t="s">
        <v>471</v>
      </c>
      <c r="E1941">
        <v>3196971.72</v>
      </c>
      <c r="F1941">
        <v>234323.45</v>
      </c>
    </row>
    <row r="1942" spans="1:6" x14ac:dyDescent="0.25">
      <c r="A1942" t="s">
        <v>39</v>
      </c>
      <c r="B1942" t="s">
        <v>74</v>
      </c>
      <c r="C1942" t="s">
        <v>69</v>
      </c>
      <c r="D1942" t="s">
        <v>472</v>
      </c>
      <c r="E1942">
        <v>0</v>
      </c>
      <c r="F1942">
        <v>0</v>
      </c>
    </row>
    <row r="1943" spans="1:6" x14ac:dyDescent="0.25">
      <c r="A1943" t="s">
        <v>39</v>
      </c>
      <c r="B1943" t="s">
        <v>74</v>
      </c>
      <c r="C1943" t="s">
        <v>69</v>
      </c>
      <c r="D1943" t="s">
        <v>473</v>
      </c>
      <c r="E1943">
        <v>865020.09</v>
      </c>
      <c r="F1943">
        <v>0</v>
      </c>
    </row>
    <row r="1944" spans="1:6" x14ac:dyDescent="0.25">
      <c r="A1944" t="s">
        <v>39</v>
      </c>
      <c r="B1944" t="s">
        <v>74</v>
      </c>
      <c r="C1944" t="s">
        <v>69</v>
      </c>
      <c r="D1944" t="s">
        <v>474</v>
      </c>
      <c r="E1944">
        <v>2803.54</v>
      </c>
      <c r="F1944">
        <v>0</v>
      </c>
    </row>
    <row r="1945" spans="1:6" x14ac:dyDescent="0.25">
      <c r="A1945" t="s">
        <v>39</v>
      </c>
      <c r="B1945" t="s">
        <v>74</v>
      </c>
      <c r="C1945" t="s">
        <v>69</v>
      </c>
      <c r="D1945" t="s">
        <v>475</v>
      </c>
      <c r="E1945">
        <v>0</v>
      </c>
      <c r="F1945">
        <v>0</v>
      </c>
    </row>
    <row r="1946" spans="1:6" x14ac:dyDescent="0.25">
      <c r="A1946" t="s">
        <v>39</v>
      </c>
      <c r="B1946" t="s">
        <v>74</v>
      </c>
      <c r="C1946" t="s">
        <v>69</v>
      </c>
      <c r="D1946" t="s">
        <v>476</v>
      </c>
      <c r="E1946">
        <v>0</v>
      </c>
      <c r="F1946">
        <v>0</v>
      </c>
    </row>
    <row r="1947" spans="1:6" x14ac:dyDescent="0.25">
      <c r="A1947" t="s">
        <v>39</v>
      </c>
      <c r="B1947" t="s">
        <v>74</v>
      </c>
      <c r="C1947" t="s">
        <v>69</v>
      </c>
      <c r="D1947" t="s">
        <v>477</v>
      </c>
      <c r="E1947">
        <v>0</v>
      </c>
      <c r="F1947">
        <v>0</v>
      </c>
    </row>
    <row r="1948" spans="1:6" x14ac:dyDescent="0.25">
      <c r="A1948" t="s">
        <v>39</v>
      </c>
      <c r="B1948" t="s">
        <v>74</v>
      </c>
      <c r="C1948" t="s">
        <v>69</v>
      </c>
      <c r="D1948" t="s">
        <v>478</v>
      </c>
      <c r="E1948">
        <v>0</v>
      </c>
      <c r="F1948">
        <v>1661094.62</v>
      </c>
    </row>
    <row r="1949" spans="1:6" x14ac:dyDescent="0.25">
      <c r="A1949" t="s">
        <v>39</v>
      </c>
      <c r="B1949" t="s">
        <v>74</v>
      </c>
      <c r="C1949" t="s">
        <v>69</v>
      </c>
      <c r="D1949" t="s">
        <v>479</v>
      </c>
      <c r="E1949">
        <v>0</v>
      </c>
      <c r="F1949">
        <v>0</v>
      </c>
    </row>
    <row r="1950" spans="1:6" x14ac:dyDescent="0.25">
      <c r="A1950" t="s">
        <v>39</v>
      </c>
      <c r="B1950" t="s">
        <v>74</v>
      </c>
      <c r="C1950" t="s">
        <v>69</v>
      </c>
      <c r="D1950" t="s">
        <v>480</v>
      </c>
      <c r="E1950">
        <v>0</v>
      </c>
      <c r="F1950">
        <v>0</v>
      </c>
    </row>
    <row r="1951" spans="1:6" x14ac:dyDescent="0.25">
      <c r="A1951" t="s">
        <v>39</v>
      </c>
      <c r="B1951" t="s">
        <v>74</v>
      </c>
      <c r="C1951" t="s">
        <v>69</v>
      </c>
      <c r="D1951" t="s">
        <v>481</v>
      </c>
      <c r="E1951">
        <v>5910937.0099999998</v>
      </c>
      <c r="F1951">
        <v>2444498.8199999998</v>
      </c>
    </row>
    <row r="1952" spans="1:6" x14ac:dyDescent="0.25">
      <c r="A1952" t="s">
        <v>39</v>
      </c>
      <c r="B1952" t="s">
        <v>75</v>
      </c>
      <c r="C1952" t="s">
        <v>69</v>
      </c>
      <c r="D1952" t="s">
        <v>467</v>
      </c>
      <c r="E1952">
        <v>0</v>
      </c>
      <c r="F1952">
        <v>318214.28999999998</v>
      </c>
    </row>
    <row r="1953" spans="1:6" x14ac:dyDescent="0.25">
      <c r="A1953" t="s">
        <v>39</v>
      </c>
      <c r="B1953" t="s">
        <v>75</v>
      </c>
      <c r="C1953" t="s">
        <v>69</v>
      </c>
      <c r="D1953" t="s">
        <v>468</v>
      </c>
      <c r="E1953">
        <v>427954.78</v>
      </c>
      <c r="F1953">
        <v>0</v>
      </c>
    </row>
    <row r="1954" spans="1:6" x14ac:dyDescent="0.25">
      <c r="A1954" t="s">
        <v>39</v>
      </c>
      <c r="B1954" t="s">
        <v>75</v>
      </c>
      <c r="C1954" t="s">
        <v>69</v>
      </c>
      <c r="D1954" t="s">
        <v>469</v>
      </c>
      <c r="E1954">
        <v>1197553.4099999999</v>
      </c>
      <c r="F1954">
        <v>0</v>
      </c>
    </row>
    <row r="1955" spans="1:6" x14ac:dyDescent="0.25">
      <c r="A1955" t="s">
        <v>39</v>
      </c>
      <c r="B1955" t="s">
        <v>75</v>
      </c>
      <c r="C1955" t="s">
        <v>69</v>
      </c>
      <c r="D1955" t="s">
        <v>470</v>
      </c>
      <c r="E1955">
        <v>0</v>
      </c>
      <c r="F1955">
        <v>0</v>
      </c>
    </row>
    <row r="1956" spans="1:6" x14ac:dyDescent="0.25">
      <c r="A1956" t="s">
        <v>39</v>
      </c>
      <c r="B1956" t="s">
        <v>75</v>
      </c>
      <c r="C1956" t="s">
        <v>69</v>
      </c>
      <c r="D1956" t="s">
        <v>471</v>
      </c>
      <c r="E1956">
        <v>3196971.72</v>
      </c>
      <c r="F1956">
        <v>234323.45</v>
      </c>
    </row>
    <row r="1957" spans="1:6" x14ac:dyDescent="0.25">
      <c r="A1957" t="s">
        <v>39</v>
      </c>
      <c r="B1957" t="s">
        <v>75</v>
      </c>
      <c r="C1957" t="s">
        <v>69</v>
      </c>
      <c r="D1957" t="s">
        <v>472</v>
      </c>
      <c r="E1957">
        <v>0</v>
      </c>
      <c r="F1957">
        <v>0</v>
      </c>
    </row>
    <row r="1958" spans="1:6" x14ac:dyDescent="0.25">
      <c r="A1958" t="s">
        <v>39</v>
      </c>
      <c r="B1958" t="s">
        <v>75</v>
      </c>
      <c r="C1958" t="s">
        <v>69</v>
      </c>
      <c r="D1958" t="s">
        <v>473</v>
      </c>
      <c r="E1958">
        <v>803805.22</v>
      </c>
      <c r="F1958">
        <v>0</v>
      </c>
    </row>
    <row r="1959" spans="1:6" x14ac:dyDescent="0.25">
      <c r="A1959" t="s">
        <v>39</v>
      </c>
      <c r="B1959" t="s">
        <v>75</v>
      </c>
      <c r="C1959" t="s">
        <v>69</v>
      </c>
      <c r="D1959" t="s">
        <v>474</v>
      </c>
      <c r="E1959">
        <v>2965.56</v>
      </c>
      <c r="F1959">
        <v>0</v>
      </c>
    </row>
    <row r="1960" spans="1:6" x14ac:dyDescent="0.25">
      <c r="A1960" t="s">
        <v>39</v>
      </c>
      <c r="B1960" t="s">
        <v>75</v>
      </c>
      <c r="C1960" t="s">
        <v>69</v>
      </c>
      <c r="D1960" t="s">
        <v>475</v>
      </c>
      <c r="E1960">
        <v>0</v>
      </c>
      <c r="F1960">
        <v>0</v>
      </c>
    </row>
    <row r="1961" spans="1:6" x14ac:dyDescent="0.25">
      <c r="A1961" t="s">
        <v>39</v>
      </c>
      <c r="B1961" t="s">
        <v>75</v>
      </c>
      <c r="C1961" t="s">
        <v>69</v>
      </c>
      <c r="D1961" t="s">
        <v>476</v>
      </c>
      <c r="E1961">
        <v>0</v>
      </c>
      <c r="F1961">
        <v>0</v>
      </c>
    </row>
    <row r="1962" spans="1:6" x14ac:dyDescent="0.25">
      <c r="A1962" t="s">
        <v>39</v>
      </c>
      <c r="B1962" t="s">
        <v>75</v>
      </c>
      <c r="C1962" t="s">
        <v>69</v>
      </c>
      <c r="D1962" t="s">
        <v>477</v>
      </c>
      <c r="E1962">
        <v>0</v>
      </c>
      <c r="F1962">
        <v>0</v>
      </c>
    </row>
    <row r="1963" spans="1:6" x14ac:dyDescent="0.25">
      <c r="A1963" t="s">
        <v>39</v>
      </c>
      <c r="B1963" t="s">
        <v>75</v>
      </c>
      <c r="C1963" t="s">
        <v>69</v>
      </c>
      <c r="D1963" t="s">
        <v>478</v>
      </c>
      <c r="E1963">
        <v>0</v>
      </c>
      <c r="F1963">
        <v>1656237.18</v>
      </c>
    </row>
    <row r="1964" spans="1:6" x14ac:dyDescent="0.25">
      <c r="A1964" t="s">
        <v>39</v>
      </c>
      <c r="B1964" t="s">
        <v>75</v>
      </c>
      <c r="C1964" t="s">
        <v>69</v>
      </c>
      <c r="D1964" t="s">
        <v>479</v>
      </c>
      <c r="E1964">
        <v>0</v>
      </c>
      <c r="F1964">
        <v>0</v>
      </c>
    </row>
    <row r="1965" spans="1:6" x14ac:dyDescent="0.25">
      <c r="A1965" t="s">
        <v>39</v>
      </c>
      <c r="B1965" t="s">
        <v>75</v>
      </c>
      <c r="C1965" t="s">
        <v>69</v>
      </c>
      <c r="D1965" t="s">
        <v>480</v>
      </c>
      <c r="E1965">
        <v>0</v>
      </c>
      <c r="F1965">
        <v>0</v>
      </c>
    </row>
    <row r="1966" spans="1:6" x14ac:dyDescent="0.25">
      <c r="A1966" t="s">
        <v>39</v>
      </c>
      <c r="B1966" t="s">
        <v>75</v>
      </c>
      <c r="C1966" t="s">
        <v>69</v>
      </c>
      <c r="D1966" t="s">
        <v>481</v>
      </c>
      <c r="E1966">
        <v>5629250.6900000004</v>
      </c>
      <c r="F1966">
        <v>2208774.9300000002</v>
      </c>
    </row>
    <row r="1967" spans="1:6" x14ac:dyDescent="0.25">
      <c r="A1967" t="s">
        <v>39</v>
      </c>
      <c r="B1967" t="s">
        <v>76</v>
      </c>
      <c r="C1967" t="s">
        <v>69</v>
      </c>
      <c r="D1967" t="s">
        <v>467</v>
      </c>
      <c r="E1967">
        <v>0</v>
      </c>
      <c r="F1967">
        <v>289567.21999999997</v>
      </c>
    </row>
    <row r="1968" spans="1:6" x14ac:dyDescent="0.25">
      <c r="A1968" t="s">
        <v>39</v>
      </c>
      <c r="B1968" t="s">
        <v>76</v>
      </c>
      <c r="C1968" t="s">
        <v>69</v>
      </c>
      <c r="D1968" t="s">
        <v>468</v>
      </c>
      <c r="E1968">
        <v>780184.21</v>
      </c>
      <c r="F1968">
        <v>0</v>
      </c>
    </row>
    <row r="1969" spans="1:6" x14ac:dyDescent="0.25">
      <c r="A1969" t="s">
        <v>39</v>
      </c>
      <c r="B1969" t="s">
        <v>76</v>
      </c>
      <c r="C1969" t="s">
        <v>69</v>
      </c>
      <c r="D1969" t="s">
        <v>469</v>
      </c>
      <c r="E1969">
        <v>1197553.4099999999</v>
      </c>
      <c r="F1969">
        <v>0</v>
      </c>
    </row>
    <row r="1970" spans="1:6" x14ac:dyDescent="0.25">
      <c r="A1970" t="s">
        <v>39</v>
      </c>
      <c r="B1970" t="s">
        <v>76</v>
      </c>
      <c r="C1970" t="s">
        <v>69</v>
      </c>
      <c r="D1970" t="s">
        <v>470</v>
      </c>
      <c r="E1970">
        <v>0</v>
      </c>
      <c r="F1970">
        <v>0</v>
      </c>
    </row>
    <row r="1971" spans="1:6" x14ac:dyDescent="0.25">
      <c r="A1971" t="s">
        <v>39</v>
      </c>
      <c r="B1971" t="s">
        <v>76</v>
      </c>
      <c r="C1971" t="s">
        <v>69</v>
      </c>
      <c r="D1971" t="s">
        <v>471</v>
      </c>
      <c r="E1971">
        <v>3196971.72</v>
      </c>
      <c r="F1971">
        <v>234323.45</v>
      </c>
    </row>
    <row r="1972" spans="1:6" x14ac:dyDescent="0.25">
      <c r="A1972" t="s">
        <v>39</v>
      </c>
      <c r="B1972" t="s">
        <v>76</v>
      </c>
      <c r="C1972" t="s">
        <v>69</v>
      </c>
      <c r="D1972" t="s">
        <v>472</v>
      </c>
      <c r="E1972">
        <v>0</v>
      </c>
      <c r="F1972">
        <v>0</v>
      </c>
    </row>
    <row r="1973" spans="1:6" x14ac:dyDescent="0.25">
      <c r="A1973" t="s">
        <v>39</v>
      </c>
      <c r="B1973" t="s">
        <v>76</v>
      </c>
      <c r="C1973" t="s">
        <v>69</v>
      </c>
      <c r="D1973" t="s">
        <v>473</v>
      </c>
      <c r="E1973">
        <v>899026.29</v>
      </c>
      <c r="F1973">
        <v>0</v>
      </c>
    </row>
    <row r="1974" spans="1:6" x14ac:dyDescent="0.25">
      <c r="A1974" t="s">
        <v>39</v>
      </c>
      <c r="B1974" t="s">
        <v>76</v>
      </c>
      <c r="C1974" t="s">
        <v>69</v>
      </c>
      <c r="D1974" t="s">
        <v>474</v>
      </c>
      <c r="E1974">
        <v>3159.75</v>
      </c>
      <c r="F1974">
        <v>0</v>
      </c>
    </row>
    <row r="1975" spans="1:6" x14ac:dyDescent="0.25">
      <c r="A1975" t="s">
        <v>39</v>
      </c>
      <c r="B1975" t="s">
        <v>76</v>
      </c>
      <c r="C1975" t="s">
        <v>69</v>
      </c>
      <c r="D1975" t="s">
        <v>475</v>
      </c>
      <c r="E1975">
        <v>0</v>
      </c>
      <c r="F1975">
        <v>0</v>
      </c>
    </row>
    <row r="1976" spans="1:6" x14ac:dyDescent="0.25">
      <c r="A1976" t="s">
        <v>39</v>
      </c>
      <c r="B1976" t="s">
        <v>76</v>
      </c>
      <c r="C1976" t="s">
        <v>69</v>
      </c>
      <c r="D1976" t="s">
        <v>476</v>
      </c>
      <c r="E1976">
        <v>0</v>
      </c>
      <c r="F1976">
        <v>0</v>
      </c>
    </row>
    <row r="1977" spans="1:6" x14ac:dyDescent="0.25">
      <c r="A1977" t="s">
        <v>39</v>
      </c>
      <c r="B1977" t="s">
        <v>76</v>
      </c>
      <c r="C1977" t="s">
        <v>69</v>
      </c>
      <c r="D1977" t="s">
        <v>477</v>
      </c>
      <c r="E1977">
        <v>0</v>
      </c>
      <c r="F1977">
        <v>0</v>
      </c>
    </row>
    <row r="1978" spans="1:6" x14ac:dyDescent="0.25">
      <c r="A1978" t="s">
        <v>39</v>
      </c>
      <c r="B1978" t="s">
        <v>76</v>
      </c>
      <c r="C1978" t="s">
        <v>69</v>
      </c>
      <c r="D1978" t="s">
        <v>478</v>
      </c>
      <c r="E1978">
        <v>0</v>
      </c>
      <c r="F1978">
        <v>1597065.67</v>
      </c>
    </row>
    <row r="1979" spans="1:6" x14ac:dyDescent="0.25">
      <c r="A1979" t="s">
        <v>39</v>
      </c>
      <c r="B1979" t="s">
        <v>76</v>
      </c>
      <c r="C1979" t="s">
        <v>69</v>
      </c>
      <c r="D1979" t="s">
        <v>479</v>
      </c>
      <c r="E1979">
        <v>0</v>
      </c>
      <c r="F1979">
        <v>0</v>
      </c>
    </row>
    <row r="1980" spans="1:6" x14ac:dyDescent="0.25">
      <c r="A1980" t="s">
        <v>39</v>
      </c>
      <c r="B1980" t="s">
        <v>76</v>
      </c>
      <c r="C1980" t="s">
        <v>69</v>
      </c>
      <c r="D1980" t="s">
        <v>480</v>
      </c>
      <c r="E1980">
        <v>0</v>
      </c>
      <c r="F1980">
        <v>0</v>
      </c>
    </row>
    <row r="1981" spans="1:6" x14ac:dyDescent="0.25">
      <c r="A1981" t="s">
        <v>39</v>
      </c>
      <c r="B1981" t="s">
        <v>76</v>
      </c>
      <c r="C1981" t="s">
        <v>69</v>
      </c>
      <c r="D1981" t="s">
        <v>481</v>
      </c>
      <c r="E1981">
        <v>6076895.3799999999</v>
      </c>
      <c r="F1981">
        <v>2120956.34</v>
      </c>
    </row>
    <row r="1982" spans="1:6" x14ac:dyDescent="0.25">
      <c r="A1982" t="s">
        <v>39</v>
      </c>
      <c r="B1982" t="s">
        <v>77</v>
      </c>
      <c r="C1982" t="s">
        <v>69</v>
      </c>
      <c r="D1982" t="s">
        <v>467</v>
      </c>
      <c r="E1982">
        <v>0</v>
      </c>
      <c r="F1982">
        <v>282420.87</v>
      </c>
    </row>
    <row r="1983" spans="1:6" x14ac:dyDescent="0.25">
      <c r="A1983" t="s">
        <v>39</v>
      </c>
      <c r="B1983" t="s">
        <v>77</v>
      </c>
      <c r="C1983" t="s">
        <v>69</v>
      </c>
      <c r="D1983" t="s">
        <v>468</v>
      </c>
      <c r="E1983">
        <v>544392.72</v>
      </c>
      <c r="F1983">
        <v>0</v>
      </c>
    </row>
    <row r="1984" spans="1:6" x14ac:dyDescent="0.25">
      <c r="A1984" t="s">
        <v>39</v>
      </c>
      <c r="B1984" t="s">
        <v>77</v>
      </c>
      <c r="C1984" t="s">
        <v>69</v>
      </c>
      <c r="D1984" t="s">
        <v>469</v>
      </c>
      <c r="E1984">
        <v>1197553.4099999999</v>
      </c>
      <c r="F1984">
        <v>0</v>
      </c>
    </row>
    <row r="1985" spans="1:6" x14ac:dyDescent="0.25">
      <c r="A1985" t="s">
        <v>39</v>
      </c>
      <c r="B1985" t="s">
        <v>77</v>
      </c>
      <c r="C1985" t="s">
        <v>69</v>
      </c>
      <c r="D1985" t="s">
        <v>470</v>
      </c>
      <c r="E1985">
        <v>0</v>
      </c>
      <c r="F1985">
        <v>0</v>
      </c>
    </row>
    <row r="1986" spans="1:6" x14ac:dyDescent="0.25">
      <c r="A1986" t="s">
        <v>39</v>
      </c>
      <c r="B1986" t="s">
        <v>77</v>
      </c>
      <c r="C1986" t="s">
        <v>69</v>
      </c>
      <c r="D1986" t="s">
        <v>471</v>
      </c>
      <c r="E1986">
        <v>3196971.72</v>
      </c>
      <c r="F1986">
        <v>234323.45</v>
      </c>
    </row>
    <row r="1987" spans="1:6" x14ac:dyDescent="0.25">
      <c r="A1987" t="s">
        <v>39</v>
      </c>
      <c r="B1987" t="s">
        <v>77</v>
      </c>
      <c r="C1987" t="s">
        <v>69</v>
      </c>
      <c r="D1987" t="s">
        <v>472</v>
      </c>
      <c r="E1987">
        <v>0</v>
      </c>
      <c r="F1987">
        <v>0</v>
      </c>
    </row>
    <row r="1988" spans="1:6" x14ac:dyDescent="0.25">
      <c r="A1988" t="s">
        <v>39</v>
      </c>
      <c r="B1988" t="s">
        <v>77</v>
      </c>
      <c r="C1988" t="s">
        <v>69</v>
      </c>
      <c r="D1988" t="s">
        <v>473</v>
      </c>
      <c r="E1988">
        <v>852929.62</v>
      </c>
      <c r="F1988">
        <v>0</v>
      </c>
    </row>
    <row r="1989" spans="1:6" x14ac:dyDescent="0.25">
      <c r="A1989" t="s">
        <v>39</v>
      </c>
      <c r="B1989" t="s">
        <v>77</v>
      </c>
      <c r="C1989" t="s">
        <v>69</v>
      </c>
      <c r="D1989" t="s">
        <v>474</v>
      </c>
      <c r="E1989">
        <v>2824.26</v>
      </c>
      <c r="F1989">
        <v>0</v>
      </c>
    </row>
    <row r="1990" spans="1:6" x14ac:dyDescent="0.25">
      <c r="A1990" t="s">
        <v>39</v>
      </c>
      <c r="B1990" t="s">
        <v>77</v>
      </c>
      <c r="C1990" t="s">
        <v>69</v>
      </c>
      <c r="D1990" t="s">
        <v>475</v>
      </c>
      <c r="E1990">
        <v>0</v>
      </c>
      <c r="F1990">
        <v>0</v>
      </c>
    </row>
    <row r="1991" spans="1:6" x14ac:dyDescent="0.25">
      <c r="A1991" t="s">
        <v>39</v>
      </c>
      <c r="B1991" t="s">
        <v>77</v>
      </c>
      <c r="C1991" t="s">
        <v>69</v>
      </c>
      <c r="D1991" t="s">
        <v>476</v>
      </c>
      <c r="E1991">
        <v>0</v>
      </c>
      <c r="F1991">
        <v>0</v>
      </c>
    </row>
    <row r="1992" spans="1:6" x14ac:dyDescent="0.25">
      <c r="A1992" t="s">
        <v>39</v>
      </c>
      <c r="B1992" t="s">
        <v>77</v>
      </c>
      <c r="C1992" t="s">
        <v>69</v>
      </c>
      <c r="D1992" t="s">
        <v>477</v>
      </c>
      <c r="E1992">
        <v>0</v>
      </c>
      <c r="F1992">
        <v>0</v>
      </c>
    </row>
    <row r="1993" spans="1:6" x14ac:dyDescent="0.25">
      <c r="A1993" t="s">
        <v>39</v>
      </c>
      <c r="B1993" t="s">
        <v>77</v>
      </c>
      <c r="C1993" t="s">
        <v>69</v>
      </c>
      <c r="D1993" t="s">
        <v>478</v>
      </c>
      <c r="E1993">
        <v>0</v>
      </c>
      <c r="F1993">
        <v>1656282.71</v>
      </c>
    </row>
    <row r="1994" spans="1:6" x14ac:dyDescent="0.25">
      <c r="A1994" t="s">
        <v>39</v>
      </c>
      <c r="B1994" t="s">
        <v>77</v>
      </c>
      <c r="C1994" t="s">
        <v>69</v>
      </c>
      <c r="D1994" t="s">
        <v>479</v>
      </c>
      <c r="E1994">
        <v>0</v>
      </c>
      <c r="F1994">
        <v>0</v>
      </c>
    </row>
    <row r="1995" spans="1:6" x14ac:dyDescent="0.25">
      <c r="A1995" t="s">
        <v>39</v>
      </c>
      <c r="B1995" t="s">
        <v>77</v>
      </c>
      <c r="C1995" t="s">
        <v>69</v>
      </c>
      <c r="D1995" t="s">
        <v>480</v>
      </c>
      <c r="E1995">
        <v>0</v>
      </c>
      <c r="F1995">
        <v>0</v>
      </c>
    </row>
    <row r="1996" spans="1:6" x14ac:dyDescent="0.25">
      <c r="A1996" t="s">
        <v>39</v>
      </c>
      <c r="B1996" t="s">
        <v>77</v>
      </c>
      <c r="C1996" t="s">
        <v>69</v>
      </c>
      <c r="D1996" t="s">
        <v>481</v>
      </c>
      <c r="E1996">
        <v>5794671.7300000004</v>
      </c>
      <c r="F1996">
        <v>2173027.04</v>
      </c>
    </row>
    <row r="1997" spans="1:6" x14ac:dyDescent="0.25">
      <c r="A1997" t="s">
        <v>39</v>
      </c>
      <c r="B1997" t="s">
        <v>78</v>
      </c>
      <c r="C1997" t="s">
        <v>69</v>
      </c>
      <c r="D1997" t="s">
        <v>467</v>
      </c>
      <c r="E1997">
        <v>0</v>
      </c>
      <c r="F1997">
        <v>67598.2</v>
      </c>
    </row>
    <row r="1998" spans="1:6" x14ac:dyDescent="0.25">
      <c r="A1998" t="s">
        <v>39</v>
      </c>
      <c r="B1998" t="s">
        <v>78</v>
      </c>
      <c r="C1998" t="s">
        <v>69</v>
      </c>
      <c r="D1998" t="s">
        <v>468</v>
      </c>
      <c r="E1998">
        <v>896035.85</v>
      </c>
      <c r="F1998">
        <v>0</v>
      </c>
    </row>
    <row r="1999" spans="1:6" x14ac:dyDescent="0.25">
      <c r="A1999" t="s">
        <v>39</v>
      </c>
      <c r="B1999" t="s">
        <v>78</v>
      </c>
      <c r="C1999" t="s">
        <v>69</v>
      </c>
      <c r="D1999" t="s">
        <v>469</v>
      </c>
      <c r="E1999">
        <v>1197553.4099999999</v>
      </c>
      <c r="F1999">
        <v>0</v>
      </c>
    </row>
    <row r="2000" spans="1:6" x14ac:dyDescent="0.25">
      <c r="A2000" t="s">
        <v>39</v>
      </c>
      <c r="B2000" t="s">
        <v>78</v>
      </c>
      <c r="C2000" t="s">
        <v>69</v>
      </c>
      <c r="D2000" t="s">
        <v>470</v>
      </c>
      <c r="E2000">
        <v>0</v>
      </c>
      <c r="F2000">
        <v>0</v>
      </c>
    </row>
    <row r="2001" spans="1:6" x14ac:dyDescent="0.25">
      <c r="A2001" t="s">
        <v>39</v>
      </c>
      <c r="B2001" t="s">
        <v>78</v>
      </c>
      <c r="C2001" t="s">
        <v>69</v>
      </c>
      <c r="D2001" t="s">
        <v>471</v>
      </c>
      <c r="E2001">
        <v>3196971.72</v>
      </c>
      <c r="F2001">
        <v>234323.45</v>
      </c>
    </row>
    <row r="2002" spans="1:6" x14ac:dyDescent="0.25">
      <c r="A2002" t="s">
        <v>39</v>
      </c>
      <c r="B2002" t="s">
        <v>78</v>
      </c>
      <c r="C2002" t="s">
        <v>69</v>
      </c>
      <c r="D2002" t="s">
        <v>472</v>
      </c>
      <c r="E2002">
        <v>0</v>
      </c>
      <c r="F2002">
        <v>0</v>
      </c>
    </row>
    <row r="2003" spans="1:6" x14ac:dyDescent="0.25">
      <c r="A2003" t="s">
        <v>39</v>
      </c>
      <c r="B2003" t="s">
        <v>78</v>
      </c>
      <c r="C2003" t="s">
        <v>69</v>
      </c>
      <c r="D2003" t="s">
        <v>473</v>
      </c>
      <c r="E2003">
        <v>947991.35</v>
      </c>
      <c r="F2003">
        <v>0</v>
      </c>
    </row>
    <row r="2004" spans="1:6" x14ac:dyDescent="0.25">
      <c r="A2004" t="s">
        <v>39</v>
      </c>
      <c r="B2004" t="s">
        <v>78</v>
      </c>
      <c r="C2004" t="s">
        <v>69</v>
      </c>
      <c r="D2004" t="s">
        <v>474</v>
      </c>
      <c r="E2004">
        <v>3285.06</v>
      </c>
      <c r="F2004">
        <v>0</v>
      </c>
    </row>
    <row r="2005" spans="1:6" x14ac:dyDescent="0.25">
      <c r="A2005" t="s">
        <v>39</v>
      </c>
      <c r="B2005" t="s">
        <v>78</v>
      </c>
      <c r="C2005" t="s">
        <v>69</v>
      </c>
      <c r="D2005" t="s">
        <v>475</v>
      </c>
      <c r="E2005">
        <v>0</v>
      </c>
      <c r="F2005">
        <v>0</v>
      </c>
    </row>
    <row r="2006" spans="1:6" x14ac:dyDescent="0.25">
      <c r="A2006" t="s">
        <v>39</v>
      </c>
      <c r="B2006" t="s">
        <v>78</v>
      </c>
      <c r="C2006" t="s">
        <v>69</v>
      </c>
      <c r="D2006" t="s">
        <v>476</v>
      </c>
      <c r="E2006">
        <v>0</v>
      </c>
      <c r="F2006">
        <v>0</v>
      </c>
    </row>
    <row r="2007" spans="1:6" x14ac:dyDescent="0.25">
      <c r="A2007" t="s">
        <v>39</v>
      </c>
      <c r="B2007" t="s">
        <v>78</v>
      </c>
      <c r="C2007" t="s">
        <v>69</v>
      </c>
      <c r="D2007" t="s">
        <v>477</v>
      </c>
      <c r="E2007">
        <v>0</v>
      </c>
      <c r="F2007">
        <v>0</v>
      </c>
    </row>
    <row r="2008" spans="1:6" x14ac:dyDescent="0.25">
      <c r="A2008" t="s">
        <v>39</v>
      </c>
      <c r="B2008" t="s">
        <v>78</v>
      </c>
      <c r="C2008" t="s">
        <v>69</v>
      </c>
      <c r="D2008" t="s">
        <v>478</v>
      </c>
      <c r="E2008">
        <v>0</v>
      </c>
      <c r="F2008">
        <v>1525067.34</v>
      </c>
    </row>
    <row r="2009" spans="1:6" x14ac:dyDescent="0.25">
      <c r="A2009" t="s">
        <v>39</v>
      </c>
      <c r="B2009" t="s">
        <v>78</v>
      </c>
      <c r="C2009" t="s">
        <v>69</v>
      </c>
      <c r="D2009" t="s">
        <v>479</v>
      </c>
      <c r="E2009">
        <v>0</v>
      </c>
      <c r="F2009">
        <v>0</v>
      </c>
    </row>
    <row r="2010" spans="1:6" x14ac:dyDescent="0.25">
      <c r="A2010" t="s">
        <v>39</v>
      </c>
      <c r="B2010" t="s">
        <v>78</v>
      </c>
      <c r="C2010" t="s">
        <v>69</v>
      </c>
      <c r="D2010" t="s">
        <v>480</v>
      </c>
      <c r="E2010">
        <v>0</v>
      </c>
      <c r="F2010">
        <v>0</v>
      </c>
    </row>
    <row r="2011" spans="1:6" x14ac:dyDescent="0.25">
      <c r="A2011" t="s">
        <v>39</v>
      </c>
      <c r="B2011" t="s">
        <v>78</v>
      </c>
      <c r="C2011" t="s">
        <v>69</v>
      </c>
      <c r="D2011" t="s">
        <v>481</v>
      </c>
      <c r="E2011">
        <v>6241837.3899999997</v>
      </c>
      <c r="F2011">
        <v>1826988.98</v>
      </c>
    </row>
    <row r="2012" spans="1:6" x14ac:dyDescent="0.25">
      <c r="A2012" t="s">
        <v>39</v>
      </c>
      <c r="B2012" t="s">
        <v>79</v>
      </c>
      <c r="C2012" t="s">
        <v>69</v>
      </c>
      <c r="D2012" t="s">
        <v>467</v>
      </c>
      <c r="E2012">
        <v>0</v>
      </c>
      <c r="F2012">
        <v>68281.45</v>
      </c>
    </row>
    <row r="2013" spans="1:6" x14ac:dyDescent="0.25">
      <c r="A2013" t="s">
        <v>39</v>
      </c>
      <c r="B2013" t="s">
        <v>79</v>
      </c>
      <c r="C2013" t="s">
        <v>69</v>
      </c>
      <c r="D2013" t="s">
        <v>468</v>
      </c>
      <c r="E2013">
        <v>977698.34</v>
      </c>
      <c r="F2013">
        <v>0</v>
      </c>
    </row>
    <row r="2014" spans="1:6" x14ac:dyDescent="0.25">
      <c r="A2014" t="s">
        <v>39</v>
      </c>
      <c r="B2014" t="s">
        <v>79</v>
      </c>
      <c r="C2014" t="s">
        <v>69</v>
      </c>
      <c r="D2014" t="s">
        <v>469</v>
      </c>
      <c r="E2014">
        <v>1197553.4099999999</v>
      </c>
      <c r="F2014">
        <v>0</v>
      </c>
    </row>
    <row r="2015" spans="1:6" x14ac:dyDescent="0.25">
      <c r="A2015" t="s">
        <v>39</v>
      </c>
      <c r="B2015" t="s">
        <v>79</v>
      </c>
      <c r="C2015" t="s">
        <v>69</v>
      </c>
      <c r="D2015" t="s">
        <v>470</v>
      </c>
      <c r="E2015">
        <v>0</v>
      </c>
      <c r="F2015">
        <v>0</v>
      </c>
    </row>
    <row r="2016" spans="1:6" x14ac:dyDescent="0.25">
      <c r="A2016" t="s">
        <v>39</v>
      </c>
      <c r="B2016" t="s">
        <v>79</v>
      </c>
      <c r="C2016" t="s">
        <v>69</v>
      </c>
      <c r="D2016" t="s">
        <v>471</v>
      </c>
      <c r="E2016">
        <v>3196971.72</v>
      </c>
      <c r="F2016">
        <v>234323.45</v>
      </c>
    </row>
    <row r="2017" spans="1:6" x14ac:dyDescent="0.25">
      <c r="A2017" t="s">
        <v>39</v>
      </c>
      <c r="B2017" t="s">
        <v>79</v>
      </c>
      <c r="C2017" t="s">
        <v>69</v>
      </c>
      <c r="D2017" t="s">
        <v>472</v>
      </c>
      <c r="E2017">
        <v>0</v>
      </c>
      <c r="F2017">
        <v>0</v>
      </c>
    </row>
    <row r="2018" spans="1:6" x14ac:dyDescent="0.25">
      <c r="A2018" t="s">
        <v>39</v>
      </c>
      <c r="B2018" t="s">
        <v>79</v>
      </c>
      <c r="C2018" t="s">
        <v>69</v>
      </c>
      <c r="D2018" t="s">
        <v>473</v>
      </c>
      <c r="E2018">
        <v>920284.61</v>
      </c>
      <c r="F2018">
        <v>0</v>
      </c>
    </row>
    <row r="2019" spans="1:6" x14ac:dyDescent="0.25">
      <c r="A2019" t="s">
        <v>39</v>
      </c>
      <c r="B2019" t="s">
        <v>79</v>
      </c>
      <c r="C2019" t="s">
        <v>69</v>
      </c>
      <c r="D2019" t="s">
        <v>474</v>
      </c>
      <c r="E2019">
        <v>3434.62</v>
      </c>
      <c r="F2019">
        <v>0</v>
      </c>
    </row>
    <row r="2020" spans="1:6" x14ac:dyDescent="0.25">
      <c r="A2020" t="s">
        <v>39</v>
      </c>
      <c r="B2020" t="s">
        <v>79</v>
      </c>
      <c r="C2020" t="s">
        <v>69</v>
      </c>
      <c r="D2020" t="s">
        <v>475</v>
      </c>
      <c r="E2020">
        <v>0</v>
      </c>
      <c r="F2020">
        <v>0</v>
      </c>
    </row>
    <row r="2021" spans="1:6" x14ac:dyDescent="0.25">
      <c r="A2021" t="s">
        <v>39</v>
      </c>
      <c r="B2021" t="s">
        <v>79</v>
      </c>
      <c r="C2021" t="s">
        <v>69</v>
      </c>
      <c r="D2021" t="s">
        <v>476</v>
      </c>
      <c r="E2021">
        <v>0</v>
      </c>
      <c r="F2021">
        <v>0</v>
      </c>
    </row>
    <row r="2022" spans="1:6" x14ac:dyDescent="0.25">
      <c r="A2022" t="s">
        <v>39</v>
      </c>
      <c r="B2022" t="s">
        <v>79</v>
      </c>
      <c r="C2022" t="s">
        <v>69</v>
      </c>
      <c r="D2022" t="s">
        <v>477</v>
      </c>
      <c r="E2022">
        <v>0</v>
      </c>
      <c r="F2022">
        <v>0</v>
      </c>
    </row>
    <row r="2023" spans="1:6" x14ac:dyDescent="0.25">
      <c r="A2023" t="s">
        <v>39</v>
      </c>
      <c r="B2023" t="s">
        <v>79</v>
      </c>
      <c r="C2023" t="s">
        <v>69</v>
      </c>
      <c r="D2023" t="s">
        <v>478</v>
      </c>
      <c r="E2023">
        <v>0</v>
      </c>
      <c r="F2023">
        <v>1504267.17</v>
      </c>
    </row>
    <row r="2024" spans="1:6" x14ac:dyDescent="0.25">
      <c r="A2024" t="s">
        <v>39</v>
      </c>
      <c r="B2024" t="s">
        <v>79</v>
      </c>
      <c r="C2024" t="s">
        <v>69</v>
      </c>
      <c r="D2024" t="s">
        <v>479</v>
      </c>
      <c r="E2024">
        <v>0</v>
      </c>
      <c r="F2024">
        <v>0</v>
      </c>
    </row>
    <row r="2025" spans="1:6" x14ac:dyDescent="0.25">
      <c r="A2025" t="s">
        <v>39</v>
      </c>
      <c r="B2025" t="s">
        <v>79</v>
      </c>
      <c r="C2025" t="s">
        <v>69</v>
      </c>
      <c r="D2025" t="s">
        <v>480</v>
      </c>
      <c r="E2025">
        <v>0</v>
      </c>
      <c r="F2025">
        <v>0</v>
      </c>
    </row>
    <row r="2026" spans="1:6" x14ac:dyDescent="0.25">
      <c r="A2026" t="s">
        <v>39</v>
      </c>
      <c r="B2026" t="s">
        <v>79</v>
      </c>
      <c r="C2026" t="s">
        <v>69</v>
      </c>
      <c r="D2026" t="s">
        <v>481</v>
      </c>
      <c r="E2026">
        <v>6295942.7000000002</v>
      </c>
      <c r="F2026">
        <v>1806872.08</v>
      </c>
    </row>
    <row r="2027" spans="1:6" x14ac:dyDescent="0.25">
      <c r="A2027" t="s">
        <v>39</v>
      </c>
      <c r="B2027" t="s">
        <v>80</v>
      </c>
      <c r="C2027" t="s">
        <v>69</v>
      </c>
      <c r="D2027" t="s">
        <v>467</v>
      </c>
      <c r="E2027">
        <v>0</v>
      </c>
      <c r="F2027">
        <v>90891.41</v>
      </c>
    </row>
    <row r="2028" spans="1:6" x14ac:dyDescent="0.25">
      <c r="A2028" t="s">
        <v>39</v>
      </c>
      <c r="B2028" t="s">
        <v>80</v>
      </c>
      <c r="C2028" t="s">
        <v>69</v>
      </c>
      <c r="D2028" t="s">
        <v>468</v>
      </c>
      <c r="E2028">
        <v>1103782.18</v>
      </c>
      <c r="F2028">
        <v>0</v>
      </c>
    </row>
    <row r="2029" spans="1:6" x14ac:dyDescent="0.25">
      <c r="A2029" t="s">
        <v>39</v>
      </c>
      <c r="B2029" t="s">
        <v>80</v>
      </c>
      <c r="C2029" t="s">
        <v>69</v>
      </c>
      <c r="D2029" t="s">
        <v>469</v>
      </c>
      <c r="E2029">
        <v>1197553.4099999999</v>
      </c>
      <c r="F2029">
        <v>0</v>
      </c>
    </row>
    <row r="2030" spans="1:6" x14ac:dyDescent="0.25">
      <c r="A2030" t="s">
        <v>39</v>
      </c>
      <c r="B2030" t="s">
        <v>80</v>
      </c>
      <c r="C2030" t="s">
        <v>69</v>
      </c>
      <c r="D2030" t="s">
        <v>470</v>
      </c>
      <c r="E2030">
        <v>0</v>
      </c>
      <c r="F2030">
        <v>0</v>
      </c>
    </row>
    <row r="2031" spans="1:6" x14ac:dyDescent="0.25">
      <c r="A2031" t="s">
        <v>39</v>
      </c>
      <c r="B2031" t="s">
        <v>80</v>
      </c>
      <c r="C2031" t="s">
        <v>69</v>
      </c>
      <c r="D2031" t="s">
        <v>471</v>
      </c>
      <c r="E2031">
        <v>3196971.72</v>
      </c>
      <c r="F2031">
        <v>234323.45</v>
      </c>
    </row>
    <row r="2032" spans="1:6" x14ac:dyDescent="0.25">
      <c r="A2032" t="s">
        <v>39</v>
      </c>
      <c r="B2032" t="s">
        <v>80</v>
      </c>
      <c r="C2032" t="s">
        <v>69</v>
      </c>
      <c r="D2032" t="s">
        <v>472</v>
      </c>
      <c r="E2032">
        <v>0</v>
      </c>
      <c r="F2032">
        <v>0</v>
      </c>
    </row>
    <row r="2033" spans="1:6" x14ac:dyDescent="0.25">
      <c r="A2033" t="s">
        <v>39</v>
      </c>
      <c r="B2033" t="s">
        <v>80</v>
      </c>
      <c r="C2033" t="s">
        <v>69</v>
      </c>
      <c r="D2033" t="s">
        <v>473</v>
      </c>
      <c r="E2033">
        <v>959594.39</v>
      </c>
      <c r="F2033">
        <v>0</v>
      </c>
    </row>
    <row r="2034" spans="1:6" x14ac:dyDescent="0.25">
      <c r="A2034" t="s">
        <v>39</v>
      </c>
      <c r="B2034" t="s">
        <v>80</v>
      </c>
      <c r="C2034" t="s">
        <v>69</v>
      </c>
      <c r="D2034" t="s">
        <v>474</v>
      </c>
      <c r="E2034">
        <v>3509.32</v>
      </c>
      <c r="F2034">
        <v>0</v>
      </c>
    </row>
    <row r="2035" spans="1:6" x14ac:dyDescent="0.25">
      <c r="A2035" t="s">
        <v>39</v>
      </c>
      <c r="B2035" t="s">
        <v>80</v>
      </c>
      <c r="C2035" t="s">
        <v>69</v>
      </c>
      <c r="D2035" t="s">
        <v>475</v>
      </c>
      <c r="E2035">
        <v>0</v>
      </c>
      <c r="F2035">
        <v>0</v>
      </c>
    </row>
    <row r="2036" spans="1:6" x14ac:dyDescent="0.25">
      <c r="A2036" t="s">
        <v>39</v>
      </c>
      <c r="B2036" t="s">
        <v>80</v>
      </c>
      <c r="C2036" t="s">
        <v>69</v>
      </c>
      <c r="D2036" t="s">
        <v>476</v>
      </c>
      <c r="E2036">
        <v>0</v>
      </c>
      <c r="F2036">
        <v>0</v>
      </c>
    </row>
    <row r="2037" spans="1:6" x14ac:dyDescent="0.25">
      <c r="A2037" t="s">
        <v>39</v>
      </c>
      <c r="B2037" t="s">
        <v>80</v>
      </c>
      <c r="C2037" t="s">
        <v>69</v>
      </c>
      <c r="D2037" t="s">
        <v>477</v>
      </c>
      <c r="E2037">
        <v>0</v>
      </c>
      <c r="F2037">
        <v>0</v>
      </c>
    </row>
    <row r="2038" spans="1:6" x14ac:dyDescent="0.25">
      <c r="A2038" t="s">
        <v>39</v>
      </c>
      <c r="B2038" t="s">
        <v>80</v>
      </c>
      <c r="C2038" t="s">
        <v>69</v>
      </c>
      <c r="D2038" t="s">
        <v>478</v>
      </c>
      <c r="E2038">
        <v>0</v>
      </c>
      <c r="F2038">
        <v>1501704.93</v>
      </c>
    </row>
    <row r="2039" spans="1:6" x14ac:dyDescent="0.25">
      <c r="A2039" t="s">
        <v>39</v>
      </c>
      <c r="B2039" t="s">
        <v>80</v>
      </c>
      <c r="C2039" t="s">
        <v>69</v>
      </c>
      <c r="D2039" t="s">
        <v>479</v>
      </c>
      <c r="E2039">
        <v>0</v>
      </c>
      <c r="F2039">
        <v>0</v>
      </c>
    </row>
    <row r="2040" spans="1:6" x14ac:dyDescent="0.25">
      <c r="A2040" t="s">
        <v>39</v>
      </c>
      <c r="B2040" t="s">
        <v>80</v>
      </c>
      <c r="C2040" t="s">
        <v>69</v>
      </c>
      <c r="D2040" t="s">
        <v>480</v>
      </c>
      <c r="E2040">
        <v>0</v>
      </c>
      <c r="F2040">
        <v>0</v>
      </c>
    </row>
    <row r="2041" spans="1:6" x14ac:dyDescent="0.25">
      <c r="A2041" t="s">
        <v>39</v>
      </c>
      <c r="B2041" t="s">
        <v>80</v>
      </c>
      <c r="C2041" t="s">
        <v>69</v>
      </c>
      <c r="D2041" t="s">
        <v>481</v>
      </c>
      <c r="E2041">
        <v>6461411.0199999996</v>
      </c>
      <c r="F2041">
        <v>1826919.79</v>
      </c>
    </row>
    <row r="2042" spans="1:6" x14ac:dyDescent="0.25">
      <c r="A2042" t="s">
        <v>39</v>
      </c>
      <c r="B2042" t="s">
        <v>81</v>
      </c>
      <c r="C2042" t="s">
        <v>69</v>
      </c>
      <c r="D2042" t="s">
        <v>467</v>
      </c>
      <c r="E2042">
        <v>0</v>
      </c>
      <c r="F2042">
        <v>69195.53</v>
      </c>
    </row>
    <row r="2043" spans="1:6" x14ac:dyDescent="0.25">
      <c r="A2043" t="s">
        <v>39</v>
      </c>
      <c r="B2043" t="s">
        <v>81</v>
      </c>
      <c r="C2043" t="s">
        <v>69</v>
      </c>
      <c r="D2043" t="s">
        <v>468</v>
      </c>
      <c r="E2043">
        <v>1254610.94</v>
      </c>
      <c r="F2043">
        <v>0</v>
      </c>
    </row>
    <row r="2044" spans="1:6" x14ac:dyDescent="0.25">
      <c r="A2044" t="s">
        <v>39</v>
      </c>
      <c r="B2044" t="s">
        <v>81</v>
      </c>
      <c r="C2044" t="s">
        <v>69</v>
      </c>
      <c r="D2044" t="s">
        <v>469</v>
      </c>
      <c r="E2044">
        <v>1197553.4099999999</v>
      </c>
      <c r="F2044">
        <v>0</v>
      </c>
    </row>
    <row r="2045" spans="1:6" x14ac:dyDescent="0.25">
      <c r="A2045" t="s">
        <v>39</v>
      </c>
      <c r="B2045" t="s">
        <v>81</v>
      </c>
      <c r="C2045" t="s">
        <v>69</v>
      </c>
      <c r="D2045" t="s">
        <v>470</v>
      </c>
      <c r="E2045">
        <v>0</v>
      </c>
      <c r="F2045">
        <v>0</v>
      </c>
    </row>
    <row r="2046" spans="1:6" x14ac:dyDescent="0.25">
      <c r="A2046" t="s">
        <v>39</v>
      </c>
      <c r="B2046" t="s">
        <v>81</v>
      </c>
      <c r="C2046" t="s">
        <v>69</v>
      </c>
      <c r="D2046" t="s">
        <v>471</v>
      </c>
      <c r="E2046">
        <v>3196971.72</v>
      </c>
      <c r="F2046">
        <v>234323.45</v>
      </c>
    </row>
    <row r="2047" spans="1:6" x14ac:dyDescent="0.25">
      <c r="A2047" t="s">
        <v>39</v>
      </c>
      <c r="B2047" t="s">
        <v>81</v>
      </c>
      <c r="C2047" t="s">
        <v>69</v>
      </c>
      <c r="D2047" t="s">
        <v>472</v>
      </c>
      <c r="E2047">
        <v>0</v>
      </c>
      <c r="F2047">
        <v>0</v>
      </c>
    </row>
    <row r="2048" spans="1:6" x14ac:dyDescent="0.25">
      <c r="A2048" t="s">
        <v>39</v>
      </c>
      <c r="B2048" t="s">
        <v>81</v>
      </c>
      <c r="C2048" t="s">
        <v>69</v>
      </c>
      <c r="D2048" t="s">
        <v>473</v>
      </c>
      <c r="E2048">
        <v>1031425.71</v>
      </c>
      <c r="F2048">
        <v>0</v>
      </c>
    </row>
    <row r="2049" spans="1:6" x14ac:dyDescent="0.25">
      <c r="A2049" t="s">
        <v>39</v>
      </c>
      <c r="B2049" t="s">
        <v>81</v>
      </c>
      <c r="C2049" t="s">
        <v>69</v>
      </c>
      <c r="D2049" t="s">
        <v>474</v>
      </c>
      <c r="E2049">
        <v>3656.9</v>
      </c>
      <c r="F2049">
        <v>0</v>
      </c>
    </row>
    <row r="2050" spans="1:6" x14ac:dyDescent="0.25">
      <c r="A2050" t="s">
        <v>39</v>
      </c>
      <c r="B2050" t="s">
        <v>81</v>
      </c>
      <c r="C2050" t="s">
        <v>69</v>
      </c>
      <c r="D2050" t="s">
        <v>475</v>
      </c>
      <c r="E2050">
        <v>0</v>
      </c>
      <c r="F2050">
        <v>0</v>
      </c>
    </row>
    <row r="2051" spans="1:6" x14ac:dyDescent="0.25">
      <c r="A2051" t="s">
        <v>39</v>
      </c>
      <c r="B2051" t="s">
        <v>81</v>
      </c>
      <c r="C2051" t="s">
        <v>69</v>
      </c>
      <c r="D2051" t="s">
        <v>476</v>
      </c>
      <c r="E2051">
        <v>0</v>
      </c>
      <c r="F2051">
        <v>0</v>
      </c>
    </row>
    <row r="2052" spans="1:6" x14ac:dyDescent="0.25">
      <c r="A2052" t="s">
        <v>39</v>
      </c>
      <c r="B2052" t="s">
        <v>81</v>
      </c>
      <c r="C2052" t="s">
        <v>69</v>
      </c>
      <c r="D2052" t="s">
        <v>477</v>
      </c>
      <c r="E2052">
        <v>0</v>
      </c>
      <c r="F2052">
        <v>0</v>
      </c>
    </row>
    <row r="2053" spans="1:6" x14ac:dyDescent="0.25">
      <c r="A2053" t="s">
        <v>39</v>
      </c>
      <c r="B2053" t="s">
        <v>81</v>
      </c>
      <c r="C2053" t="s">
        <v>69</v>
      </c>
      <c r="D2053" t="s">
        <v>478</v>
      </c>
      <c r="E2053">
        <v>0</v>
      </c>
      <c r="F2053">
        <v>1480816.28</v>
      </c>
    </row>
    <row r="2054" spans="1:6" x14ac:dyDescent="0.25">
      <c r="A2054" t="s">
        <v>39</v>
      </c>
      <c r="B2054" t="s">
        <v>81</v>
      </c>
      <c r="C2054" t="s">
        <v>69</v>
      </c>
      <c r="D2054" t="s">
        <v>479</v>
      </c>
      <c r="E2054">
        <v>0</v>
      </c>
      <c r="F2054">
        <v>0</v>
      </c>
    </row>
    <row r="2055" spans="1:6" x14ac:dyDescent="0.25">
      <c r="A2055" t="s">
        <v>39</v>
      </c>
      <c r="B2055" t="s">
        <v>81</v>
      </c>
      <c r="C2055" t="s">
        <v>69</v>
      </c>
      <c r="D2055" t="s">
        <v>480</v>
      </c>
      <c r="E2055">
        <v>0</v>
      </c>
      <c r="F2055">
        <v>0</v>
      </c>
    </row>
    <row r="2056" spans="1:6" x14ac:dyDescent="0.25">
      <c r="A2056" t="s">
        <v>39</v>
      </c>
      <c r="B2056" t="s">
        <v>81</v>
      </c>
      <c r="C2056" t="s">
        <v>69</v>
      </c>
      <c r="D2056" t="s">
        <v>481</v>
      </c>
      <c r="E2056">
        <v>6684218.6799999997</v>
      </c>
      <c r="F2056">
        <v>1784335.26</v>
      </c>
    </row>
    <row r="2057" spans="1:6" x14ac:dyDescent="0.25">
      <c r="A2057" t="s">
        <v>39</v>
      </c>
      <c r="B2057" t="s">
        <v>20</v>
      </c>
      <c r="C2057" t="s">
        <v>69</v>
      </c>
      <c r="D2057" t="s">
        <v>467</v>
      </c>
      <c r="E2057">
        <v>0</v>
      </c>
      <c r="F2057">
        <v>234990.58</v>
      </c>
    </row>
    <row r="2058" spans="1:6" x14ac:dyDescent="0.25">
      <c r="A2058" t="s">
        <v>39</v>
      </c>
      <c r="B2058" t="s">
        <v>20</v>
      </c>
      <c r="C2058" t="s">
        <v>69</v>
      </c>
      <c r="D2058" t="s">
        <v>468</v>
      </c>
      <c r="E2058">
        <v>1469415.49</v>
      </c>
      <c r="F2058">
        <v>0</v>
      </c>
    </row>
    <row r="2059" spans="1:6" x14ac:dyDescent="0.25">
      <c r="A2059" t="s">
        <v>39</v>
      </c>
      <c r="B2059" t="s">
        <v>20</v>
      </c>
      <c r="C2059" t="s">
        <v>69</v>
      </c>
      <c r="D2059" t="s">
        <v>469</v>
      </c>
      <c r="E2059">
        <v>1197553.4099999999</v>
      </c>
      <c r="F2059">
        <v>0</v>
      </c>
    </row>
    <row r="2060" spans="1:6" x14ac:dyDescent="0.25">
      <c r="A2060" t="s">
        <v>39</v>
      </c>
      <c r="B2060" t="s">
        <v>20</v>
      </c>
      <c r="C2060" t="s">
        <v>69</v>
      </c>
      <c r="D2060" t="s">
        <v>470</v>
      </c>
      <c r="E2060">
        <v>0</v>
      </c>
      <c r="F2060">
        <v>0</v>
      </c>
    </row>
    <row r="2061" spans="1:6" x14ac:dyDescent="0.25">
      <c r="A2061" t="s">
        <v>39</v>
      </c>
      <c r="B2061" t="s">
        <v>20</v>
      </c>
      <c r="C2061" t="s">
        <v>69</v>
      </c>
      <c r="D2061" t="s">
        <v>471</v>
      </c>
      <c r="E2061">
        <v>3196971.72</v>
      </c>
      <c r="F2061">
        <v>234323.45</v>
      </c>
    </row>
    <row r="2062" spans="1:6" x14ac:dyDescent="0.25">
      <c r="A2062" t="s">
        <v>39</v>
      </c>
      <c r="B2062" t="s">
        <v>20</v>
      </c>
      <c r="C2062" t="s">
        <v>69</v>
      </c>
      <c r="D2062" t="s">
        <v>472</v>
      </c>
      <c r="E2062">
        <v>0</v>
      </c>
      <c r="F2062">
        <v>0</v>
      </c>
    </row>
    <row r="2063" spans="1:6" x14ac:dyDescent="0.25">
      <c r="A2063" t="s">
        <v>39</v>
      </c>
      <c r="B2063" t="s">
        <v>20</v>
      </c>
      <c r="C2063" t="s">
        <v>69</v>
      </c>
      <c r="D2063" t="s">
        <v>473</v>
      </c>
      <c r="E2063">
        <v>1071369.28</v>
      </c>
      <c r="F2063">
        <v>0</v>
      </c>
    </row>
    <row r="2064" spans="1:6" x14ac:dyDescent="0.25">
      <c r="A2064" t="s">
        <v>39</v>
      </c>
      <c r="B2064" t="s">
        <v>20</v>
      </c>
      <c r="C2064" t="s">
        <v>69</v>
      </c>
      <c r="D2064" t="s">
        <v>474</v>
      </c>
      <c r="E2064">
        <v>3526.87</v>
      </c>
      <c r="F2064">
        <v>0</v>
      </c>
    </row>
    <row r="2065" spans="1:6" x14ac:dyDescent="0.25">
      <c r="A2065" t="s">
        <v>39</v>
      </c>
      <c r="B2065" t="s">
        <v>20</v>
      </c>
      <c r="C2065" t="s">
        <v>69</v>
      </c>
      <c r="D2065" t="s">
        <v>475</v>
      </c>
      <c r="E2065">
        <v>0</v>
      </c>
      <c r="F2065">
        <v>0</v>
      </c>
    </row>
    <row r="2066" spans="1:6" x14ac:dyDescent="0.25">
      <c r="A2066" t="s">
        <v>39</v>
      </c>
      <c r="B2066" t="s">
        <v>20</v>
      </c>
      <c r="C2066" t="s">
        <v>69</v>
      </c>
      <c r="D2066" t="s">
        <v>476</v>
      </c>
      <c r="E2066">
        <v>0</v>
      </c>
      <c r="F2066">
        <v>0</v>
      </c>
    </row>
    <row r="2067" spans="1:6" x14ac:dyDescent="0.25">
      <c r="A2067" t="s">
        <v>39</v>
      </c>
      <c r="B2067" t="s">
        <v>20</v>
      </c>
      <c r="C2067" t="s">
        <v>69</v>
      </c>
      <c r="D2067" t="s">
        <v>477</v>
      </c>
      <c r="E2067">
        <v>0</v>
      </c>
      <c r="F2067">
        <v>0</v>
      </c>
    </row>
    <row r="2068" spans="1:6" x14ac:dyDescent="0.25">
      <c r="A2068" t="s">
        <v>39</v>
      </c>
      <c r="B2068" t="s">
        <v>20</v>
      </c>
      <c r="C2068" t="s">
        <v>69</v>
      </c>
      <c r="D2068" t="s">
        <v>478</v>
      </c>
      <c r="E2068">
        <v>0</v>
      </c>
      <c r="F2068">
        <v>1463886.17</v>
      </c>
    </row>
    <row r="2069" spans="1:6" x14ac:dyDescent="0.25">
      <c r="A2069" t="s">
        <v>39</v>
      </c>
      <c r="B2069" t="s">
        <v>20</v>
      </c>
      <c r="C2069" t="s">
        <v>69</v>
      </c>
      <c r="D2069" t="s">
        <v>479</v>
      </c>
      <c r="E2069">
        <v>0</v>
      </c>
      <c r="F2069">
        <v>0</v>
      </c>
    </row>
    <row r="2070" spans="1:6" x14ac:dyDescent="0.25">
      <c r="A2070" t="s">
        <v>39</v>
      </c>
      <c r="B2070" t="s">
        <v>20</v>
      </c>
      <c r="C2070" t="s">
        <v>69</v>
      </c>
      <c r="D2070" t="s">
        <v>480</v>
      </c>
      <c r="E2070">
        <v>0</v>
      </c>
      <c r="F2070">
        <v>0</v>
      </c>
    </row>
    <row r="2071" spans="1:6" x14ac:dyDescent="0.25">
      <c r="A2071" t="s">
        <v>39</v>
      </c>
      <c r="B2071" t="s">
        <v>20</v>
      </c>
      <c r="C2071" t="s">
        <v>69</v>
      </c>
      <c r="D2071" t="s">
        <v>481</v>
      </c>
      <c r="E2071">
        <v>6938836.7699999996</v>
      </c>
      <c r="F2071">
        <v>1933200.2</v>
      </c>
    </row>
    <row r="2072" spans="1:6" x14ac:dyDescent="0.25">
      <c r="A2072" t="s">
        <v>39</v>
      </c>
      <c r="B2072" t="s">
        <v>21</v>
      </c>
      <c r="C2072" t="s">
        <v>69</v>
      </c>
      <c r="D2072" t="s">
        <v>467</v>
      </c>
      <c r="E2072">
        <v>0</v>
      </c>
      <c r="F2072">
        <v>544172.62</v>
      </c>
    </row>
    <row r="2073" spans="1:6" x14ac:dyDescent="0.25">
      <c r="A2073" t="s">
        <v>39</v>
      </c>
      <c r="B2073" t="s">
        <v>21</v>
      </c>
      <c r="C2073" t="s">
        <v>69</v>
      </c>
      <c r="D2073" t="s">
        <v>468</v>
      </c>
      <c r="E2073">
        <v>1517679.88</v>
      </c>
      <c r="F2073">
        <v>0</v>
      </c>
    </row>
    <row r="2074" spans="1:6" x14ac:dyDescent="0.25">
      <c r="A2074" t="s">
        <v>39</v>
      </c>
      <c r="B2074" t="s">
        <v>21</v>
      </c>
      <c r="C2074" t="s">
        <v>69</v>
      </c>
      <c r="D2074" t="s">
        <v>469</v>
      </c>
      <c r="E2074">
        <v>1197553.4099999999</v>
      </c>
      <c r="F2074">
        <v>0</v>
      </c>
    </row>
    <row r="2075" spans="1:6" x14ac:dyDescent="0.25">
      <c r="A2075" t="s">
        <v>39</v>
      </c>
      <c r="B2075" t="s">
        <v>21</v>
      </c>
      <c r="C2075" t="s">
        <v>69</v>
      </c>
      <c r="D2075" t="s">
        <v>470</v>
      </c>
      <c r="E2075">
        <v>0</v>
      </c>
      <c r="F2075">
        <v>0</v>
      </c>
    </row>
    <row r="2076" spans="1:6" x14ac:dyDescent="0.25">
      <c r="A2076" t="s">
        <v>39</v>
      </c>
      <c r="B2076" t="s">
        <v>21</v>
      </c>
      <c r="C2076" t="s">
        <v>69</v>
      </c>
      <c r="D2076" t="s">
        <v>471</v>
      </c>
      <c r="E2076">
        <v>3196971.72</v>
      </c>
      <c r="F2076">
        <v>234323.45</v>
      </c>
    </row>
    <row r="2077" spans="1:6" x14ac:dyDescent="0.25">
      <c r="A2077" t="s">
        <v>39</v>
      </c>
      <c r="B2077" t="s">
        <v>21</v>
      </c>
      <c r="C2077" t="s">
        <v>69</v>
      </c>
      <c r="D2077" t="s">
        <v>472</v>
      </c>
      <c r="E2077">
        <v>0</v>
      </c>
      <c r="F2077">
        <v>0</v>
      </c>
    </row>
    <row r="2078" spans="1:6" x14ac:dyDescent="0.25">
      <c r="A2078" t="s">
        <v>39</v>
      </c>
      <c r="B2078" t="s">
        <v>21</v>
      </c>
      <c r="C2078" t="s">
        <v>69</v>
      </c>
      <c r="D2078" t="s">
        <v>473</v>
      </c>
      <c r="E2078">
        <v>1095295.45</v>
      </c>
      <c r="F2078">
        <v>0</v>
      </c>
    </row>
    <row r="2079" spans="1:6" x14ac:dyDescent="0.25">
      <c r="A2079" t="s">
        <v>39</v>
      </c>
      <c r="B2079" t="s">
        <v>21</v>
      </c>
      <c r="C2079" t="s">
        <v>69</v>
      </c>
      <c r="D2079" t="s">
        <v>474</v>
      </c>
      <c r="E2079">
        <v>3388.61</v>
      </c>
      <c r="F2079">
        <v>0</v>
      </c>
    </row>
    <row r="2080" spans="1:6" x14ac:dyDescent="0.25">
      <c r="A2080" t="s">
        <v>39</v>
      </c>
      <c r="B2080" t="s">
        <v>21</v>
      </c>
      <c r="C2080" t="s">
        <v>69</v>
      </c>
      <c r="D2080" t="s">
        <v>475</v>
      </c>
      <c r="E2080">
        <v>0</v>
      </c>
      <c r="F2080">
        <v>0</v>
      </c>
    </row>
    <row r="2081" spans="1:6" x14ac:dyDescent="0.25">
      <c r="A2081" t="s">
        <v>39</v>
      </c>
      <c r="B2081" t="s">
        <v>21</v>
      </c>
      <c r="C2081" t="s">
        <v>69</v>
      </c>
      <c r="D2081" t="s">
        <v>476</v>
      </c>
      <c r="E2081">
        <v>0</v>
      </c>
      <c r="F2081">
        <v>0</v>
      </c>
    </row>
    <row r="2082" spans="1:6" x14ac:dyDescent="0.25">
      <c r="A2082" t="s">
        <v>39</v>
      </c>
      <c r="B2082" t="s">
        <v>21</v>
      </c>
      <c r="C2082" t="s">
        <v>69</v>
      </c>
      <c r="D2082" t="s">
        <v>477</v>
      </c>
      <c r="E2082">
        <v>0</v>
      </c>
      <c r="F2082">
        <v>0</v>
      </c>
    </row>
    <row r="2083" spans="1:6" x14ac:dyDescent="0.25">
      <c r="A2083" t="s">
        <v>39</v>
      </c>
      <c r="B2083" t="s">
        <v>21</v>
      </c>
      <c r="C2083" t="s">
        <v>69</v>
      </c>
      <c r="D2083" t="s">
        <v>478</v>
      </c>
      <c r="E2083">
        <v>0</v>
      </c>
      <c r="F2083">
        <v>1493488.84</v>
      </c>
    </row>
    <row r="2084" spans="1:6" x14ac:dyDescent="0.25">
      <c r="A2084" t="s">
        <v>39</v>
      </c>
      <c r="B2084" t="s">
        <v>21</v>
      </c>
      <c r="C2084" t="s">
        <v>69</v>
      </c>
      <c r="D2084" t="s">
        <v>479</v>
      </c>
      <c r="E2084">
        <v>0</v>
      </c>
      <c r="F2084">
        <v>0</v>
      </c>
    </row>
    <row r="2085" spans="1:6" x14ac:dyDescent="0.25">
      <c r="A2085" t="s">
        <v>39</v>
      </c>
      <c r="B2085" t="s">
        <v>21</v>
      </c>
      <c r="C2085" t="s">
        <v>69</v>
      </c>
      <c r="D2085" t="s">
        <v>480</v>
      </c>
      <c r="E2085">
        <v>0</v>
      </c>
      <c r="F2085">
        <v>0</v>
      </c>
    </row>
    <row r="2086" spans="1:6" x14ac:dyDescent="0.25">
      <c r="A2086" t="s">
        <v>39</v>
      </c>
      <c r="B2086" t="s">
        <v>21</v>
      </c>
      <c r="C2086" t="s">
        <v>69</v>
      </c>
      <c r="D2086" t="s">
        <v>481</v>
      </c>
      <c r="E2086">
        <v>7010889.0700000003</v>
      </c>
      <c r="F2086">
        <v>2271984.92</v>
      </c>
    </row>
    <row r="2087" spans="1:6" x14ac:dyDescent="0.25">
      <c r="A2087" t="s">
        <v>39</v>
      </c>
      <c r="B2087" t="s">
        <v>22</v>
      </c>
      <c r="C2087" t="s">
        <v>69</v>
      </c>
      <c r="D2087" t="s">
        <v>467</v>
      </c>
      <c r="E2087">
        <v>0</v>
      </c>
      <c r="F2087">
        <v>478146.59</v>
      </c>
    </row>
    <row r="2088" spans="1:6" x14ac:dyDescent="0.25">
      <c r="A2088" t="s">
        <v>39</v>
      </c>
      <c r="B2088" t="s">
        <v>22</v>
      </c>
      <c r="C2088" t="s">
        <v>69</v>
      </c>
      <c r="D2088" t="s">
        <v>468</v>
      </c>
      <c r="E2088">
        <v>1273767.78</v>
      </c>
      <c r="F2088">
        <v>0</v>
      </c>
    </row>
    <row r="2089" spans="1:6" x14ac:dyDescent="0.25">
      <c r="A2089" t="s">
        <v>39</v>
      </c>
      <c r="B2089" t="s">
        <v>22</v>
      </c>
      <c r="C2089" t="s">
        <v>69</v>
      </c>
      <c r="D2089" t="s">
        <v>469</v>
      </c>
      <c r="E2089">
        <v>1197553.4099999999</v>
      </c>
      <c r="F2089">
        <v>0</v>
      </c>
    </row>
    <row r="2090" spans="1:6" x14ac:dyDescent="0.25">
      <c r="A2090" t="s">
        <v>39</v>
      </c>
      <c r="B2090" t="s">
        <v>22</v>
      </c>
      <c r="C2090" t="s">
        <v>69</v>
      </c>
      <c r="D2090" t="s">
        <v>470</v>
      </c>
      <c r="E2090">
        <v>0</v>
      </c>
      <c r="F2090">
        <v>0</v>
      </c>
    </row>
    <row r="2091" spans="1:6" x14ac:dyDescent="0.25">
      <c r="A2091" t="s">
        <v>39</v>
      </c>
      <c r="B2091" t="s">
        <v>22</v>
      </c>
      <c r="C2091" t="s">
        <v>69</v>
      </c>
      <c r="D2091" t="s">
        <v>471</v>
      </c>
      <c r="E2091">
        <v>3196971.72</v>
      </c>
      <c r="F2091">
        <v>234323.45</v>
      </c>
    </row>
    <row r="2092" spans="1:6" x14ac:dyDescent="0.25">
      <c r="A2092" t="s">
        <v>39</v>
      </c>
      <c r="B2092" t="s">
        <v>22</v>
      </c>
      <c r="C2092" t="s">
        <v>69</v>
      </c>
      <c r="D2092" t="s">
        <v>472</v>
      </c>
      <c r="E2092">
        <v>0</v>
      </c>
      <c r="F2092">
        <v>0</v>
      </c>
    </row>
    <row r="2093" spans="1:6" x14ac:dyDescent="0.25">
      <c r="A2093" t="s">
        <v>39</v>
      </c>
      <c r="B2093" t="s">
        <v>22</v>
      </c>
      <c r="C2093" t="s">
        <v>69</v>
      </c>
      <c r="D2093" t="s">
        <v>473</v>
      </c>
      <c r="E2093">
        <v>992911.3</v>
      </c>
      <c r="F2093">
        <v>0</v>
      </c>
    </row>
    <row r="2094" spans="1:6" x14ac:dyDescent="0.25">
      <c r="A2094" t="s">
        <v>39</v>
      </c>
      <c r="B2094" t="s">
        <v>22</v>
      </c>
      <c r="C2094" t="s">
        <v>69</v>
      </c>
      <c r="D2094" t="s">
        <v>474</v>
      </c>
      <c r="E2094">
        <v>3215.51</v>
      </c>
      <c r="F2094">
        <v>0</v>
      </c>
    </row>
    <row r="2095" spans="1:6" x14ac:dyDescent="0.25">
      <c r="A2095" t="s">
        <v>39</v>
      </c>
      <c r="B2095" t="s">
        <v>22</v>
      </c>
      <c r="C2095" t="s">
        <v>69</v>
      </c>
      <c r="D2095" t="s">
        <v>475</v>
      </c>
      <c r="E2095">
        <v>0</v>
      </c>
      <c r="F2095">
        <v>0</v>
      </c>
    </row>
    <row r="2096" spans="1:6" x14ac:dyDescent="0.25">
      <c r="A2096" t="s">
        <v>39</v>
      </c>
      <c r="B2096" t="s">
        <v>22</v>
      </c>
      <c r="C2096" t="s">
        <v>69</v>
      </c>
      <c r="D2096" t="s">
        <v>476</v>
      </c>
      <c r="E2096">
        <v>0</v>
      </c>
      <c r="F2096">
        <v>0</v>
      </c>
    </row>
    <row r="2097" spans="1:6" x14ac:dyDescent="0.25">
      <c r="A2097" t="s">
        <v>39</v>
      </c>
      <c r="B2097" t="s">
        <v>22</v>
      </c>
      <c r="C2097" t="s">
        <v>69</v>
      </c>
      <c r="D2097" t="s">
        <v>477</v>
      </c>
      <c r="E2097">
        <v>0</v>
      </c>
      <c r="F2097">
        <v>0</v>
      </c>
    </row>
    <row r="2098" spans="1:6" x14ac:dyDescent="0.25">
      <c r="A2098" t="s">
        <v>39</v>
      </c>
      <c r="B2098" t="s">
        <v>22</v>
      </c>
      <c r="C2098" t="s">
        <v>69</v>
      </c>
      <c r="D2098" t="s">
        <v>478</v>
      </c>
      <c r="E2098">
        <v>0</v>
      </c>
      <c r="F2098">
        <v>1539200.98</v>
      </c>
    </row>
    <row r="2099" spans="1:6" x14ac:dyDescent="0.25">
      <c r="A2099" t="s">
        <v>39</v>
      </c>
      <c r="B2099" t="s">
        <v>22</v>
      </c>
      <c r="C2099" t="s">
        <v>69</v>
      </c>
      <c r="D2099" t="s">
        <v>479</v>
      </c>
      <c r="E2099">
        <v>0</v>
      </c>
      <c r="F2099">
        <v>0</v>
      </c>
    </row>
    <row r="2100" spans="1:6" x14ac:dyDescent="0.25">
      <c r="A2100" t="s">
        <v>39</v>
      </c>
      <c r="B2100" t="s">
        <v>22</v>
      </c>
      <c r="C2100" t="s">
        <v>69</v>
      </c>
      <c r="D2100" t="s">
        <v>480</v>
      </c>
      <c r="E2100">
        <v>0</v>
      </c>
      <c r="F2100">
        <v>0</v>
      </c>
    </row>
    <row r="2101" spans="1:6" x14ac:dyDescent="0.25">
      <c r="A2101" t="s">
        <v>39</v>
      </c>
      <c r="B2101" t="s">
        <v>22</v>
      </c>
      <c r="C2101" t="s">
        <v>69</v>
      </c>
      <c r="D2101" t="s">
        <v>481</v>
      </c>
      <c r="E2101">
        <v>6664419.7199999997</v>
      </c>
      <c r="F2101">
        <v>2251671.02</v>
      </c>
    </row>
    <row r="2102" spans="1:6" x14ac:dyDescent="0.25">
      <c r="A2102" t="s">
        <v>39</v>
      </c>
      <c r="B2102" t="s">
        <v>23</v>
      </c>
      <c r="C2102" t="s">
        <v>69</v>
      </c>
      <c r="D2102" t="s">
        <v>467</v>
      </c>
      <c r="E2102">
        <v>0</v>
      </c>
      <c r="F2102">
        <v>356334.99</v>
      </c>
    </row>
    <row r="2103" spans="1:6" x14ac:dyDescent="0.25">
      <c r="A2103" t="s">
        <v>39</v>
      </c>
      <c r="B2103" t="s">
        <v>23</v>
      </c>
      <c r="C2103" t="s">
        <v>69</v>
      </c>
      <c r="D2103" t="s">
        <v>468</v>
      </c>
      <c r="E2103">
        <v>1702562.63</v>
      </c>
      <c r="F2103">
        <v>0</v>
      </c>
    </row>
    <row r="2104" spans="1:6" x14ac:dyDescent="0.25">
      <c r="A2104" t="s">
        <v>39</v>
      </c>
      <c r="B2104" t="s">
        <v>23</v>
      </c>
      <c r="C2104" t="s">
        <v>69</v>
      </c>
      <c r="D2104" t="s">
        <v>469</v>
      </c>
      <c r="E2104">
        <v>1197553.4099999999</v>
      </c>
      <c r="F2104">
        <v>0</v>
      </c>
    </row>
    <row r="2105" spans="1:6" x14ac:dyDescent="0.25">
      <c r="A2105" t="s">
        <v>39</v>
      </c>
      <c r="B2105" t="s">
        <v>23</v>
      </c>
      <c r="C2105" t="s">
        <v>69</v>
      </c>
      <c r="D2105" t="s">
        <v>470</v>
      </c>
      <c r="E2105">
        <v>0</v>
      </c>
      <c r="F2105">
        <v>0</v>
      </c>
    </row>
    <row r="2106" spans="1:6" x14ac:dyDescent="0.25">
      <c r="A2106" t="s">
        <v>39</v>
      </c>
      <c r="B2106" t="s">
        <v>23</v>
      </c>
      <c r="C2106" t="s">
        <v>69</v>
      </c>
      <c r="D2106" t="s">
        <v>471</v>
      </c>
      <c r="E2106">
        <v>3196971.72</v>
      </c>
      <c r="F2106">
        <v>234323.45</v>
      </c>
    </row>
    <row r="2107" spans="1:6" x14ac:dyDescent="0.25">
      <c r="A2107" t="s">
        <v>39</v>
      </c>
      <c r="B2107" t="s">
        <v>23</v>
      </c>
      <c r="C2107" t="s">
        <v>69</v>
      </c>
      <c r="D2107" t="s">
        <v>472</v>
      </c>
      <c r="E2107">
        <v>0</v>
      </c>
      <c r="F2107">
        <v>0</v>
      </c>
    </row>
    <row r="2108" spans="1:6" x14ac:dyDescent="0.25">
      <c r="A2108" t="s">
        <v>39</v>
      </c>
      <c r="B2108" t="s">
        <v>23</v>
      </c>
      <c r="C2108" t="s">
        <v>69</v>
      </c>
      <c r="D2108" t="s">
        <v>473</v>
      </c>
      <c r="E2108">
        <v>1113916.49</v>
      </c>
      <c r="F2108">
        <v>0</v>
      </c>
    </row>
    <row r="2109" spans="1:6" x14ac:dyDescent="0.25">
      <c r="A2109" t="s">
        <v>39</v>
      </c>
      <c r="B2109" t="s">
        <v>23</v>
      </c>
      <c r="C2109" t="s">
        <v>69</v>
      </c>
      <c r="D2109" t="s">
        <v>474</v>
      </c>
      <c r="E2109">
        <v>3559.89</v>
      </c>
      <c r="F2109">
        <v>0</v>
      </c>
    </row>
    <row r="2110" spans="1:6" x14ac:dyDescent="0.25">
      <c r="A2110" t="s">
        <v>39</v>
      </c>
      <c r="B2110" t="s">
        <v>23</v>
      </c>
      <c r="C2110" t="s">
        <v>69</v>
      </c>
      <c r="D2110" t="s">
        <v>475</v>
      </c>
      <c r="E2110">
        <v>0</v>
      </c>
      <c r="F2110">
        <v>0</v>
      </c>
    </row>
    <row r="2111" spans="1:6" x14ac:dyDescent="0.25">
      <c r="A2111" t="s">
        <v>39</v>
      </c>
      <c r="B2111" t="s">
        <v>23</v>
      </c>
      <c r="C2111" t="s">
        <v>69</v>
      </c>
      <c r="D2111" t="s">
        <v>476</v>
      </c>
      <c r="E2111">
        <v>0</v>
      </c>
      <c r="F2111">
        <v>0</v>
      </c>
    </row>
    <row r="2112" spans="1:6" x14ac:dyDescent="0.25">
      <c r="A2112" t="s">
        <v>39</v>
      </c>
      <c r="B2112" t="s">
        <v>23</v>
      </c>
      <c r="C2112" t="s">
        <v>69</v>
      </c>
      <c r="D2112" t="s">
        <v>477</v>
      </c>
      <c r="E2112">
        <v>0</v>
      </c>
      <c r="F2112">
        <v>0</v>
      </c>
    </row>
    <row r="2113" spans="1:6" x14ac:dyDescent="0.25">
      <c r="A2113" t="s">
        <v>39</v>
      </c>
      <c r="B2113" t="s">
        <v>23</v>
      </c>
      <c r="C2113" t="s">
        <v>69</v>
      </c>
      <c r="D2113" t="s">
        <v>478</v>
      </c>
      <c r="E2113">
        <v>0</v>
      </c>
      <c r="F2113">
        <v>1449130.66</v>
      </c>
    </row>
    <row r="2114" spans="1:6" x14ac:dyDescent="0.25">
      <c r="A2114" t="s">
        <v>39</v>
      </c>
      <c r="B2114" t="s">
        <v>23</v>
      </c>
      <c r="C2114" t="s">
        <v>69</v>
      </c>
      <c r="D2114" t="s">
        <v>479</v>
      </c>
      <c r="E2114">
        <v>0</v>
      </c>
      <c r="F2114">
        <v>0</v>
      </c>
    </row>
    <row r="2115" spans="1:6" x14ac:dyDescent="0.25">
      <c r="A2115" t="s">
        <v>39</v>
      </c>
      <c r="B2115" t="s">
        <v>23</v>
      </c>
      <c r="C2115" t="s">
        <v>69</v>
      </c>
      <c r="D2115" t="s">
        <v>480</v>
      </c>
      <c r="E2115">
        <v>0</v>
      </c>
      <c r="F2115">
        <v>0</v>
      </c>
    </row>
    <row r="2116" spans="1:6" x14ac:dyDescent="0.25">
      <c r="A2116" t="s">
        <v>39</v>
      </c>
      <c r="B2116" t="s">
        <v>23</v>
      </c>
      <c r="C2116" t="s">
        <v>69</v>
      </c>
      <c r="D2116" t="s">
        <v>481</v>
      </c>
      <c r="E2116">
        <v>7214564.1299999999</v>
      </c>
      <c r="F2116">
        <v>2039789.1</v>
      </c>
    </row>
    <row r="2117" spans="1:6" x14ac:dyDescent="0.25">
      <c r="A2117" t="s">
        <v>39</v>
      </c>
      <c r="B2117" t="s">
        <v>24</v>
      </c>
      <c r="C2117" t="s">
        <v>69</v>
      </c>
      <c r="D2117" t="s">
        <v>467</v>
      </c>
      <c r="E2117">
        <v>0</v>
      </c>
      <c r="F2117">
        <v>201955.69</v>
      </c>
    </row>
    <row r="2118" spans="1:6" x14ac:dyDescent="0.25">
      <c r="A2118" t="s">
        <v>39</v>
      </c>
      <c r="B2118" t="s">
        <v>24</v>
      </c>
      <c r="C2118" t="s">
        <v>69</v>
      </c>
      <c r="D2118" t="s">
        <v>468</v>
      </c>
      <c r="E2118">
        <v>2090797.44</v>
      </c>
      <c r="F2118">
        <v>0</v>
      </c>
    </row>
    <row r="2119" spans="1:6" x14ac:dyDescent="0.25">
      <c r="A2119" t="s">
        <v>39</v>
      </c>
      <c r="B2119" t="s">
        <v>24</v>
      </c>
      <c r="C2119" t="s">
        <v>69</v>
      </c>
      <c r="D2119" t="s">
        <v>469</v>
      </c>
      <c r="E2119">
        <v>1197553.4099999999</v>
      </c>
      <c r="F2119">
        <v>0</v>
      </c>
    </row>
    <row r="2120" spans="1:6" x14ac:dyDescent="0.25">
      <c r="A2120" t="s">
        <v>39</v>
      </c>
      <c r="B2120" t="s">
        <v>24</v>
      </c>
      <c r="C2120" t="s">
        <v>69</v>
      </c>
      <c r="D2120" t="s">
        <v>470</v>
      </c>
      <c r="E2120">
        <v>0</v>
      </c>
      <c r="F2120">
        <v>0</v>
      </c>
    </row>
    <row r="2121" spans="1:6" x14ac:dyDescent="0.25">
      <c r="A2121" t="s">
        <v>39</v>
      </c>
      <c r="B2121" t="s">
        <v>24</v>
      </c>
      <c r="C2121" t="s">
        <v>69</v>
      </c>
      <c r="D2121" t="s">
        <v>471</v>
      </c>
      <c r="E2121">
        <v>3196971.72</v>
      </c>
      <c r="F2121">
        <v>234323.45</v>
      </c>
    </row>
    <row r="2122" spans="1:6" x14ac:dyDescent="0.25">
      <c r="A2122" t="s">
        <v>39</v>
      </c>
      <c r="B2122" t="s">
        <v>24</v>
      </c>
      <c r="C2122" t="s">
        <v>69</v>
      </c>
      <c r="D2122" t="s">
        <v>472</v>
      </c>
      <c r="E2122">
        <v>0</v>
      </c>
      <c r="F2122">
        <v>0</v>
      </c>
    </row>
    <row r="2123" spans="1:6" x14ac:dyDescent="0.25">
      <c r="A2123" t="s">
        <v>39</v>
      </c>
      <c r="B2123" t="s">
        <v>24</v>
      </c>
      <c r="C2123" t="s">
        <v>69</v>
      </c>
      <c r="D2123" t="s">
        <v>473</v>
      </c>
      <c r="E2123">
        <v>1273782.44</v>
      </c>
      <c r="F2123">
        <v>0</v>
      </c>
    </row>
    <row r="2124" spans="1:6" x14ac:dyDescent="0.25">
      <c r="A2124" t="s">
        <v>39</v>
      </c>
      <c r="B2124" t="s">
        <v>24</v>
      </c>
      <c r="C2124" t="s">
        <v>69</v>
      </c>
      <c r="D2124" t="s">
        <v>474</v>
      </c>
      <c r="E2124">
        <v>3764.68</v>
      </c>
      <c r="F2124">
        <v>0</v>
      </c>
    </row>
    <row r="2125" spans="1:6" x14ac:dyDescent="0.25">
      <c r="A2125" t="s">
        <v>39</v>
      </c>
      <c r="B2125" t="s">
        <v>24</v>
      </c>
      <c r="C2125" t="s">
        <v>69</v>
      </c>
      <c r="D2125" t="s">
        <v>475</v>
      </c>
      <c r="E2125">
        <v>0</v>
      </c>
      <c r="F2125">
        <v>0</v>
      </c>
    </row>
    <row r="2126" spans="1:6" x14ac:dyDescent="0.25">
      <c r="A2126" t="s">
        <v>39</v>
      </c>
      <c r="B2126" t="s">
        <v>24</v>
      </c>
      <c r="C2126" t="s">
        <v>69</v>
      </c>
      <c r="D2126" t="s">
        <v>476</v>
      </c>
      <c r="E2126">
        <v>0</v>
      </c>
      <c r="F2126">
        <v>0</v>
      </c>
    </row>
    <row r="2127" spans="1:6" x14ac:dyDescent="0.25">
      <c r="A2127" t="s">
        <v>39</v>
      </c>
      <c r="B2127" t="s">
        <v>24</v>
      </c>
      <c r="C2127" t="s">
        <v>69</v>
      </c>
      <c r="D2127" t="s">
        <v>477</v>
      </c>
      <c r="E2127">
        <v>0</v>
      </c>
      <c r="F2127">
        <v>0</v>
      </c>
    </row>
    <row r="2128" spans="1:6" x14ac:dyDescent="0.25">
      <c r="A2128" t="s">
        <v>39</v>
      </c>
      <c r="B2128" t="s">
        <v>24</v>
      </c>
      <c r="C2128" t="s">
        <v>69</v>
      </c>
      <c r="D2128" t="s">
        <v>478</v>
      </c>
      <c r="E2128">
        <v>0</v>
      </c>
      <c r="F2128">
        <v>1372206.77</v>
      </c>
    </row>
    <row r="2129" spans="1:6" x14ac:dyDescent="0.25">
      <c r="A2129" t="s">
        <v>39</v>
      </c>
      <c r="B2129" t="s">
        <v>24</v>
      </c>
      <c r="C2129" t="s">
        <v>69</v>
      </c>
      <c r="D2129" t="s">
        <v>479</v>
      </c>
      <c r="E2129">
        <v>0</v>
      </c>
      <c r="F2129">
        <v>0</v>
      </c>
    </row>
    <row r="2130" spans="1:6" x14ac:dyDescent="0.25">
      <c r="A2130" t="s">
        <v>39</v>
      </c>
      <c r="B2130" t="s">
        <v>24</v>
      </c>
      <c r="C2130" t="s">
        <v>69</v>
      </c>
      <c r="D2130" t="s">
        <v>480</v>
      </c>
      <c r="E2130">
        <v>0</v>
      </c>
      <c r="F2130">
        <v>0</v>
      </c>
    </row>
    <row r="2131" spans="1:6" x14ac:dyDescent="0.25">
      <c r="A2131" t="s">
        <v>39</v>
      </c>
      <c r="B2131" t="s">
        <v>24</v>
      </c>
      <c r="C2131" t="s">
        <v>69</v>
      </c>
      <c r="D2131" t="s">
        <v>481</v>
      </c>
      <c r="E2131">
        <v>7762869.6900000004</v>
      </c>
      <c r="F2131">
        <v>1808485.92</v>
      </c>
    </row>
    <row r="2132" spans="1:6" x14ac:dyDescent="0.25">
      <c r="A2132" t="s">
        <v>39</v>
      </c>
      <c r="B2132" t="s">
        <v>25</v>
      </c>
      <c r="C2132" t="s">
        <v>69</v>
      </c>
      <c r="D2132" t="s">
        <v>467</v>
      </c>
      <c r="E2132">
        <v>0</v>
      </c>
      <c r="F2132">
        <v>66306.37</v>
      </c>
    </row>
    <row r="2133" spans="1:6" x14ac:dyDescent="0.25">
      <c r="A2133" t="s">
        <v>39</v>
      </c>
      <c r="B2133" t="s">
        <v>25</v>
      </c>
      <c r="C2133" t="s">
        <v>69</v>
      </c>
      <c r="D2133" t="s">
        <v>468</v>
      </c>
      <c r="E2133">
        <v>2830295.83</v>
      </c>
      <c r="F2133">
        <v>0</v>
      </c>
    </row>
    <row r="2134" spans="1:6" x14ac:dyDescent="0.25">
      <c r="A2134" t="s">
        <v>39</v>
      </c>
      <c r="B2134" t="s">
        <v>25</v>
      </c>
      <c r="C2134" t="s">
        <v>69</v>
      </c>
      <c r="D2134" t="s">
        <v>469</v>
      </c>
      <c r="E2134">
        <v>1197553.4099999999</v>
      </c>
      <c r="F2134">
        <v>0</v>
      </c>
    </row>
    <row r="2135" spans="1:6" x14ac:dyDescent="0.25">
      <c r="A2135" t="s">
        <v>39</v>
      </c>
      <c r="B2135" t="s">
        <v>25</v>
      </c>
      <c r="C2135" t="s">
        <v>69</v>
      </c>
      <c r="D2135" t="s">
        <v>470</v>
      </c>
      <c r="E2135">
        <v>0</v>
      </c>
      <c r="F2135">
        <v>0</v>
      </c>
    </row>
    <row r="2136" spans="1:6" x14ac:dyDescent="0.25">
      <c r="A2136" t="s">
        <v>39</v>
      </c>
      <c r="B2136" t="s">
        <v>25</v>
      </c>
      <c r="C2136" t="s">
        <v>69</v>
      </c>
      <c r="D2136" t="s">
        <v>471</v>
      </c>
      <c r="E2136">
        <v>3196971.72</v>
      </c>
      <c r="F2136">
        <v>234323.45</v>
      </c>
    </row>
    <row r="2137" spans="1:6" x14ac:dyDescent="0.25">
      <c r="A2137" t="s">
        <v>39</v>
      </c>
      <c r="B2137" t="s">
        <v>25</v>
      </c>
      <c r="C2137" t="s">
        <v>69</v>
      </c>
      <c r="D2137" t="s">
        <v>472</v>
      </c>
      <c r="E2137">
        <v>0</v>
      </c>
      <c r="F2137">
        <v>0</v>
      </c>
    </row>
    <row r="2138" spans="1:6" x14ac:dyDescent="0.25">
      <c r="A2138" t="s">
        <v>39</v>
      </c>
      <c r="B2138" t="s">
        <v>25</v>
      </c>
      <c r="C2138" t="s">
        <v>69</v>
      </c>
      <c r="D2138" t="s">
        <v>473</v>
      </c>
      <c r="E2138">
        <v>1310257.58</v>
      </c>
      <c r="F2138">
        <v>0</v>
      </c>
    </row>
    <row r="2139" spans="1:6" x14ac:dyDescent="0.25">
      <c r="A2139" t="s">
        <v>39</v>
      </c>
      <c r="B2139" t="s">
        <v>25</v>
      </c>
      <c r="C2139" t="s">
        <v>69</v>
      </c>
      <c r="D2139" t="s">
        <v>474</v>
      </c>
      <c r="E2139">
        <v>4210.62</v>
      </c>
      <c r="F2139">
        <v>0</v>
      </c>
    </row>
    <row r="2140" spans="1:6" x14ac:dyDescent="0.25">
      <c r="A2140" t="s">
        <v>39</v>
      </c>
      <c r="B2140" t="s">
        <v>25</v>
      </c>
      <c r="C2140" t="s">
        <v>69</v>
      </c>
      <c r="D2140" t="s">
        <v>475</v>
      </c>
      <c r="E2140">
        <v>0</v>
      </c>
      <c r="F2140">
        <v>0</v>
      </c>
    </row>
    <row r="2141" spans="1:6" x14ac:dyDescent="0.25">
      <c r="A2141" t="s">
        <v>39</v>
      </c>
      <c r="B2141" t="s">
        <v>25</v>
      </c>
      <c r="C2141" t="s">
        <v>69</v>
      </c>
      <c r="D2141" t="s">
        <v>476</v>
      </c>
      <c r="E2141">
        <v>0</v>
      </c>
      <c r="F2141">
        <v>0</v>
      </c>
    </row>
    <row r="2142" spans="1:6" x14ac:dyDescent="0.25">
      <c r="A2142" t="s">
        <v>39</v>
      </c>
      <c r="B2142" t="s">
        <v>25</v>
      </c>
      <c r="C2142" t="s">
        <v>69</v>
      </c>
      <c r="D2142" t="s">
        <v>477</v>
      </c>
      <c r="E2142">
        <v>0</v>
      </c>
      <c r="F2142">
        <v>0</v>
      </c>
    </row>
    <row r="2143" spans="1:6" x14ac:dyDescent="0.25">
      <c r="A2143" t="s">
        <v>39</v>
      </c>
      <c r="B2143" t="s">
        <v>25</v>
      </c>
      <c r="C2143" t="s">
        <v>69</v>
      </c>
      <c r="D2143" t="s">
        <v>478</v>
      </c>
      <c r="E2143">
        <v>0</v>
      </c>
      <c r="F2143">
        <v>1216892.96</v>
      </c>
    </row>
    <row r="2144" spans="1:6" x14ac:dyDescent="0.25">
      <c r="A2144" t="s">
        <v>39</v>
      </c>
      <c r="B2144" t="s">
        <v>25</v>
      </c>
      <c r="C2144" t="s">
        <v>69</v>
      </c>
      <c r="D2144" t="s">
        <v>479</v>
      </c>
      <c r="E2144">
        <v>0</v>
      </c>
      <c r="F2144">
        <v>0</v>
      </c>
    </row>
    <row r="2145" spans="1:6" x14ac:dyDescent="0.25">
      <c r="A2145" t="s">
        <v>39</v>
      </c>
      <c r="B2145" t="s">
        <v>25</v>
      </c>
      <c r="C2145" t="s">
        <v>69</v>
      </c>
      <c r="D2145" t="s">
        <v>480</v>
      </c>
      <c r="E2145">
        <v>0</v>
      </c>
      <c r="F2145">
        <v>0</v>
      </c>
    </row>
    <row r="2146" spans="1:6" x14ac:dyDescent="0.25">
      <c r="A2146" t="s">
        <v>39</v>
      </c>
      <c r="B2146" t="s">
        <v>25</v>
      </c>
      <c r="C2146" t="s">
        <v>69</v>
      </c>
      <c r="D2146" t="s">
        <v>481</v>
      </c>
      <c r="E2146">
        <v>8539289.1699999999</v>
      </c>
      <c r="F2146">
        <v>1517522.77</v>
      </c>
    </row>
    <row r="2147" spans="1:6" x14ac:dyDescent="0.25">
      <c r="A2147" t="s">
        <v>39</v>
      </c>
      <c r="B2147" t="s">
        <v>26</v>
      </c>
      <c r="C2147" t="s">
        <v>69</v>
      </c>
      <c r="D2147" t="s">
        <v>467</v>
      </c>
      <c r="E2147">
        <v>0</v>
      </c>
      <c r="F2147">
        <v>703795.19999999995</v>
      </c>
    </row>
    <row r="2148" spans="1:6" x14ac:dyDescent="0.25">
      <c r="A2148" t="s">
        <v>39</v>
      </c>
      <c r="B2148" t="s">
        <v>26</v>
      </c>
      <c r="C2148" t="s">
        <v>69</v>
      </c>
      <c r="D2148" t="s">
        <v>468</v>
      </c>
      <c r="E2148">
        <v>1389546.53</v>
      </c>
      <c r="F2148">
        <v>0</v>
      </c>
    </row>
    <row r="2149" spans="1:6" x14ac:dyDescent="0.25">
      <c r="A2149" t="s">
        <v>39</v>
      </c>
      <c r="B2149" t="s">
        <v>26</v>
      </c>
      <c r="C2149" t="s">
        <v>69</v>
      </c>
      <c r="D2149" t="s">
        <v>469</v>
      </c>
      <c r="E2149">
        <v>1197553.4099999999</v>
      </c>
      <c r="F2149">
        <v>0</v>
      </c>
    </row>
    <row r="2150" spans="1:6" x14ac:dyDescent="0.25">
      <c r="A2150" t="s">
        <v>39</v>
      </c>
      <c r="B2150" t="s">
        <v>26</v>
      </c>
      <c r="C2150" t="s">
        <v>69</v>
      </c>
      <c r="D2150" t="s">
        <v>470</v>
      </c>
      <c r="E2150">
        <v>0</v>
      </c>
      <c r="F2150">
        <v>0</v>
      </c>
    </row>
    <row r="2151" spans="1:6" x14ac:dyDescent="0.25">
      <c r="A2151" t="s">
        <v>39</v>
      </c>
      <c r="B2151" t="s">
        <v>26</v>
      </c>
      <c r="C2151" t="s">
        <v>69</v>
      </c>
      <c r="D2151" t="s">
        <v>471</v>
      </c>
      <c r="E2151">
        <v>3196971.72</v>
      </c>
      <c r="F2151">
        <v>234323.45</v>
      </c>
    </row>
    <row r="2152" spans="1:6" x14ac:dyDescent="0.25">
      <c r="A2152" t="s">
        <v>39</v>
      </c>
      <c r="B2152" t="s">
        <v>26</v>
      </c>
      <c r="C2152" t="s">
        <v>69</v>
      </c>
      <c r="D2152" t="s">
        <v>472</v>
      </c>
      <c r="E2152">
        <v>0</v>
      </c>
      <c r="F2152">
        <v>0</v>
      </c>
    </row>
    <row r="2153" spans="1:6" x14ac:dyDescent="0.25">
      <c r="A2153" t="s">
        <v>39</v>
      </c>
      <c r="B2153" t="s">
        <v>26</v>
      </c>
      <c r="C2153" t="s">
        <v>69</v>
      </c>
      <c r="D2153" t="s">
        <v>473</v>
      </c>
      <c r="E2153">
        <v>1192666.92</v>
      </c>
      <c r="F2153">
        <v>0</v>
      </c>
    </row>
    <row r="2154" spans="1:6" x14ac:dyDescent="0.25">
      <c r="A2154" t="s">
        <v>39</v>
      </c>
      <c r="B2154" t="s">
        <v>26</v>
      </c>
      <c r="C2154" t="s">
        <v>69</v>
      </c>
      <c r="D2154" t="s">
        <v>474</v>
      </c>
      <c r="E2154">
        <v>2865.57</v>
      </c>
      <c r="F2154">
        <v>0</v>
      </c>
    </row>
    <row r="2155" spans="1:6" x14ac:dyDescent="0.25">
      <c r="A2155" t="s">
        <v>39</v>
      </c>
      <c r="B2155" t="s">
        <v>26</v>
      </c>
      <c r="C2155" t="s">
        <v>69</v>
      </c>
      <c r="D2155" t="s">
        <v>475</v>
      </c>
      <c r="E2155">
        <v>0</v>
      </c>
      <c r="F2155">
        <v>0</v>
      </c>
    </row>
    <row r="2156" spans="1:6" x14ac:dyDescent="0.25">
      <c r="A2156" t="s">
        <v>39</v>
      </c>
      <c r="B2156" t="s">
        <v>26</v>
      </c>
      <c r="C2156" t="s">
        <v>69</v>
      </c>
      <c r="D2156" t="s">
        <v>476</v>
      </c>
      <c r="E2156">
        <v>0</v>
      </c>
      <c r="F2156">
        <v>0</v>
      </c>
    </row>
    <row r="2157" spans="1:6" x14ac:dyDescent="0.25">
      <c r="A2157" t="s">
        <v>39</v>
      </c>
      <c r="B2157" t="s">
        <v>26</v>
      </c>
      <c r="C2157" t="s">
        <v>69</v>
      </c>
      <c r="D2157" t="s">
        <v>477</v>
      </c>
      <c r="E2157">
        <v>0</v>
      </c>
      <c r="F2157">
        <v>0</v>
      </c>
    </row>
    <row r="2158" spans="1:6" x14ac:dyDescent="0.25">
      <c r="A2158" t="s">
        <v>39</v>
      </c>
      <c r="B2158" t="s">
        <v>26</v>
      </c>
      <c r="C2158" t="s">
        <v>69</v>
      </c>
      <c r="D2158" t="s">
        <v>478</v>
      </c>
      <c r="E2158">
        <v>0</v>
      </c>
      <c r="F2158">
        <v>1625474.31</v>
      </c>
    </row>
    <row r="2159" spans="1:6" x14ac:dyDescent="0.25">
      <c r="A2159" t="s">
        <v>39</v>
      </c>
      <c r="B2159" t="s">
        <v>26</v>
      </c>
      <c r="C2159" t="s">
        <v>69</v>
      </c>
      <c r="D2159" t="s">
        <v>479</v>
      </c>
      <c r="E2159">
        <v>0</v>
      </c>
      <c r="F2159">
        <v>0</v>
      </c>
    </row>
    <row r="2160" spans="1:6" x14ac:dyDescent="0.25">
      <c r="A2160" t="s">
        <v>39</v>
      </c>
      <c r="B2160" t="s">
        <v>26</v>
      </c>
      <c r="C2160" t="s">
        <v>69</v>
      </c>
      <c r="D2160" t="s">
        <v>480</v>
      </c>
      <c r="E2160">
        <v>0</v>
      </c>
      <c r="F2160">
        <v>0</v>
      </c>
    </row>
    <row r="2161" spans="1:6" x14ac:dyDescent="0.25">
      <c r="A2161" t="s">
        <v>39</v>
      </c>
      <c r="B2161" t="s">
        <v>26</v>
      </c>
      <c r="C2161" t="s">
        <v>69</v>
      </c>
      <c r="D2161" t="s">
        <v>481</v>
      </c>
      <c r="E2161">
        <v>6979604.1500000004</v>
      </c>
      <c r="F2161">
        <v>2563592.96</v>
      </c>
    </row>
    <row r="2162" spans="1:6" x14ac:dyDescent="0.25">
      <c r="A2162" t="s">
        <v>40</v>
      </c>
      <c r="B2162" t="s">
        <v>73</v>
      </c>
      <c r="C2162" t="s">
        <v>69</v>
      </c>
      <c r="D2162" t="s">
        <v>467</v>
      </c>
      <c r="E2162">
        <v>0</v>
      </c>
      <c r="F2162">
        <v>978218.57</v>
      </c>
    </row>
    <row r="2163" spans="1:6" x14ac:dyDescent="0.25">
      <c r="A2163" t="s">
        <v>40</v>
      </c>
      <c r="B2163" t="s">
        <v>73</v>
      </c>
      <c r="C2163" t="s">
        <v>69</v>
      </c>
      <c r="D2163" t="s">
        <v>468</v>
      </c>
      <c r="E2163">
        <v>75260.740000000005</v>
      </c>
      <c r="F2163">
        <v>0</v>
      </c>
    </row>
    <row r="2164" spans="1:6" x14ac:dyDescent="0.25">
      <c r="A2164" t="s">
        <v>40</v>
      </c>
      <c r="B2164" t="s">
        <v>73</v>
      </c>
      <c r="C2164" t="s">
        <v>69</v>
      </c>
      <c r="D2164" t="s">
        <v>469</v>
      </c>
      <c r="E2164">
        <v>558894.68000000005</v>
      </c>
      <c r="F2164">
        <v>0</v>
      </c>
    </row>
    <row r="2165" spans="1:6" x14ac:dyDescent="0.25">
      <c r="A2165" t="s">
        <v>40</v>
      </c>
      <c r="B2165" t="s">
        <v>73</v>
      </c>
      <c r="C2165" t="s">
        <v>69</v>
      </c>
      <c r="D2165" t="s">
        <v>470</v>
      </c>
      <c r="E2165">
        <v>0</v>
      </c>
      <c r="F2165">
        <v>0</v>
      </c>
    </row>
    <row r="2166" spans="1:6" x14ac:dyDescent="0.25">
      <c r="A2166" t="s">
        <v>40</v>
      </c>
      <c r="B2166" t="s">
        <v>73</v>
      </c>
      <c r="C2166" t="s">
        <v>69</v>
      </c>
      <c r="D2166" t="s">
        <v>471</v>
      </c>
      <c r="E2166">
        <v>3196971.72</v>
      </c>
      <c r="F2166">
        <v>234323.45</v>
      </c>
    </row>
    <row r="2167" spans="1:6" x14ac:dyDescent="0.25">
      <c r="A2167" t="s">
        <v>40</v>
      </c>
      <c r="B2167" t="s">
        <v>73</v>
      </c>
      <c r="C2167" t="s">
        <v>69</v>
      </c>
      <c r="D2167" t="s">
        <v>472</v>
      </c>
      <c r="E2167">
        <v>0</v>
      </c>
      <c r="F2167">
        <v>0</v>
      </c>
    </row>
    <row r="2168" spans="1:6" x14ac:dyDescent="0.25">
      <c r="A2168" t="s">
        <v>40</v>
      </c>
      <c r="B2168" t="s">
        <v>73</v>
      </c>
      <c r="C2168" t="s">
        <v>69</v>
      </c>
      <c r="D2168" t="s">
        <v>473</v>
      </c>
      <c r="E2168">
        <v>566604.66</v>
      </c>
      <c r="F2168">
        <v>0</v>
      </c>
    </row>
    <row r="2169" spans="1:6" x14ac:dyDescent="0.25">
      <c r="A2169" t="s">
        <v>40</v>
      </c>
      <c r="B2169" t="s">
        <v>73</v>
      </c>
      <c r="C2169" t="s">
        <v>69</v>
      </c>
      <c r="D2169" t="s">
        <v>474</v>
      </c>
      <c r="E2169">
        <v>1843</v>
      </c>
      <c r="F2169">
        <v>0</v>
      </c>
    </row>
    <row r="2170" spans="1:6" x14ac:dyDescent="0.25">
      <c r="A2170" t="s">
        <v>40</v>
      </c>
      <c r="B2170" t="s">
        <v>73</v>
      </c>
      <c r="C2170" t="s">
        <v>69</v>
      </c>
      <c r="D2170" t="s">
        <v>475</v>
      </c>
      <c r="E2170">
        <v>0</v>
      </c>
      <c r="F2170">
        <v>0</v>
      </c>
    </row>
    <row r="2171" spans="1:6" x14ac:dyDescent="0.25">
      <c r="A2171" t="s">
        <v>40</v>
      </c>
      <c r="B2171" t="s">
        <v>73</v>
      </c>
      <c r="C2171" t="s">
        <v>69</v>
      </c>
      <c r="D2171" t="s">
        <v>476</v>
      </c>
      <c r="E2171">
        <v>0</v>
      </c>
      <c r="F2171">
        <v>0</v>
      </c>
    </row>
    <row r="2172" spans="1:6" x14ac:dyDescent="0.25">
      <c r="A2172" t="s">
        <v>40</v>
      </c>
      <c r="B2172" t="s">
        <v>73</v>
      </c>
      <c r="C2172" t="s">
        <v>69</v>
      </c>
      <c r="D2172" t="s">
        <v>477</v>
      </c>
      <c r="E2172">
        <v>0</v>
      </c>
      <c r="F2172">
        <v>0</v>
      </c>
    </row>
    <row r="2173" spans="1:6" x14ac:dyDescent="0.25">
      <c r="A2173" t="s">
        <v>40</v>
      </c>
      <c r="B2173" t="s">
        <v>73</v>
      </c>
      <c r="C2173" t="s">
        <v>69</v>
      </c>
      <c r="D2173" t="s">
        <v>478</v>
      </c>
      <c r="E2173">
        <v>0</v>
      </c>
      <c r="F2173">
        <v>1809536.03</v>
      </c>
    </row>
    <row r="2174" spans="1:6" x14ac:dyDescent="0.25">
      <c r="A2174" t="s">
        <v>40</v>
      </c>
      <c r="B2174" t="s">
        <v>73</v>
      </c>
      <c r="C2174" t="s">
        <v>69</v>
      </c>
      <c r="D2174" t="s">
        <v>479</v>
      </c>
      <c r="E2174">
        <v>0</v>
      </c>
      <c r="F2174">
        <v>0</v>
      </c>
    </row>
    <row r="2175" spans="1:6" x14ac:dyDescent="0.25">
      <c r="A2175" t="s">
        <v>40</v>
      </c>
      <c r="B2175" t="s">
        <v>73</v>
      </c>
      <c r="C2175" t="s">
        <v>69</v>
      </c>
      <c r="D2175" t="s">
        <v>480</v>
      </c>
      <c r="E2175">
        <v>0</v>
      </c>
      <c r="F2175">
        <v>0</v>
      </c>
    </row>
    <row r="2176" spans="1:6" x14ac:dyDescent="0.25">
      <c r="A2176" t="s">
        <v>40</v>
      </c>
      <c r="B2176" t="s">
        <v>73</v>
      </c>
      <c r="C2176" t="s">
        <v>69</v>
      </c>
      <c r="D2176" t="s">
        <v>481</v>
      </c>
      <c r="E2176">
        <v>4399574.8099999996</v>
      </c>
      <c r="F2176">
        <v>3022078.04</v>
      </c>
    </row>
    <row r="2177" spans="1:6" x14ac:dyDescent="0.25">
      <c r="A2177" t="s">
        <v>40</v>
      </c>
      <c r="B2177" t="s">
        <v>74</v>
      </c>
      <c r="C2177" t="s">
        <v>69</v>
      </c>
      <c r="D2177" t="s">
        <v>467</v>
      </c>
      <c r="E2177">
        <v>0</v>
      </c>
      <c r="F2177">
        <v>784956.25</v>
      </c>
    </row>
    <row r="2178" spans="1:6" x14ac:dyDescent="0.25">
      <c r="A2178" t="s">
        <v>40</v>
      </c>
      <c r="B2178" t="s">
        <v>74</v>
      </c>
      <c r="C2178" t="s">
        <v>69</v>
      </c>
      <c r="D2178" t="s">
        <v>468</v>
      </c>
      <c r="E2178">
        <v>508214.87</v>
      </c>
      <c r="F2178">
        <v>0</v>
      </c>
    </row>
    <row r="2179" spans="1:6" x14ac:dyDescent="0.25">
      <c r="A2179" t="s">
        <v>40</v>
      </c>
      <c r="B2179" t="s">
        <v>74</v>
      </c>
      <c r="C2179" t="s">
        <v>69</v>
      </c>
      <c r="D2179" t="s">
        <v>469</v>
      </c>
      <c r="E2179">
        <v>558894.68000000005</v>
      </c>
      <c r="F2179">
        <v>0</v>
      </c>
    </row>
    <row r="2180" spans="1:6" x14ac:dyDescent="0.25">
      <c r="A2180" t="s">
        <v>40</v>
      </c>
      <c r="B2180" t="s">
        <v>74</v>
      </c>
      <c r="C2180" t="s">
        <v>69</v>
      </c>
      <c r="D2180" t="s">
        <v>470</v>
      </c>
      <c r="E2180">
        <v>0</v>
      </c>
      <c r="F2180">
        <v>0</v>
      </c>
    </row>
    <row r="2181" spans="1:6" x14ac:dyDescent="0.25">
      <c r="A2181" t="s">
        <v>40</v>
      </c>
      <c r="B2181" t="s">
        <v>74</v>
      </c>
      <c r="C2181" t="s">
        <v>69</v>
      </c>
      <c r="D2181" t="s">
        <v>471</v>
      </c>
      <c r="E2181">
        <v>3196971.72</v>
      </c>
      <c r="F2181">
        <v>234323.45</v>
      </c>
    </row>
    <row r="2182" spans="1:6" x14ac:dyDescent="0.25">
      <c r="A2182" t="s">
        <v>40</v>
      </c>
      <c r="B2182" t="s">
        <v>74</v>
      </c>
      <c r="C2182" t="s">
        <v>69</v>
      </c>
      <c r="D2182" t="s">
        <v>472</v>
      </c>
      <c r="E2182">
        <v>0</v>
      </c>
      <c r="F2182">
        <v>0</v>
      </c>
    </row>
    <row r="2183" spans="1:6" x14ac:dyDescent="0.25">
      <c r="A2183" t="s">
        <v>40</v>
      </c>
      <c r="B2183" t="s">
        <v>74</v>
      </c>
      <c r="C2183" t="s">
        <v>69</v>
      </c>
      <c r="D2183" t="s">
        <v>473</v>
      </c>
      <c r="E2183">
        <v>700665.1</v>
      </c>
      <c r="F2183">
        <v>0</v>
      </c>
    </row>
    <row r="2184" spans="1:6" x14ac:dyDescent="0.25">
      <c r="A2184" t="s">
        <v>40</v>
      </c>
      <c r="B2184" t="s">
        <v>74</v>
      </c>
      <c r="C2184" t="s">
        <v>69</v>
      </c>
      <c r="D2184" t="s">
        <v>474</v>
      </c>
      <c r="E2184">
        <v>2149.79</v>
      </c>
      <c r="F2184">
        <v>0</v>
      </c>
    </row>
    <row r="2185" spans="1:6" x14ac:dyDescent="0.25">
      <c r="A2185" t="s">
        <v>40</v>
      </c>
      <c r="B2185" t="s">
        <v>74</v>
      </c>
      <c r="C2185" t="s">
        <v>69</v>
      </c>
      <c r="D2185" t="s">
        <v>475</v>
      </c>
      <c r="E2185">
        <v>0</v>
      </c>
      <c r="F2185">
        <v>0</v>
      </c>
    </row>
    <row r="2186" spans="1:6" x14ac:dyDescent="0.25">
      <c r="A2186" t="s">
        <v>40</v>
      </c>
      <c r="B2186" t="s">
        <v>74</v>
      </c>
      <c r="C2186" t="s">
        <v>69</v>
      </c>
      <c r="D2186" t="s">
        <v>476</v>
      </c>
      <c r="E2186">
        <v>0</v>
      </c>
      <c r="F2186">
        <v>0</v>
      </c>
    </row>
    <row r="2187" spans="1:6" x14ac:dyDescent="0.25">
      <c r="A2187" t="s">
        <v>40</v>
      </c>
      <c r="B2187" t="s">
        <v>74</v>
      </c>
      <c r="C2187" t="s">
        <v>69</v>
      </c>
      <c r="D2187" t="s">
        <v>477</v>
      </c>
      <c r="E2187">
        <v>0</v>
      </c>
      <c r="F2187">
        <v>0</v>
      </c>
    </row>
    <row r="2188" spans="1:6" x14ac:dyDescent="0.25">
      <c r="A2188" t="s">
        <v>40</v>
      </c>
      <c r="B2188" t="s">
        <v>74</v>
      </c>
      <c r="C2188" t="s">
        <v>69</v>
      </c>
      <c r="D2188" t="s">
        <v>478</v>
      </c>
      <c r="E2188">
        <v>0</v>
      </c>
      <c r="F2188">
        <v>1659635.37</v>
      </c>
    </row>
    <row r="2189" spans="1:6" x14ac:dyDescent="0.25">
      <c r="A2189" t="s">
        <v>40</v>
      </c>
      <c r="B2189" t="s">
        <v>74</v>
      </c>
      <c r="C2189" t="s">
        <v>69</v>
      </c>
      <c r="D2189" t="s">
        <v>479</v>
      </c>
      <c r="E2189">
        <v>0</v>
      </c>
      <c r="F2189">
        <v>0</v>
      </c>
    </row>
    <row r="2190" spans="1:6" x14ac:dyDescent="0.25">
      <c r="A2190" t="s">
        <v>40</v>
      </c>
      <c r="B2190" t="s">
        <v>74</v>
      </c>
      <c r="C2190" t="s">
        <v>69</v>
      </c>
      <c r="D2190" t="s">
        <v>480</v>
      </c>
      <c r="E2190">
        <v>0</v>
      </c>
      <c r="F2190">
        <v>0</v>
      </c>
    </row>
    <row r="2191" spans="1:6" x14ac:dyDescent="0.25">
      <c r="A2191" t="s">
        <v>40</v>
      </c>
      <c r="B2191" t="s">
        <v>74</v>
      </c>
      <c r="C2191" t="s">
        <v>69</v>
      </c>
      <c r="D2191" t="s">
        <v>481</v>
      </c>
      <c r="E2191">
        <v>4966896.1500000004</v>
      </c>
      <c r="F2191">
        <v>2678915.0699999998</v>
      </c>
    </row>
    <row r="2192" spans="1:6" x14ac:dyDescent="0.25">
      <c r="A2192" t="s">
        <v>40</v>
      </c>
      <c r="B2192" t="s">
        <v>75</v>
      </c>
      <c r="C2192" t="s">
        <v>69</v>
      </c>
      <c r="D2192" t="s">
        <v>467</v>
      </c>
      <c r="E2192">
        <v>0</v>
      </c>
      <c r="F2192">
        <v>524480.85</v>
      </c>
    </row>
    <row r="2193" spans="1:6" x14ac:dyDescent="0.25">
      <c r="A2193" t="s">
        <v>40</v>
      </c>
      <c r="B2193" t="s">
        <v>75</v>
      </c>
      <c r="C2193" t="s">
        <v>69</v>
      </c>
      <c r="D2193" t="s">
        <v>468</v>
      </c>
      <c r="E2193">
        <v>316076.64</v>
      </c>
      <c r="F2193">
        <v>0</v>
      </c>
    </row>
    <row r="2194" spans="1:6" x14ac:dyDescent="0.25">
      <c r="A2194" t="s">
        <v>40</v>
      </c>
      <c r="B2194" t="s">
        <v>75</v>
      </c>
      <c r="C2194" t="s">
        <v>69</v>
      </c>
      <c r="D2194" t="s">
        <v>469</v>
      </c>
      <c r="E2194">
        <v>558894.68000000005</v>
      </c>
      <c r="F2194">
        <v>0</v>
      </c>
    </row>
    <row r="2195" spans="1:6" x14ac:dyDescent="0.25">
      <c r="A2195" t="s">
        <v>40</v>
      </c>
      <c r="B2195" t="s">
        <v>75</v>
      </c>
      <c r="C2195" t="s">
        <v>69</v>
      </c>
      <c r="D2195" t="s">
        <v>470</v>
      </c>
      <c r="E2195">
        <v>0</v>
      </c>
      <c r="F2195">
        <v>0</v>
      </c>
    </row>
    <row r="2196" spans="1:6" x14ac:dyDescent="0.25">
      <c r="A2196" t="s">
        <v>40</v>
      </c>
      <c r="B2196" t="s">
        <v>75</v>
      </c>
      <c r="C2196" t="s">
        <v>69</v>
      </c>
      <c r="D2196" t="s">
        <v>471</v>
      </c>
      <c r="E2196">
        <v>3196971.72</v>
      </c>
      <c r="F2196">
        <v>234323.45</v>
      </c>
    </row>
    <row r="2197" spans="1:6" x14ac:dyDescent="0.25">
      <c r="A2197" t="s">
        <v>40</v>
      </c>
      <c r="B2197" t="s">
        <v>75</v>
      </c>
      <c r="C2197" t="s">
        <v>69</v>
      </c>
      <c r="D2197" t="s">
        <v>472</v>
      </c>
      <c r="E2197">
        <v>0</v>
      </c>
      <c r="F2197">
        <v>0</v>
      </c>
    </row>
    <row r="2198" spans="1:6" x14ac:dyDescent="0.25">
      <c r="A2198" t="s">
        <v>40</v>
      </c>
      <c r="B2198" t="s">
        <v>75</v>
      </c>
      <c r="C2198" t="s">
        <v>69</v>
      </c>
      <c r="D2198" t="s">
        <v>473</v>
      </c>
      <c r="E2198">
        <v>642993.04</v>
      </c>
      <c r="F2198">
        <v>0</v>
      </c>
    </row>
    <row r="2199" spans="1:6" x14ac:dyDescent="0.25">
      <c r="A2199" t="s">
        <v>40</v>
      </c>
      <c r="B2199" t="s">
        <v>75</v>
      </c>
      <c r="C2199" t="s">
        <v>69</v>
      </c>
      <c r="D2199" t="s">
        <v>474</v>
      </c>
      <c r="E2199">
        <v>2301.6799999999998</v>
      </c>
      <c r="F2199">
        <v>0</v>
      </c>
    </row>
    <row r="2200" spans="1:6" x14ac:dyDescent="0.25">
      <c r="A2200" t="s">
        <v>40</v>
      </c>
      <c r="B2200" t="s">
        <v>75</v>
      </c>
      <c r="C2200" t="s">
        <v>69</v>
      </c>
      <c r="D2200" t="s">
        <v>475</v>
      </c>
      <c r="E2200">
        <v>0</v>
      </c>
      <c r="F2200">
        <v>0</v>
      </c>
    </row>
    <row r="2201" spans="1:6" x14ac:dyDescent="0.25">
      <c r="A2201" t="s">
        <v>40</v>
      </c>
      <c r="B2201" t="s">
        <v>75</v>
      </c>
      <c r="C2201" t="s">
        <v>69</v>
      </c>
      <c r="D2201" t="s">
        <v>476</v>
      </c>
      <c r="E2201">
        <v>0</v>
      </c>
      <c r="F2201">
        <v>0</v>
      </c>
    </row>
    <row r="2202" spans="1:6" x14ac:dyDescent="0.25">
      <c r="A2202" t="s">
        <v>40</v>
      </c>
      <c r="B2202" t="s">
        <v>75</v>
      </c>
      <c r="C2202" t="s">
        <v>69</v>
      </c>
      <c r="D2202" t="s">
        <v>477</v>
      </c>
      <c r="E2202">
        <v>0</v>
      </c>
      <c r="F2202">
        <v>0</v>
      </c>
    </row>
    <row r="2203" spans="1:6" x14ac:dyDescent="0.25">
      <c r="A2203" t="s">
        <v>40</v>
      </c>
      <c r="B2203" t="s">
        <v>75</v>
      </c>
      <c r="C2203" t="s">
        <v>69</v>
      </c>
      <c r="D2203" t="s">
        <v>478</v>
      </c>
      <c r="E2203">
        <v>0</v>
      </c>
      <c r="F2203">
        <v>1654848.18</v>
      </c>
    </row>
    <row r="2204" spans="1:6" x14ac:dyDescent="0.25">
      <c r="A2204" t="s">
        <v>40</v>
      </c>
      <c r="B2204" t="s">
        <v>75</v>
      </c>
      <c r="C2204" t="s">
        <v>69</v>
      </c>
      <c r="D2204" t="s">
        <v>479</v>
      </c>
      <c r="E2204">
        <v>0</v>
      </c>
      <c r="F2204">
        <v>0</v>
      </c>
    </row>
    <row r="2205" spans="1:6" x14ac:dyDescent="0.25">
      <c r="A2205" t="s">
        <v>40</v>
      </c>
      <c r="B2205" t="s">
        <v>75</v>
      </c>
      <c r="C2205" t="s">
        <v>69</v>
      </c>
      <c r="D2205" t="s">
        <v>480</v>
      </c>
      <c r="E2205">
        <v>0</v>
      </c>
      <c r="F2205">
        <v>0</v>
      </c>
    </row>
    <row r="2206" spans="1:6" x14ac:dyDescent="0.25">
      <c r="A2206" t="s">
        <v>40</v>
      </c>
      <c r="B2206" t="s">
        <v>75</v>
      </c>
      <c r="C2206" t="s">
        <v>69</v>
      </c>
      <c r="D2206" t="s">
        <v>481</v>
      </c>
      <c r="E2206">
        <v>4717237.76</v>
      </c>
      <c r="F2206">
        <v>2413652.4900000002</v>
      </c>
    </row>
    <row r="2207" spans="1:6" x14ac:dyDescent="0.25">
      <c r="A2207" t="s">
        <v>40</v>
      </c>
      <c r="B2207" t="s">
        <v>76</v>
      </c>
      <c r="C2207" t="s">
        <v>69</v>
      </c>
      <c r="D2207" t="s">
        <v>467</v>
      </c>
      <c r="E2207">
        <v>0</v>
      </c>
      <c r="F2207">
        <v>454811.69</v>
      </c>
    </row>
    <row r="2208" spans="1:6" x14ac:dyDescent="0.25">
      <c r="A2208" t="s">
        <v>40</v>
      </c>
      <c r="B2208" t="s">
        <v>76</v>
      </c>
      <c r="C2208" t="s">
        <v>69</v>
      </c>
      <c r="D2208" t="s">
        <v>468</v>
      </c>
      <c r="E2208">
        <v>613048.46</v>
      </c>
      <c r="F2208">
        <v>0</v>
      </c>
    </row>
    <row r="2209" spans="1:6" x14ac:dyDescent="0.25">
      <c r="A2209" t="s">
        <v>40</v>
      </c>
      <c r="B2209" t="s">
        <v>76</v>
      </c>
      <c r="C2209" t="s">
        <v>69</v>
      </c>
      <c r="D2209" t="s">
        <v>469</v>
      </c>
      <c r="E2209">
        <v>558894.68000000005</v>
      </c>
      <c r="F2209">
        <v>0</v>
      </c>
    </row>
    <row r="2210" spans="1:6" x14ac:dyDescent="0.25">
      <c r="A2210" t="s">
        <v>40</v>
      </c>
      <c r="B2210" t="s">
        <v>76</v>
      </c>
      <c r="C2210" t="s">
        <v>69</v>
      </c>
      <c r="D2210" t="s">
        <v>470</v>
      </c>
      <c r="E2210">
        <v>0</v>
      </c>
      <c r="F2210">
        <v>0</v>
      </c>
    </row>
    <row r="2211" spans="1:6" x14ac:dyDescent="0.25">
      <c r="A2211" t="s">
        <v>40</v>
      </c>
      <c r="B2211" t="s">
        <v>76</v>
      </c>
      <c r="C2211" t="s">
        <v>69</v>
      </c>
      <c r="D2211" t="s">
        <v>471</v>
      </c>
      <c r="E2211">
        <v>3196971.72</v>
      </c>
      <c r="F2211">
        <v>234323.45</v>
      </c>
    </row>
    <row r="2212" spans="1:6" x14ac:dyDescent="0.25">
      <c r="A2212" t="s">
        <v>40</v>
      </c>
      <c r="B2212" t="s">
        <v>76</v>
      </c>
      <c r="C2212" t="s">
        <v>69</v>
      </c>
      <c r="D2212" t="s">
        <v>472</v>
      </c>
      <c r="E2212">
        <v>0</v>
      </c>
      <c r="F2212">
        <v>0</v>
      </c>
    </row>
    <row r="2213" spans="1:6" x14ac:dyDescent="0.25">
      <c r="A2213" t="s">
        <v>40</v>
      </c>
      <c r="B2213" t="s">
        <v>76</v>
      </c>
      <c r="C2213" t="s">
        <v>69</v>
      </c>
      <c r="D2213" t="s">
        <v>473</v>
      </c>
      <c r="E2213">
        <v>720861.86</v>
      </c>
      <c r="F2213">
        <v>0</v>
      </c>
    </row>
    <row r="2214" spans="1:6" x14ac:dyDescent="0.25">
      <c r="A2214" t="s">
        <v>40</v>
      </c>
      <c r="B2214" t="s">
        <v>76</v>
      </c>
      <c r="C2214" t="s">
        <v>69</v>
      </c>
      <c r="D2214" t="s">
        <v>474</v>
      </c>
      <c r="E2214">
        <v>2506.04</v>
      </c>
      <c r="F2214">
        <v>0</v>
      </c>
    </row>
    <row r="2215" spans="1:6" x14ac:dyDescent="0.25">
      <c r="A2215" t="s">
        <v>40</v>
      </c>
      <c r="B2215" t="s">
        <v>76</v>
      </c>
      <c r="C2215" t="s">
        <v>69</v>
      </c>
      <c r="D2215" t="s">
        <v>475</v>
      </c>
      <c r="E2215">
        <v>0</v>
      </c>
      <c r="F2215">
        <v>0</v>
      </c>
    </row>
    <row r="2216" spans="1:6" x14ac:dyDescent="0.25">
      <c r="A2216" t="s">
        <v>40</v>
      </c>
      <c r="B2216" t="s">
        <v>76</v>
      </c>
      <c r="C2216" t="s">
        <v>69</v>
      </c>
      <c r="D2216" t="s">
        <v>476</v>
      </c>
      <c r="E2216">
        <v>0</v>
      </c>
      <c r="F2216">
        <v>0</v>
      </c>
    </row>
    <row r="2217" spans="1:6" x14ac:dyDescent="0.25">
      <c r="A2217" t="s">
        <v>40</v>
      </c>
      <c r="B2217" t="s">
        <v>76</v>
      </c>
      <c r="C2217" t="s">
        <v>69</v>
      </c>
      <c r="D2217" t="s">
        <v>477</v>
      </c>
      <c r="E2217">
        <v>0</v>
      </c>
      <c r="F2217">
        <v>0</v>
      </c>
    </row>
    <row r="2218" spans="1:6" x14ac:dyDescent="0.25">
      <c r="A2218" t="s">
        <v>40</v>
      </c>
      <c r="B2218" t="s">
        <v>76</v>
      </c>
      <c r="C2218" t="s">
        <v>69</v>
      </c>
      <c r="D2218" t="s">
        <v>478</v>
      </c>
      <c r="E2218">
        <v>0</v>
      </c>
      <c r="F2218">
        <v>1596247.2</v>
      </c>
    </row>
    <row r="2219" spans="1:6" x14ac:dyDescent="0.25">
      <c r="A2219" t="s">
        <v>40</v>
      </c>
      <c r="B2219" t="s">
        <v>76</v>
      </c>
      <c r="C2219" t="s">
        <v>69</v>
      </c>
      <c r="D2219" t="s">
        <v>479</v>
      </c>
      <c r="E2219">
        <v>0</v>
      </c>
      <c r="F2219">
        <v>0</v>
      </c>
    </row>
    <row r="2220" spans="1:6" x14ac:dyDescent="0.25">
      <c r="A2220" t="s">
        <v>40</v>
      </c>
      <c r="B2220" t="s">
        <v>76</v>
      </c>
      <c r="C2220" t="s">
        <v>69</v>
      </c>
      <c r="D2220" t="s">
        <v>480</v>
      </c>
      <c r="E2220">
        <v>0</v>
      </c>
      <c r="F2220">
        <v>0</v>
      </c>
    </row>
    <row r="2221" spans="1:6" x14ac:dyDescent="0.25">
      <c r="A2221" t="s">
        <v>40</v>
      </c>
      <c r="B2221" t="s">
        <v>76</v>
      </c>
      <c r="C2221" t="s">
        <v>69</v>
      </c>
      <c r="D2221" t="s">
        <v>481</v>
      </c>
      <c r="E2221">
        <v>5092282.76</v>
      </c>
      <c r="F2221">
        <v>2285382.34</v>
      </c>
    </row>
    <row r="2222" spans="1:6" x14ac:dyDescent="0.25">
      <c r="A2222" t="s">
        <v>40</v>
      </c>
      <c r="B2222" t="s">
        <v>77</v>
      </c>
      <c r="C2222" t="s">
        <v>69</v>
      </c>
      <c r="D2222" t="s">
        <v>467</v>
      </c>
      <c r="E2222">
        <v>0</v>
      </c>
      <c r="F2222">
        <v>489732.19</v>
      </c>
    </row>
    <row r="2223" spans="1:6" x14ac:dyDescent="0.25">
      <c r="A2223" t="s">
        <v>40</v>
      </c>
      <c r="B2223" t="s">
        <v>77</v>
      </c>
      <c r="C2223" t="s">
        <v>69</v>
      </c>
      <c r="D2223" t="s">
        <v>468</v>
      </c>
      <c r="E2223">
        <v>409290.45</v>
      </c>
      <c r="F2223">
        <v>0</v>
      </c>
    </row>
    <row r="2224" spans="1:6" x14ac:dyDescent="0.25">
      <c r="A2224" t="s">
        <v>40</v>
      </c>
      <c r="B2224" t="s">
        <v>77</v>
      </c>
      <c r="C2224" t="s">
        <v>69</v>
      </c>
      <c r="D2224" t="s">
        <v>469</v>
      </c>
      <c r="E2224">
        <v>558894.68000000005</v>
      </c>
      <c r="F2224">
        <v>0</v>
      </c>
    </row>
    <row r="2225" spans="1:6" x14ac:dyDescent="0.25">
      <c r="A2225" t="s">
        <v>40</v>
      </c>
      <c r="B2225" t="s">
        <v>77</v>
      </c>
      <c r="C2225" t="s">
        <v>69</v>
      </c>
      <c r="D2225" t="s">
        <v>470</v>
      </c>
      <c r="E2225">
        <v>0</v>
      </c>
      <c r="F2225">
        <v>0</v>
      </c>
    </row>
    <row r="2226" spans="1:6" x14ac:dyDescent="0.25">
      <c r="A2226" t="s">
        <v>40</v>
      </c>
      <c r="B2226" t="s">
        <v>77</v>
      </c>
      <c r="C2226" t="s">
        <v>69</v>
      </c>
      <c r="D2226" t="s">
        <v>471</v>
      </c>
      <c r="E2226">
        <v>3196971.72</v>
      </c>
      <c r="F2226">
        <v>234323.45</v>
      </c>
    </row>
    <row r="2227" spans="1:6" x14ac:dyDescent="0.25">
      <c r="A2227" t="s">
        <v>40</v>
      </c>
      <c r="B2227" t="s">
        <v>77</v>
      </c>
      <c r="C2227" t="s">
        <v>69</v>
      </c>
      <c r="D2227" t="s">
        <v>472</v>
      </c>
      <c r="E2227">
        <v>0</v>
      </c>
      <c r="F2227">
        <v>0</v>
      </c>
    </row>
    <row r="2228" spans="1:6" x14ac:dyDescent="0.25">
      <c r="A2228" t="s">
        <v>40</v>
      </c>
      <c r="B2228" t="s">
        <v>77</v>
      </c>
      <c r="C2228" t="s">
        <v>69</v>
      </c>
      <c r="D2228" t="s">
        <v>473</v>
      </c>
      <c r="E2228">
        <v>675867.36</v>
      </c>
      <c r="F2228">
        <v>0</v>
      </c>
    </row>
    <row r="2229" spans="1:6" x14ac:dyDescent="0.25">
      <c r="A2229" t="s">
        <v>40</v>
      </c>
      <c r="B2229" t="s">
        <v>77</v>
      </c>
      <c r="C2229" t="s">
        <v>69</v>
      </c>
      <c r="D2229" t="s">
        <v>474</v>
      </c>
      <c r="E2229">
        <v>2181.52</v>
      </c>
      <c r="F2229">
        <v>0</v>
      </c>
    </row>
    <row r="2230" spans="1:6" x14ac:dyDescent="0.25">
      <c r="A2230" t="s">
        <v>40</v>
      </c>
      <c r="B2230" t="s">
        <v>77</v>
      </c>
      <c r="C2230" t="s">
        <v>69</v>
      </c>
      <c r="D2230" t="s">
        <v>475</v>
      </c>
      <c r="E2230">
        <v>0</v>
      </c>
      <c r="F2230">
        <v>0</v>
      </c>
    </row>
    <row r="2231" spans="1:6" x14ac:dyDescent="0.25">
      <c r="A2231" t="s">
        <v>40</v>
      </c>
      <c r="B2231" t="s">
        <v>77</v>
      </c>
      <c r="C2231" t="s">
        <v>69</v>
      </c>
      <c r="D2231" t="s">
        <v>476</v>
      </c>
      <c r="E2231">
        <v>0</v>
      </c>
      <c r="F2231">
        <v>0</v>
      </c>
    </row>
    <row r="2232" spans="1:6" x14ac:dyDescent="0.25">
      <c r="A2232" t="s">
        <v>40</v>
      </c>
      <c r="B2232" t="s">
        <v>77</v>
      </c>
      <c r="C2232" t="s">
        <v>69</v>
      </c>
      <c r="D2232" t="s">
        <v>477</v>
      </c>
      <c r="E2232">
        <v>0</v>
      </c>
      <c r="F2232">
        <v>0</v>
      </c>
    </row>
    <row r="2233" spans="1:6" x14ac:dyDescent="0.25">
      <c r="A2233" t="s">
        <v>40</v>
      </c>
      <c r="B2233" t="s">
        <v>77</v>
      </c>
      <c r="C2233" t="s">
        <v>69</v>
      </c>
      <c r="D2233" t="s">
        <v>478</v>
      </c>
      <c r="E2233">
        <v>0</v>
      </c>
      <c r="F2233">
        <v>1655393</v>
      </c>
    </row>
    <row r="2234" spans="1:6" x14ac:dyDescent="0.25">
      <c r="A2234" t="s">
        <v>40</v>
      </c>
      <c r="B2234" t="s">
        <v>77</v>
      </c>
      <c r="C2234" t="s">
        <v>69</v>
      </c>
      <c r="D2234" t="s">
        <v>479</v>
      </c>
      <c r="E2234">
        <v>0</v>
      </c>
      <c r="F2234">
        <v>0</v>
      </c>
    </row>
    <row r="2235" spans="1:6" x14ac:dyDescent="0.25">
      <c r="A2235" t="s">
        <v>40</v>
      </c>
      <c r="B2235" t="s">
        <v>77</v>
      </c>
      <c r="C2235" t="s">
        <v>69</v>
      </c>
      <c r="D2235" t="s">
        <v>480</v>
      </c>
      <c r="E2235">
        <v>0</v>
      </c>
      <c r="F2235">
        <v>0</v>
      </c>
    </row>
    <row r="2236" spans="1:6" x14ac:dyDescent="0.25">
      <c r="A2236" t="s">
        <v>40</v>
      </c>
      <c r="B2236" t="s">
        <v>77</v>
      </c>
      <c r="C2236" t="s">
        <v>69</v>
      </c>
      <c r="D2236" t="s">
        <v>481</v>
      </c>
      <c r="E2236">
        <v>4843205.72</v>
      </c>
      <c r="F2236">
        <v>2379448.64</v>
      </c>
    </row>
    <row r="2237" spans="1:6" x14ac:dyDescent="0.25">
      <c r="A2237" t="s">
        <v>40</v>
      </c>
      <c r="B2237" t="s">
        <v>78</v>
      </c>
      <c r="C2237" t="s">
        <v>69</v>
      </c>
      <c r="D2237" t="s">
        <v>467</v>
      </c>
      <c r="E2237">
        <v>0</v>
      </c>
      <c r="F2237">
        <v>129025.61</v>
      </c>
    </row>
    <row r="2238" spans="1:6" x14ac:dyDescent="0.25">
      <c r="A2238" t="s">
        <v>40</v>
      </c>
      <c r="B2238" t="s">
        <v>78</v>
      </c>
      <c r="C2238" t="s">
        <v>69</v>
      </c>
      <c r="D2238" t="s">
        <v>468</v>
      </c>
      <c r="E2238">
        <v>693229.75</v>
      </c>
      <c r="F2238">
        <v>0</v>
      </c>
    </row>
    <row r="2239" spans="1:6" x14ac:dyDescent="0.25">
      <c r="A2239" t="s">
        <v>40</v>
      </c>
      <c r="B2239" t="s">
        <v>78</v>
      </c>
      <c r="C2239" t="s">
        <v>69</v>
      </c>
      <c r="D2239" t="s">
        <v>469</v>
      </c>
      <c r="E2239">
        <v>558894.68000000005</v>
      </c>
      <c r="F2239">
        <v>0</v>
      </c>
    </row>
    <row r="2240" spans="1:6" x14ac:dyDescent="0.25">
      <c r="A2240" t="s">
        <v>40</v>
      </c>
      <c r="B2240" t="s">
        <v>78</v>
      </c>
      <c r="C2240" t="s">
        <v>69</v>
      </c>
      <c r="D2240" t="s">
        <v>470</v>
      </c>
      <c r="E2240">
        <v>0</v>
      </c>
      <c r="F2240">
        <v>0</v>
      </c>
    </row>
    <row r="2241" spans="1:6" x14ac:dyDescent="0.25">
      <c r="A2241" t="s">
        <v>40</v>
      </c>
      <c r="B2241" t="s">
        <v>78</v>
      </c>
      <c r="C2241" t="s">
        <v>69</v>
      </c>
      <c r="D2241" t="s">
        <v>471</v>
      </c>
      <c r="E2241">
        <v>3196971.72</v>
      </c>
      <c r="F2241">
        <v>234323.45</v>
      </c>
    </row>
    <row r="2242" spans="1:6" x14ac:dyDescent="0.25">
      <c r="A2242" t="s">
        <v>40</v>
      </c>
      <c r="B2242" t="s">
        <v>78</v>
      </c>
      <c r="C2242" t="s">
        <v>69</v>
      </c>
      <c r="D2242" t="s">
        <v>472</v>
      </c>
      <c r="E2242">
        <v>0</v>
      </c>
      <c r="F2242">
        <v>0</v>
      </c>
    </row>
    <row r="2243" spans="1:6" x14ac:dyDescent="0.25">
      <c r="A2243" t="s">
        <v>40</v>
      </c>
      <c r="B2243" t="s">
        <v>78</v>
      </c>
      <c r="C2243" t="s">
        <v>69</v>
      </c>
      <c r="D2243" t="s">
        <v>473</v>
      </c>
      <c r="E2243">
        <v>747525.28</v>
      </c>
      <c r="F2243">
        <v>0</v>
      </c>
    </row>
    <row r="2244" spans="1:6" x14ac:dyDescent="0.25">
      <c r="A2244" t="s">
        <v>40</v>
      </c>
      <c r="B2244" t="s">
        <v>78</v>
      </c>
      <c r="C2244" t="s">
        <v>69</v>
      </c>
      <c r="D2244" t="s">
        <v>474</v>
      </c>
      <c r="E2244">
        <v>2770.29</v>
      </c>
      <c r="F2244">
        <v>0</v>
      </c>
    </row>
    <row r="2245" spans="1:6" x14ac:dyDescent="0.25">
      <c r="A2245" t="s">
        <v>40</v>
      </c>
      <c r="B2245" t="s">
        <v>78</v>
      </c>
      <c r="C2245" t="s">
        <v>69</v>
      </c>
      <c r="D2245" t="s">
        <v>475</v>
      </c>
      <c r="E2245">
        <v>0</v>
      </c>
      <c r="F2245">
        <v>0</v>
      </c>
    </row>
    <row r="2246" spans="1:6" x14ac:dyDescent="0.25">
      <c r="A2246" t="s">
        <v>40</v>
      </c>
      <c r="B2246" t="s">
        <v>78</v>
      </c>
      <c r="C2246" t="s">
        <v>69</v>
      </c>
      <c r="D2246" t="s">
        <v>476</v>
      </c>
      <c r="E2246">
        <v>0</v>
      </c>
      <c r="F2246">
        <v>0</v>
      </c>
    </row>
    <row r="2247" spans="1:6" x14ac:dyDescent="0.25">
      <c r="A2247" t="s">
        <v>40</v>
      </c>
      <c r="B2247" t="s">
        <v>78</v>
      </c>
      <c r="C2247" t="s">
        <v>69</v>
      </c>
      <c r="D2247" t="s">
        <v>477</v>
      </c>
      <c r="E2247">
        <v>0</v>
      </c>
      <c r="F2247">
        <v>0</v>
      </c>
    </row>
    <row r="2248" spans="1:6" x14ac:dyDescent="0.25">
      <c r="A2248" t="s">
        <v>40</v>
      </c>
      <c r="B2248" t="s">
        <v>78</v>
      </c>
      <c r="C2248" t="s">
        <v>69</v>
      </c>
      <c r="D2248" t="s">
        <v>478</v>
      </c>
      <c r="E2248">
        <v>0</v>
      </c>
      <c r="F2248">
        <v>1523925.18</v>
      </c>
    </row>
    <row r="2249" spans="1:6" x14ac:dyDescent="0.25">
      <c r="A2249" t="s">
        <v>40</v>
      </c>
      <c r="B2249" t="s">
        <v>78</v>
      </c>
      <c r="C2249" t="s">
        <v>69</v>
      </c>
      <c r="D2249" t="s">
        <v>479</v>
      </c>
      <c r="E2249">
        <v>0</v>
      </c>
      <c r="F2249">
        <v>0</v>
      </c>
    </row>
    <row r="2250" spans="1:6" x14ac:dyDescent="0.25">
      <c r="A2250" t="s">
        <v>40</v>
      </c>
      <c r="B2250" t="s">
        <v>78</v>
      </c>
      <c r="C2250" t="s">
        <v>69</v>
      </c>
      <c r="D2250" t="s">
        <v>480</v>
      </c>
      <c r="E2250">
        <v>0</v>
      </c>
      <c r="F2250">
        <v>0</v>
      </c>
    </row>
    <row r="2251" spans="1:6" x14ac:dyDescent="0.25">
      <c r="A2251" t="s">
        <v>40</v>
      </c>
      <c r="B2251" t="s">
        <v>78</v>
      </c>
      <c r="C2251" t="s">
        <v>69</v>
      </c>
      <c r="D2251" t="s">
        <v>481</v>
      </c>
      <c r="E2251">
        <v>5199391.72</v>
      </c>
      <c r="F2251">
        <v>1887274.23</v>
      </c>
    </row>
    <row r="2252" spans="1:6" x14ac:dyDescent="0.25">
      <c r="A2252" t="s">
        <v>40</v>
      </c>
      <c r="B2252" t="s">
        <v>79</v>
      </c>
      <c r="C2252" t="s">
        <v>69</v>
      </c>
      <c r="D2252" t="s">
        <v>467</v>
      </c>
      <c r="E2252">
        <v>0</v>
      </c>
      <c r="F2252">
        <v>121299.41</v>
      </c>
    </row>
    <row r="2253" spans="1:6" x14ac:dyDescent="0.25">
      <c r="A2253" t="s">
        <v>40</v>
      </c>
      <c r="B2253" t="s">
        <v>79</v>
      </c>
      <c r="C2253" t="s">
        <v>69</v>
      </c>
      <c r="D2253" t="s">
        <v>468</v>
      </c>
      <c r="E2253">
        <v>758359.19</v>
      </c>
      <c r="F2253">
        <v>0</v>
      </c>
    </row>
    <row r="2254" spans="1:6" x14ac:dyDescent="0.25">
      <c r="A2254" t="s">
        <v>40</v>
      </c>
      <c r="B2254" t="s">
        <v>79</v>
      </c>
      <c r="C2254" t="s">
        <v>69</v>
      </c>
      <c r="D2254" t="s">
        <v>469</v>
      </c>
      <c r="E2254">
        <v>558894.68000000005</v>
      </c>
      <c r="F2254">
        <v>0</v>
      </c>
    </row>
    <row r="2255" spans="1:6" x14ac:dyDescent="0.25">
      <c r="A2255" t="s">
        <v>40</v>
      </c>
      <c r="B2255" t="s">
        <v>79</v>
      </c>
      <c r="C2255" t="s">
        <v>69</v>
      </c>
      <c r="D2255" t="s">
        <v>470</v>
      </c>
      <c r="E2255">
        <v>0</v>
      </c>
      <c r="F2255">
        <v>0</v>
      </c>
    </row>
    <row r="2256" spans="1:6" x14ac:dyDescent="0.25">
      <c r="A2256" t="s">
        <v>40</v>
      </c>
      <c r="B2256" t="s">
        <v>79</v>
      </c>
      <c r="C2256" t="s">
        <v>69</v>
      </c>
      <c r="D2256" t="s">
        <v>471</v>
      </c>
      <c r="E2256">
        <v>3196971.72</v>
      </c>
      <c r="F2256">
        <v>234323.45</v>
      </c>
    </row>
    <row r="2257" spans="1:6" x14ac:dyDescent="0.25">
      <c r="A2257" t="s">
        <v>40</v>
      </c>
      <c r="B2257" t="s">
        <v>79</v>
      </c>
      <c r="C2257" t="s">
        <v>69</v>
      </c>
      <c r="D2257" t="s">
        <v>472</v>
      </c>
      <c r="E2257">
        <v>0</v>
      </c>
      <c r="F2257">
        <v>0</v>
      </c>
    </row>
    <row r="2258" spans="1:6" x14ac:dyDescent="0.25">
      <c r="A2258" t="s">
        <v>40</v>
      </c>
      <c r="B2258" t="s">
        <v>79</v>
      </c>
      <c r="C2258" t="s">
        <v>69</v>
      </c>
      <c r="D2258" t="s">
        <v>473</v>
      </c>
      <c r="E2258">
        <v>726262.85</v>
      </c>
      <c r="F2258">
        <v>0</v>
      </c>
    </row>
    <row r="2259" spans="1:6" x14ac:dyDescent="0.25">
      <c r="A2259" t="s">
        <v>40</v>
      </c>
      <c r="B2259" t="s">
        <v>79</v>
      </c>
      <c r="C2259" t="s">
        <v>69</v>
      </c>
      <c r="D2259" t="s">
        <v>474</v>
      </c>
      <c r="E2259">
        <v>2899.39</v>
      </c>
      <c r="F2259">
        <v>0</v>
      </c>
    </row>
    <row r="2260" spans="1:6" x14ac:dyDescent="0.25">
      <c r="A2260" t="s">
        <v>40</v>
      </c>
      <c r="B2260" t="s">
        <v>79</v>
      </c>
      <c r="C2260" t="s">
        <v>69</v>
      </c>
      <c r="D2260" t="s">
        <v>475</v>
      </c>
      <c r="E2260">
        <v>0</v>
      </c>
      <c r="F2260">
        <v>0</v>
      </c>
    </row>
    <row r="2261" spans="1:6" x14ac:dyDescent="0.25">
      <c r="A2261" t="s">
        <v>40</v>
      </c>
      <c r="B2261" t="s">
        <v>79</v>
      </c>
      <c r="C2261" t="s">
        <v>69</v>
      </c>
      <c r="D2261" t="s">
        <v>476</v>
      </c>
      <c r="E2261">
        <v>0</v>
      </c>
      <c r="F2261">
        <v>0</v>
      </c>
    </row>
    <row r="2262" spans="1:6" x14ac:dyDescent="0.25">
      <c r="A2262" t="s">
        <v>40</v>
      </c>
      <c r="B2262" t="s">
        <v>79</v>
      </c>
      <c r="C2262" t="s">
        <v>69</v>
      </c>
      <c r="D2262" t="s">
        <v>477</v>
      </c>
      <c r="E2262">
        <v>0</v>
      </c>
      <c r="F2262">
        <v>0</v>
      </c>
    </row>
    <row r="2263" spans="1:6" x14ac:dyDescent="0.25">
      <c r="A2263" t="s">
        <v>40</v>
      </c>
      <c r="B2263" t="s">
        <v>79</v>
      </c>
      <c r="C2263" t="s">
        <v>69</v>
      </c>
      <c r="D2263" t="s">
        <v>478</v>
      </c>
      <c r="E2263">
        <v>0</v>
      </c>
      <c r="F2263">
        <v>1503481.11</v>
      </c>
    </row>
    <row r="2264" spans="1:6" x14ac:dyDescent="0.25">
      <c r="A2264" t="s">
        <v>40</v>
      </c>
      <c r="B2264" t="s">
        <v>79</v>
      </c>
      <c r="C2264" t="s">
        <v>69</v>
      </c>
      <c r="D2264" t="s">
        <v>479</v>
      </c>
      <c r="E2264">
        <v>0</v>
      </c>
      <c r="F2264">
        <v>0</v>
      </c>
    </row>
    <row r="2265" spans="1:6" x14ac:dyDescent="0.25">
      <c r="A2265" t="s">
        <v>40</v>
      </c>
      <c r="B2265" t="s">
        <v>79</v>
      </c>
      <c r="C2265" t="s">
        <v>69</v>
      </c>
      <c r="D2265" t="s">
        <v>480</v>
      </c>
      <c r="E2265">
        <v>0</v>
      </c>
      <c r="F2265">
        <v>0</v>
      </c>
    </row>
    <row r="2266" spans="1:6" x14ac:dyDescent="0.25">
      <c r="A2266" t="s">
        <v>40</v>
      </c>
      <c r="B2266" t="s">
        <v>79</v>
      </c>
      <c r="C2266" t="s">
        <v>69</v>
      </c>
      <c r="D2266" t="s">
        <v>481</v>
      </c>
      <c r="E2266">
        <v>5243387.83</v>
      </c>
      <c r="F2266">
        <v>1859103.98</v>
      </c>
    </row>
    <row r="2267" spans="1:6" x14ac:dyDescent="0.25">
      <c r="A2267" t="s">
        <v>40</v>
      </c>
      <c r="B2267" t="s">
        <v>80</v>
      </c>
      <c r="C2267" t="s">
        <v>69</v>
      </c>
      <c r="D2267" t="s">
        <v>467</v>
      </c>
      <c r="E2267">
        <v>0</v>
      </c>
      <c r="F2267">
        <v>162299.34</v>
      </c>
    </row>
    <row r="2268" spans="1:6" x14ac:dyDescent="0.25">
      <c r="A2268" t="s">
        <v>40</v>
      </c>
      <c r="B2268" t="s">
        <v>80</v>
      </c>
      <c r="C2268" t="s">
        <v>69</v>
      </c>
      <c r="D2268" t="s">
        <v>468</v>
      </c>
      <c r="E2268">
        <v>871090.14</v>
      </c>
      <c r="F2268">
        <v>0</v>
      </c>
    </row>
    <row r="2269" spans="1:6" x14ac:dyDescent="0.25">
      <c r="A2269" t="s">
        <v>40</v>
      </c>
      <c r="B2269" t="s">
        <v>80</v>
      </c>
      <c r="C2269" t="s">
        <v>69</v>
      </c>
      <c r="D2269" t="s">
        <v>469</v>
      </c>
      <c r="E2269">
        <v>558894.68000000005</v>
      </c>
      <c r="F2269">
        <v>0</v>
      </c>
    </row>
    <row r="2270" spans="1:6" x14ac:dyDescent="0.25">
      <c r="A2270" t="s">
        <v>40</v>
      </c>
      <c r="B2270" t="s">
        <v>80</v>
      </c>
      <c r="C2270" t="s">
        <v>69</v>
      </c>
      <c r="D2270" t="s">
        <v>470</v>
      </c>
      <c r="E2270">
        <v>0</v>
      </c>
      <c r="F2270">
        <v>0</v>
      </c>
    </row>
    <row r="2271" spans="1:6" x14ac:dyDescent="0.25">
      <c r="A2271" t="s">
        <v>40</v>
      </c>
      <c r="B2271" t="s">
        <v>80</v>
      </c>
      <c r="C2271" t="s">
        <v>69</v>
      </c>
      <c r="D2271" t="s">
        <v>471</v>
      </c>
      <c r="E2271">
        <v>3196971.72</v>
      </c>
      <c r="F2271">
        <v>234323.45</v>
      </c>
    </row>
    <row r="2272" spans="1:6" x14ac:dyDescent="0.25">
      <c r="A2272" t="s">
        <v>40</v>
      </c>
      <c r="B2272" t="s">
        <v>80</v>
      </c>
      <c r="C2272" t="s">
        <v>69</v>
      </c>
      <c r="D2272" t="s">
        <v>472</v>
      </c>
      <c r="E2272">
        <v>0</v>
      </c>
      <c r="F2272">
        <v>0</v>
      </c>
    </row>
    <row r="2273" spans="1:6" x14ac:dyDescent="0.25">
      <c r="A2273" t="s">
        <v>40</v>
      </c>
      <c r="B2273" t="s">
        <v>80</v>
      </c>
      <c r="C2273" t="s">
        <v>69</v>
      </c>
      <c r="D2273" t="s">
        <v>473</v>
      </c>
      <c r="E2273">
        <v>762285.07</v>
      </c>
      <c r="F2273">
        <v>0</v>
      </c>
    </row>
    <row r="2274" spans="1:6" x14ac:dyDescent="0.25">
      <c r="A2274" t="s">
        <v>40</v>
      </c>
      <c r="B2274" t="s">
        <v>80</v>
      </c>
      <c r="C2274" t="s">
        <v>69</v>
      </c>
      <c r="D2274" t="s">
        <v>474</v>
      </c>
      <c r="E2274">
        <v>2959.52</v>
      </c>
      <c r="F2274">
        <v>0</v>
      </c>
    </row>
    <row r="2275" spans="1:6" x14ac:dyDescent="0.25">
      <c r="A2275" t="s">
        <v>40</v>
      </c>
      <c r="B2275" t="s">
        <v>80</v>
      </c>
      <c r="C2275" t="s">
        <v>69</v>
      </c>
      <c r="D2275" t="s">
        <v>475</v>
      </c>
      <c r="E2275">
        <v>0</v>
      </c>
      <c r="F2275">
        <v>0</v>
      </c>
    </row>
    <row r="2276" spans="1:6" x14ac:dyDescent="0.25">
      <c r="A2276" t="s">
        <v>40</v>
      </c>
      <c r="B2276" t="s">
        <v>80</v>
      </c>
      <c r="C2276" t="s">
        <v>69</v>
      </c>
      <c r="D2276" t="s">
        <v>476</v>
      </c>
      <c r="E2276">
        <v>0</v>
      </c>
      <c r="F2276">
        <v>0</v>
      </c>
    </row>
    <row r="2277" spans="1:6" x14ac:dyDescent="0.25">
      <c r="A2277" t="s">
        <v>40</v>
      </c>
      <c r="B2277" t="s">
        <v>80</v>
      </c>
      <c r="C2277" t="s">
        <v>69</v>
      </c>
      <c r="D2277" t="s">
        <v>477</v>
      </c>
      <c r="E2277">
        <v>0</v>
      </c>
      <c r="F2277">
        <v>0</v>
      </c>
    </row>
    <row r="2278" spans="1:6" x14ac:dyDescent="0.25">
      <c r="A2278" t="s">
        <v>40</v>
      </c>
      <c r="B2278" t="s">
        <v>80</v>
      </c>
      <c r="C2278" t="s">
        <v>69</v>
      </c>
      <c r="D2278" t="s">
        <v>478</v>
      </c>
      <c r="E2278">
        <v>0</v>
      </c>
      <c r="F2278">
        <v>1500684.68</v>
      </c>
    </row>
    <row r="2279" spans="1:6" x14ac:dyDescent="0.25">
      <c r="A2279" t="s">
        <v>40</v>
      </c>
      <c r="B2279" t="s">
        <v>80</v>
      </c>
      <c r="C2279" t="s">
        <v>69</v>
      </c>
      <c r="D2279" t="s">
        <v>479</v>
      </c>
      <c r="E2279">
        <v>0</v>
      </c>
      <c r="F2279">
        <v>0</v>
      </c>
    </row>
    <row r="2280" spans="1:6" x14ac:dyDescent="0.25">
      <c r="A2280" t="s">
        <v>40</v>
      </c>
      <c r="B2280" t="s">
        <v>80</v>
      </c>
      <c r="C2280" t="s">
        <v>69</v>
      </c>
      <c r="D2280" t="s">
        <v>480</v>
      </c>
      <c r="E2280">
        <v>0</v>
      </c>
      <c r="F2280">
        <v>0</v>
      </c>
    </row>
    <row r="2281" spans="1:6" x14ac:dyDescent="0.25">
      <c r="A2281" t="s">
        <v>40</v>
      </c>
      <c r="B2281" t="s">
        <v>80</v>
      </c>
      <c r="C2281" t="s">
        <v>69</v>
      </c>
      <c r="D2281" t="s">
        <v>481</v>
      </c>
      <c r="E2281">
        <v>5392201.1200000001</v>
      </c>
      <c r="F2281">
        <v>1897307.48</v>
      </c>
    </row>
    <row r="2282" spans="1:6" x14ac:dyDescent="0.25">
      <c r="A2282" t="s">
        <v>40</v>
      </c>
      <c r="B2282" t="s">
        <v>81</v>
      </c>
      <c r="C2282" t="s">
        <v>69</v>
      </c>
      <c r="D2282" t="s">
        <v>467</v>
      </c>
      <c r="E2282">
        <v>0</v>
      </c>
      <c r="F2282">
        <v>128717.45</v>
      </c>
    </row>
    <row r="2283" spans="1:6" x14ac:dyDescent="0.25">
      <c r="A2283" t="s">
        <v>40</v>
      </c>
      <c r="B2283" t="s">
        <v>81</v>
      </c>
      <c r="C2283" t="s">
        <v>69</v>
      </c>
      <c r="D2283" t="s">
        <v>468</v>
      </c>
      <c r="E2283">
        <v>987921.6</v>
      </c>
      <c r="F2283">
        <v>0</v>
      </c>
    </row>
    <row r="2284" spans="1:6" x14ac:dyDescent="0.25">
      <c r="A2284" t="s">
        <v>40</v>
      </c>
      <c r="B2284" t="s">
        <v>81</v>
      </c>
      <c r="C2284" t="s">
        <v>69</v>
      </c>
      <c r="D2284" t="s">
        <v>469</v>
      </c>
      <c r="E2284">
        <v>558894.68000000005</v>
      </c>
      <c r="F2284">
        <v>0</v>
      </c>
    </row>
    <row r="2285" spans="1:6" x14ac:dyDescent="0.25">
      <c r="A2285" t="s">
        <v>40</v>
      </c>
      <c r="B2285" t="s">
        <v>81</v>
      </c>
      <c r="C2285" t="s">
        <v>69</v>
      </c>
      <c r="D2285" t="s">
        <v>470</v>
      </c>
      <c r="E2285">
        <v>0</v>
      </c>
      <c r="F2285">
        <v>0</v>
      </c>
    </row>
    <row r="2286" spans="1:6" x14ac:dyDescent="0.25">
      <c r="A2286" t="s">
        <v>40</v>
      </c>
      <c r="B2286" t="s">
        <v>81</v>
      </c>
      <c r="C2286" t="s">
        <v>69</v>
      </c>
      <c r="D2286" t="s">
        <v>471</v>
      </c>
      <c r="E2286">
        <v>3196971.72</v>
      </c>
      <c r="F2286">
        <v>234323.45</v>
      </c>
    </row>
    <row r="2287" spans="1:6" x14ac:dyDescent="0.25">
      <c r="A2287" t="s">
        <v>40</v>
      </c>
      <c r="B2287" t="s">
        <v>81</v>
      </c>
      <c r="C2287" t="s">
        <v>69</v>
      </c>
      <c r="D2287" t="s">
        <v>472</v>
      </c>
      <c r="E2287">
        <v>0</v>
      </c>
      <c r="F2287">
        <v>0</v>
      </c>
    </row>
    <row r="2288" spans="1:6" x14ac:dyDescent="0.25">
      <c r="A2288" t="s">
        <v>40</v>
      </c>
      <c r="B2288" t="s">
        <v>81</v>
      </c>
      <c r="C2288" t="s">
        <v>69</v>
      </c>
      <c r="D2288" t="s">
        <v>473</v>
      </c>
      <c r="E2288">
        <v>810572.67</v>
      </c>
      <c r="F2288">
        <v>0</v>
      </c>
    </row>
    <row r="2289" spans="1:6" x14ac:dyDescent="0.25">
      <c r="A2289" t="s">
        <v>40</v>
      </c>
      <c r="B2289" t="s">
        <v>81</v>
      </c>
      <c r="C2289" t="s">
        <v>69</v>
      </c>
      <c r="D2289" t="s">
        <v>474</v>
      </c>
      <c r="E2289">
        <v>3102.63</v>
      </c>
      <c r="F2289">
        <v>0</v>
      </c>
    </row>
    <row r="2290" spans="1:6" x14ac:dyDescent="0.25">
      <c r="A2290" t="s">
        <v>40</v>
      </c>
      <c r="B2290" t="s">
        <v>81</v>
      </c>
      <c r="C2290" t="s">
        <v>69</v>
      </c>
      <c r="D2290" t="s">
        <v>475</v>
      </c>
      <c r="E2290">
        <v>0</v>
      </c>
      <c r="F2290">
        <v>0</v>
      </c>
    </row>
    <row r="2291" spans="1:6" x14ac:dyDescent="0.25">
      <c r="A2291" t="s">
        <v>40</v>
      </c>
      <c r="B2291" t="s">
        <v>81</v>
      </c>
      <c r="C2291" t="s">
        <v>69</v>
      </c>
      <c r="D2291" t="s">
        <v>476</v>
      </c>
      <c r="E2291">
        <v>0</v>
      </c>
      <c r="F2291">
        <v>0</v>
      </c>
    </row>
    <row r="2292" spans="1:6" x14ac:dyDescent="0.25">
      <c r="A2292" t="s">
        <v>40</v>
      </c>
      <c r="B2292" t="s">
        <v>81</v>
      </c>
      <c r="C2292" t="s">
        <v>69</v>
      </c>
      <c r="D2292" t="s">
        <v>477</v>
      </c>
      <c r="E2292">
        <v>0</v>
      </c>
      <c r="F2292">
        <v>0</v>
      </c>
    </row>
    <row r="2293" spans="1:6" x14ac:dyDescent="0.25">
      <c r="A2293" t="s">
        <v>40</v>
      </c>
      <c r="B2293" t="s">
        <v>81</v>
      </c>
      <c r="C2293" t="s">
        <v>69</v>
      </c>
      <c r="D2293" t="s">
        <v>478</v>
      </c>
      <c r="E2293">
        <v>0</v>
      </c>
      <c r="F2293">
        <v>1480015.1</v>
      </c>
    </row>
    <row r="2294" spans="1:6" x14ac:dyDescent="0.25">
      <c r="A2294" t="s">
        <v>40</v>
      </c>
      <c r="B2294" t="s">
        <v>81</v>
      </c>
      <c r="C2294" t="s">
        <v>69</v>
      </c>
      <c r="D2294" t="s">
        <v>479</v>
      </c>
      <c r="E2294">
        <v>0</v>
      </c>
      <c r="F2294">
        <v>0</v>
      </c>
    </row>
    <row r="2295" spans="1:6" x14ac:dyDescent="0.25">
      <c r="A2295" t="s">
        <v>40</v>
      </c>
      <c r="B2295" t="s">
        <v>81</v>
      </c>
      <c r="C2295" t="s">
        <v>69</v>
      </c>
      <c r="D2295" t="s">
        <v>480</v>
      </c>
      <c r="E2295">
        <v>0</v>
      </c>
      <c r="F2295">
        <v>0</v>
      </c>
    </row>
    <row r="2296" spans="1:6" x14ac:dyDescent="0.25">
      <c r="A2296" t="s">
        <v>40</v>
      </c>
      <c r="B2296" t="s">
        <v>81</v>
      </c>
      <c r="C2296" t="s">
        <v>69</v>
      </c>
      <c r="D2296" t="s">
        <v>481</v>
      </c>
      <c r="E2296">
        <v>5557463.29</v>
      </c>
      <c r="F2296">
        <v>1843056</v>
      </c>
    </row>
    <row r="2297" spans="1:6" x14ac:dyDescent="0.25">
      <c r="A2297" t="s">
        <v>40</v>
      </c>
      <c r="B2297" t="s">
        <v>20</v>
      </c>
      <c r="C2297" t="s">
        <v>69</v>
      </c>
      <c r="D2297" t="s">
        <v>467</v>
      </c>
      <c r="E2297">
        <v>0</v>
      </c>
      <c r="F2297">
        <v>320731.37</v>
      </c>
    </row>
    <row r="2298" spans="1:6" x14ac:dyDescent="0.25">
      <c r="A2298" t="s">
        <v>40</v>
      </c>
      <c r="B2298" t="s">
        <v>20</v>
      </c>
      <c r="C2298" t="s">
        <v>69</v>
      </c>
      <c r="D2298" t="s">
        <v>468</v>
      </c>
      <c r="E2298">
        <v>1245541.23</v>
      </c>
      <c r="F2298">
        <v>0</v>
      </c>
    </row>
    <row r="2299" spans="1:6" x14ac:dyDescent="0.25">
      <c r="A2299" t="s">
        <v>40</v>
      </c>
      <c r="B2299" t="s">
        <v>20</v>
      </c>
      <c r="C2299" t="s">
        <v>69</v>
      </c>
      <c r="D2299" t="s">
        <v>469</v>
      </c>
      <c r="E2299">
        <v>558894.68000000005</v>
      </c>
      <c r="F2299">
        <v>0</v>
      </c>
    </row>
    <row r="2300" spans="1:6" x14ac:dyDescent="0.25">
      <c r="A2300" t="s">
        <v>40</v>
      </c>
      <c r="B2300" t="s">
        <v>20</v>
      </c>
      <c r="C2300" t="s">
        <v>69</v>
      </c>
      <c r="D2300" t="s">
        <v>470</v>
      </c>
      <c r="E2300">
        <v>0</v>
      </c>
      <c r="F2300">
        <v>0</v>
      </c>
    </row>
    <row r="2301" spans="1:6" x14ac:dyDescent="0.25">
      <c r="A2301" t="s">
        <v>40</v>
      </c>
      <c r="B2301" t="s">
        <v>20</v>
      </c>
      <c r="C2301" t="s">
        <v>69</v>
      </c>
      <c r="D2301" t="s">
        <v>471</v>
      </c>
      <c r="E2301">
        <v>3196971.72</v>
      </c>
      <c r="F2301">
        <v>234323.45</v>
      </c>
    </row>
    <row r="2302" spans="1:6" x14ac:dyDescent="0.25">
      <c r="A2302" t="s">
        <v>40</v>
      </c>
      <c r="B2302" t="s">
        <v>20</v>
      </c>
      <c r="C2302" t="s">
        <v>69</v>
      </c>
      <c r="D2302" t="s">
        <v>472</v>
      </c>
      <c r="E2302">
        <v>0</v>
      </c>
      <c r="F2302">
        <v>0</v>
      </c>
    </row>
    <row r="2303" spans="1:6" x14ac:dyDescent="0.25">
      <c r="A2303" t="s">
        <v>40</v>
      </c>
      <c r="B2303" t="s">
        <v>20</v>
      </c>
      <c r="C2303" t="s">
        <v>69</v>
      </c>
      <c r="D2303" t="s">
        <v>473</v>
      </c>
      <c r="E2303">
        <v>857616.55</v>
      </c>
      <c r="F2303">
        <v>0</v>
      </c>
    </row>
    <row r="2304" spans="1:6" x14ac:dyDescent="0.25">
      <c r="A2304" t="s">
        <v>40</v>
      </c>
      <c r="B2304" t="s">
        <v>20</v>
      </c>
      <c r="C2304" t="s">
        <v>69</v>
      </c>
      <c r="D2304" t="s">
        <v>474</v>
      </c>
      <c r="E2304">
        <v>2984.59</v>
      </c>
      <c r="F2304">
        <v>0</v>
      </c>
    </row>
    <row r="2305" spans="1:6" x14ac:dyDescent="0.25">
      <c r="A2305" t="s">
        <v>40</v>
      </c>
      <c r="B2305" t="s">
        <v>20</v>
      </c>
      <c r="C2305" t="s">
        <v>69</v>
      </c>
      <c r="D2305" t="s">
        <v>475</v>
      </c>
      <c r="E2305">
        <v>0</v>
      </c>
      <c r="F2305">
        <v>0</v>
      </c>
    </row>
    <row r="2306" spans="1:6" x14ac:dyDescent="0.25">
      <c r="A2306" t="s">
        <v>40</v>
      </c>
      <c r="B2306" t="s">
        <v>20</v>
      </c>
      <c r="C2306" t="s">
        <v>69</v>
      </c>
      <c r="D2306" t="s">
        <v>476</v>
      </c>
      <c r="E2306">
        <v>0</v>
      </c>
      <c r="F2306">
        <v>0</v>
      </c>
    </row>
    <row r="2307" spans="1:6" x14ac:dyDescent="0.25">
      <c r="A2307" t="s">
        <v>40</v>
      </c>
      <c r="B2307" t="s">
        <v>20</v>
      </c>
      <c r="C2307" t="s">
        <v>69</v>
      </c>
      <c r="D2307" t="s">
        <v>477</v>
      </c>
      <c r="E2307">
        <v>0</v>
      </c>
      <c r="F2307">
        <v>0</v>
      </c>
    </row>
    <row r="2308" spans="1:6" x14ac:dyDescent="0.25">
      <c r="A2308" t="s">
        <v>40</v>
      </c>
      <c r="B2308" t="s">
        <v>20</v>
      </c>
      <c r="C2308" t="s">
        <v>69</v>
      </c>
      <c r="D2308" t="s">
        <v>478</v>
      </c>
      <c r="E2308">
        <v>0</v>
      </c>
      <c r="F2308">
        <v>1462509.4</v>
      </c>
    </row>
    <row r="2309" spans="1:6" x14ac:dyDescent="0.25">
      <c r="A2309" t="s">
        <v>40</v>
      </c>
      <c r="B2309" t="s">
        <v>20</v>
      </c>
      <c r="C2309" t="s">
        <v>69</v>
      </c>
      <c r="D2309" t="s">
        <v>479</v>
      </c>
      <c r="E2309">
        <v>0</v>
      </c>
      <c r="F2309">
        <v>0</v>
      </c>
    </row>
    <row r="2310" spans="1:6" x14ac:dyDescent="0.25">
      <c r="A2310" t="s">
        <v>40</v>
      </c>
      <c r="B2310" t="s">
        <v>20</v>
      </c>
      <c r="C2310" t="s">
        <v>69</v>
      </c>
      <c r="D2310" t="s">
        <v>480</v>
      </c>
      <c r="E2310">
        <v>0</v>
      </c>
      <c r="F2310">
        <v>0</v>
      </c>
    </row>
    <row r="2311" spans="1:6" x14ac:dyDescent="0.25">
      <c r="A2311" t="s">
        <v>40</v>
      </c>
      <c r="B2311" t="s">
        <v>20</v>
      </c>
      <c r="C2311" t="s">
        <v>69</v>
      </c>
      <c r="D2311" t="s">
        <v>481</v>
      </c>
      <c r="E2311">
        <v>5862008.7599999998</v>
      </c>
      <c r="F2311">
        <v>2017564.23</v>
      </c>
    </row>
    <row r="2312" spans="1:6" x14ac:dyDescent="0.25">
      <c r="A2312" t="s">
        <v>40</v>
      </c>
      <c r="B2312" t="s">
        <v>21</v>
      </c>
      <c r="C2312" t="s">
        <v>69</v>
      </c>
      <c r="D2312" t="s">
        <v>467</v>
      </c>
      <c r="E2312">
        <v>0</v>
      </c>
      <c r="F2312">
        <v>518832.34</v>
      </c>
    </row>
    <row r="2313" spans="1:6" x14ac:dyDescent="0.25">
      <c r="A2313" t="s">
        <v>40</v>
      </c>
      <c r="B2313" t="s">
        <v>21</v>
      </c>
      <c r="C2313" t="s">
        <v>69</v>
      </c>
      <c r="D2313" t="s">
        <v>468</v>
      </c>
      <c r="E2313">
        <v>1185965.49</v>
      </c>
      <c r="F2313">
        <v>0</v>
      </c>
    </row>
    <row r="2314" spans="1:6" x14ac:dyDescent="0.25">
      <c r="A2314" t="s">
        <v>40</v>
      </c>
      <c r="B2314" t="s">
        <v>21</v>
      </c>
      <c r="C2314" t="s">
        <v>69</v>
      </c>
      <c r="D2314" t="s">
        <v>469</v>
      </c>
      <c r="E2314">
        <v>558894.68000000005</v>
      </c>
      <c r="F2314">
        <v>0</v>
      </c>
    </row>
    <row r="2315" spans="1:6" x14ac:dyDescent="0.25">
      <c r="A2315" t="s">
        <v>40</v>
      </c>
      <c r="B2315" t="s">
        <v>21</v>
      </c>
      <c r="C2315" t="s">
        <v>69</v>
      </c>
      <c r="D2315" t="s">
        <v>470</v>
      </c>
      <c r="E2315">
        <v>0</v>
      </c>
      <c r="F2315">
        <v>0</v>
      </c>
    </row>
    <row r="2316" spans="1:6" x14ac:dyDescent="0.25">
      <c r="A2316" t="s">
        <v>40</v>
      </c>
      <c r="B2316" t="s">
        <v>21</v>
      </c>
      <c r="C2316" t="s">
        <v>69</v>
      </c>
      <c r="D2316" t="s">
        <v>471</v>
      </c>
      <c r="E2316">
        <v>3196971.72</v>
      </c>
      <c r="F2316">
        <v>234323.45</v>
      </c>
    </row>
    <row r="2317" spans="1:6" x14ac:dyDescent="0.25">
      <c r="A2317" t="s">
        <v>40</v>
      </c>
      <c r="B2317" t="s">
        <v>21</v>
      </c>
      <c r="C2317" t="s">
        <v>69</v>
      </c>
      <c r="D2317" t="s">
        <v>472</v>
      </c>
      <c r="E2317">
        <v>0</v>
      </c>
      <c r="F2317">
        <v>0</v>
      </c>
    </row>
    <row r="2318" spans="1:6" x14ac:dyDescent="0.25">
      <c r="A2318" t="s">
        <v>40</v>
      </c>
      <c r="B2318" t="s">
        <v>21</v>
      </c>
      <c r="C2318" t="s">
        <v>69</v>
      </c>
      <c r="D2318" t="s">
        <v>473</v>
      </c>
      <c r="E2318">
        <v>788398.06</v>
      </c>
      <c r="F2318">
        <v>0</v>
      </c>
    </row>
    <row r="2319" spans="1:6" x14ac:dyDescent="0.25">
      <c r="A2319" t="s">
        <v>40</v>
      </c>
      <c r="B2319" t="s">
        <v>21</v>
      </c>
      <c r="C2319" t="s">
        <v>69</v>
      </c>
      <c r="D2319" t="s">
        <v>474</v>
      </c>
      <c r="E2319">
        <v>2766.79</v>
      </c>
      <c r="F2319">
        <v>0</v>
      </c>
    </row>
    <row r="2320" spans="1:6" x14ac:dyDescent="0.25">
      <c r="A2320" t="s">
        <v>40</v>
      </c>
      <c r="B2320" t="s">
        <v>21</v>
      </c>
      <c r="C2320" t="s">
        <v>69</v>
      </c>
      <c r="D2320" t="s">
        <v>475</v>
      </c>
      <c r="E2320">
        <v>0</v>
      </c>
      <c r="F2320">
        <v>0</v>
      </c>
    </row>
    <row r="2321" spans="1:6" x14ac:dyDescent="0.25">
      <c r="A2321" t="s">
        <v>40</v>
      </c>
      <c r="B2321" t="s">
        <v>21</v>
      </c>
      <c r="C2321" t="s">
        <v>69</v>
      </c>
      <c r="D2321" t="s">
        <v>476</v>
      </c>
      <c r="E2321">
        <v>0</v>
      </c>
      <c r="F2321">
        <v>0</v>
      </c>
    </row>
    <row r="2322" spans="1:6" x14ac:dyDescent="0.25">
      <c r="A2322" t="s">
        <v>40</v>
      </c>
      <c r="B2322" t="s">
        <v>21</v>
      </c>
      <c r="C2322" t="s">
        <v>69</v>
      </c>
      <c r="D2322" t="s">
        <v>477</v>
      </c>
      <c r="E2322">
        <v>0</v>
      </c>
      <c r="F2322">
        <v>0</v>
      </c>
    </row>
    <row r="2323" spans="1:6" x14ac:dyDescent="0.25">
      <c r="A2323" t="s">
        <v>40</v>
      </c>
      <c r="B2323" t="s">
        <v>21</v>
      </c>
      <c r="C2323" t="s">
        <v>69</v>
      </c>
      <c r="D2323" t="s">
        <v>478</v>
      </c>
      <c r="E2323">
        <v>0</v>
      </c>
      <c r="F2323">
        <v>1491867.54</v>
      </c>
    </row>
    <row r="2324" spans="1:6" x14ac:dyDescent="0.25">
      <c r="A2324" t="s">
        <v>40</v>
      </c>
      <c r="B2324" t="s">
        <v>21</v>
      </c>
      <c r="C2324" t="s">
        <v>69</v>
      </c>
      <c r="D2324" t="s">
        <v>479</v>
      </c>
      <c r="E2324">
        <v>0</v>
      </c>
      <c r="F2324">
        <v>0</v>
      </c>
    </row>
    <row r="2325" spans="1:6" x14ac:dyDescent="0.25">
      <c r="A2325" t="s">
        <v>40</v>
      </c>
      <c r="B2325" t="s">
        <v>21</v>
      </c>
      <c r="C2325" t="s">
        <v>69</v>
      </c>
      <c r="D2325" t="s">
        <v>480</v>
      </c>
      <c r="E2325">
        <v>0</v>
      </c>
      <c r="F2325">
        <v>0</v>
      </c>
    </row>
    <row r="2326" spans="1:6" x14ac:dyDescent="0.25">
      <c r="A2326" t="s">
        <v>40</v>
      </c>
      <c r="B2326" t="s">
        <v>21</v>
      </c>
      <c r="C2326" t="s">
        <v>69</v>
      </c>
      <c r="D2326" t="s">
        <v>481</v>
      </c>
      <c r="E2326">
        <v>5732996.7400000002</v>
      </c>
      <c r="F2326">
        <v>2245023.33</v>
      </c>
    </row>
    <row r="2327" spans="1:6" x14ac:dyDescent="0.25">
      <c r="A2327" t="s">
        <v>40</v>
      </c>
      <c r="B2327" t="s">
        <v>22</v>
      </c>
      <c r="C2327" t="s">
        <v>69</v>
      </c>
      <c r="D2327" t="s">
        <v>467</v>
      </c>
      <c r="E2327">
        <v>0</v>
      </c>
      <c r="F2327">
        <v>487783.01</v>
      </c>
    </row>
    <row r="2328" spans="1:6" x14ac:dyDescent="0.25">
      <c r="A2328" t="s">
        <v>40</v>
      </c>
      <c r="B2328" t="s">
        <v>22</v>
      </c>
      <c r="C2328" t="s">
        <v>69</v>
      </c>
      <c r="D2328" t="s">
        <v>468</v>
      </c>
      <c r="E2328">
        <v>1004817.93</v>
      </c>
      <c r="F2328">
        <v>0</v>
      </c>
    </row>
    <row r="2329" spans="1:6" x14ac:dyDescent="0.25">
      <c r="A2329" t="s">
        <v>40</v>
      </c>
      <c r="B2329" t="s">
        <v>22</v>
      </c>
      <c r="C2329" t="s">
        <v>69</v>
      </c>
      <c r="D2329" t="s">
        <v>469</v>
      </c>
      <c r="E2329">
        <v>558894.68000000005</v>
      </c>
      <c r="F2329">
        <v>0</v>
      </c>
    </row>
    <row r="2330" spans="1:6" x14ac:dyDescent="0.25">
      <c r="A2330" t="s">
        <v>40</v>
      </c>
      <c r="B2330" t="s">
        <v>22</v>
      </c>
      <c r="C2330" t="s">
        <v>69</v>
      </c>
      <c r="D2330" t="s">
        <v>470</v>
      </c>
      <c r="E2330">
        <v>0</v>
      </c>
      <c r="F2330">
        <v>0</v>
      </c>
    </row>
    <row r="2331" spans="1:6" x14ac:dyDescent="0.25">
      <c r="A2331" t="s">
        <v>40</v>
      </c>
      <c r="B2331" t="s">
        <v>22</v>
      </c>
      <c r="C2331" t="s">
        <v>69</v>
      </c>
      <c r="D2331" t="s">
        <v>471</v>
      </c>
      <c r="E2331">
        <v>3196971.72</v>
      </c>
      <c r="F2331">
        <v>234323.45</v>
      </c>
    </row>
    <row r="2332" spans="1:6" x14ac:dyDescent="0.25">
      <c r="A2332" t="s">
        <v>40</v>
      </c>
      <c r="B2332" t="s">
        <v>22</v>
      </c>
      <c r="C2332" t="s">
        <v>69</v>
      </c>
      <c r="D2332" t="s">
        <v>472</v>
      </c>
      <c r="E2332">
        <v>0</v>
      </c>
      <c r="F2332">
        <v>0</v>
      </c>
    </row>
    <row r="2333" spans="1:6" x14ac:dyDescent="0.25">
      <c r="A2333" t="s">
        <v>40</v>
      </c>
      <c r="B2333" t="s">
        <v>22</v>
      </c>
      <c r="C2333" t="s">
        <v>69</v>
      </c>
      <c r="D2333" t="s">
        <v>473</v>
      </c>
      <c r="E2333">
        <v>741925.52</v>
      </c>
      <c r="F2333">
        <v>0</v>
      </c>
    </row>
    <row r="2334" spans="1:6" x14ac:dyDescent="0.25">
      <c r="A2334" t="s">
        <v>40</v>
      </c>
      <c r="B2334" t="s">
        <v>22</v>
      </c>
      <c r="C2334" t="s">
        <v>69</v>
      </c>
      <c r="D2334" t="s">
        <v>474</v>
      </c>
      <c r="E2334">
        <v>2669.73</v>
      </c>
      <c r="F2334">
        <v>0</v>
      </c>
    </row>
    <row r="2335" spans="1:6" x14ac:dyDescent="0.25">
      <c r="A2335" t="s">
        <v>40</v>
      </c>
      <c r="B2335" t="s">
        <v>22</v>
      </c>
      <c r="C2335" t="s">
        <v>69</v>
      </c>
      <c r="D2335" t="s">
        <v>475</v>
      </c>
      <c r="E2335">
        <v>0</v>
      </c>
      <c r="F2335">
        <v>0</v>
      </c>
    </row>
    <row r="2336" spans="1:6" x14ac:dyDescent="0.25">
      <c r="A2336" t="s">
        <v>40</v>
      </c>
      <c r="B2336" t="s">
        <v>22</v>
      </c>
      <c r="C2336" t="s">
        <v>69</v>
      </c>
      <c r="D2336" t="s">
        <v>476</v>
      </c>
      <c r="E2336">
        <v>0</v>
      </c>
      <c r="F2336">
        <v>0</v>
      </c>
    </row>
    <row r="2337" spans="1:6" x14ac:dyDescent="0.25">
      <c r="A2337" t="s">
        <v>40</v>
      </c>
      <c r="B2337" t="s">
        <v>22</v>
      </c>
      <c r="C2337" t="s">
        <v>69</v>
      </c>
      <c r="D2337" t="s">
        <v>477</v>
      </c>
      <c r="E2337">
        <v>0</v>
      </c>
      <c r="F2337">
        <v>0</v>
      </c>
    </row>
    <row r="2338" spans="1:6" x14ac:dyDescent="0.25">
      <c r="A2338" t="s">
        <v>40</v>
      </c>
      <c r="B2338" t="s">
        <v>22</v>
      </c>
      <c r="C2338" t="s">
        <v>69</v>
      </c>
      <c r="D2338" t="s">
        <v>478</v>
      </c>
      <c r="E2338">
        <v>0</v>
      </c>
      <c r="F2338">
        <v>1537849.07</v>
      </c>
    </row>
    <row r="2339" spans="1:6" x14ac:dyDescent="0.25">
      <c r="A2339" t="s">
        <v>40</v>
      </c>
      <c r="B2339" t="s">
        <v>22</v>
      </c>
      <c r="C2339" t="s">
        <v>69</v>
      </c>
      <c r="D2339" t="s">
        <v>479</v>
      </c>
      <c r="E2339">
        <v>0</v>
      </c>
      <c r="F2339">
        <v>0</v>
      </c>
    </row>
    <row r="2340" spans="1:6" x14ac:dyDescent="0.25">
      <c r="A2340" t="s">
        <v>40</v>
      </c>
      <c r="B2340" t="s">
        <v>22</v>
      </c>
      <c r="C2340" t="s">
        <v>69</v>
      </c>
      <c r="D2340" t="s">
        <v>480</v>
      </c>
      <c r="E2340">
        <v>0</v>
      </c>
      <c r="F2340">
        <v>0</v>
      </c>
    </row>
    <row r="2341" spans="1:6" x14ac:dyDescent="0.25">
      <c r="A2341" t="s">
        <v>40</v>
      </c>
      <c r="B2341" t="s">
        <v>22</v>
      </c>
      <c r="C2341" t="s">
        <v>69</v>
      </c>
      <c r="D2341" t="s">
        <v>481</v>
      </c>
      <c r="E2341">
        <v>5505279.5700000003</v>
      </c>
      <c r="F2341">
        <v>2259955.5299999998</v>
      </c>
    </row>
    <row r="2342" spans="1:6" x14ac:dyDescent="0.25">
      <c r="A2342" t="s">
        <v>40</v>
      </c>
      <c r="B2342" t="s">
        <v>23</v>
      </c>
      <c r="C2342" t="s">
        <v>69</v>
      </c>
      <c r="D2342" t="s">
        <v>467</v>
      </c>
      <c r="E2342">
        <v>0</v>
      </c>
      <c r="F2342">
        <v>373762.89</v>
      </c>
    </row>
    <row r="2343" spans="1:6" x14ac:dyDescent="0.25">
      <c r="A2343" t="s">
        <v>40</v>
      </c>
      <c r="B2343" t="s">
        <v>23</v>
      </c>
      <c r="C2343" t="s">
        <v>69</v>
      </c>
      <c r="D2343" t="s">
        <v>468</v>
      </c>
      <c r="E2343">
        <v>1333222.2</v>
      </c>
      <c r="F2343">
        <v>0</v>
      </c>
    </row>
    <row r="2344" spans="1:6" x14ac:dyDescent="0.25">
      <c r="A2344" t="s">
        <v>40</v>
      </c>
      <c r="B2344" t="s">
        <v>23</v>
      </c>
      <c r="C2344" t="s">
        <v>69</v>
      </c>
      <c r="D2344" t="s">
        <v>469</v>
      </c>
      <c r="E2344">
        <v>558894.68000000005</v>
      </c>
      <c r="F2344">
        <v>0</v>
      </c>
    </row>
    <row r="2345" spans="1:6" x14ac:dyDescent="0.25">
      <c r="A2345" t="s">
        <v>40</v>
      </c>
      <c r="B2345" t="s">
        <v>23</v>
      </c>
      <c r="C2345" t="s">
        <v>69</v>
      </c>
      <c r="D2345" t="s">
        <v>470</v>
      </c>
      <c r="E2345">
        <v>0</v>
      </c>
      <c r="F2345">
        <v>0</v>
      </c>
    </row>
    <row r="2346" spans="1:6" x14ac:dyDescent="0.25">
      <c r="A2346" t="s">
        <v>40</v>
      </c>
      <c r="B2346" t="s">
        <v>23</v>
      </c>
      <c r="C2346" t="s">
        <v>69</v>
      </c>
      <c r="D2346" t="s">
        <v>471</v>
      </c>
      <c r="E2346">
        <v>3196971.72</v>
      </c>
      <c r="F2346">
        <v>234323.45</v>
      </c>
    </row>
    <row r="2347" spans="1:6" x14ac:dyDescent="0.25">
      <c r="A2347" t="s">
        <v>40</v>
      </c>
      <c r="B2347" t="s">
        <v>23</v>
      </c>
      <c r="C2347" t="s">
        <v>69</v>
      </c>
      <c r="D2347" t="s">
        <v>472</v>
      </c>
      <c r="E2347">
        <v>0</v>
      </c>
      <c r="F2347">
        <v>0</v>
      </c>
    </row>
    <row r="2348" spans="1:6" x14ac:dyDescent="0.25">
      <c r="A2348" t="s">
        <v>40</v>
      </c>
      <c r="B2348" t="s">
        <v>23</v>
      </c>
      <c r="C2348" t="s">
        <v>69</v>
      </c>
      <c r="D2348" t="s">
        <v>473</v>
      </c>
      <c r="E2348">
        <v>808088.32</v>
      </c>
      <c r="F2348">
        <v>0</v>
      </c>
    </row>
    <row r="2349" spans="1:6" x14ac:dyDescent="0.25">
      <c r="A2349" t="s">
        <v>40</v>
      </c>
      <c r="B2349" t="s">
        <v>23</v>
      </c>
      <c r="C2349" t="s">
        <v>69</v>
      </c>
      <c r="D2349" t="s">
        <v>474</v>
      </c>
      <c r="E2349">
        <v>2888.72</v>
      </c>
      <c r="F2349">
        <v>0</v>
      </c>
    </row>
    <row r="2350" spans="1:6" x14ac:dyDescent="0.25">
      <c r="A2350" t="s">
        <v>40</v>
      </c>
      <c r="B2350" t="s">
        <v>23</v>
      </c>
      <c r="C2350" t="s">
        <v>69</v>
      </c>
      <c r="D2350" t="s">
        <v>475</v>
      </c>
      <c r="E2350">
        <v>0</v>
      </c>
      <c r="F2350">
        <v>0</v>
      </c>
    </row>
    <row r="2351" spans="1:6" x14ac:dyDescent="0.25">
      <c r="A2351" t="s">
        <v>40</v>
      </c>
      <c r="B2351" t="s">
        <v>23</v>
      </c>
      <c r="C2351" t="s">
        <v>69</v>
      </c>
      <c r="D2351" t="s">
        <v>476</v>
      </c>
      <c r="E2351">
        <v>0</v>
      </c>
      <c r="F2351">
        <v>0</v>
      </c>
    </row>
    <row r="2352" spans="1:6" x14ac:dyDescent="0.25">
      <c r="A2352" t="s">
        <v>40</v>
      </c>
      <c r="B2352" t="s">
        <v>23</v>
      </c>
      <c r="C2352" t="s">
        <v>69</v>
      </c>
      <c r="D2352" t="s">
        <v>477</v>
      </c>
      <c r="E2352">
        <v>0</v>
      </c>
      <c r="F2352">
        <v>0</v>
      </c>
    </row>
    <row r="2353" spans="1:6" x14ac:dyDescent="0.25">
      <c r="A2353" t="s">
        <v>40</v>
      </c>
      <c r="B2353" t="s">
        <v>23</v>
      </c>
      <c r="C2353" t="s">
        <v>69</v>
      </c>
      <c r="D2353" t="s">
        <v>478</v>
      </c>
      <c r="E2353">
        <v>0</v>
      </c>
      <c r="F2353">
        <v>1447754.72</v>
      </c>
    </row>
    <row r="2354" spans="1:6" x14ac:dyDescent="0.25">
      <c r="A2354" t="s">
        <v>40</v>
      </c>
      <c r="B2354" t="s">
        <v>23</v>
      </c>
      <c r="C2354" t="s">
        <v>69</v>
      </c>
      <c r="D2354" t="s">
        <v>479</v>
      </c>
      <c r="E2354">
        <v>0</v>
      </c>
      <c r="F2354">
        <v>0</v>
      </c>
    </row>
    <row r="2355" spans="1:6" x14ac:dyDescent="0.25">
      <c r="A2355" t="s">
        <v>40</v>
      </c>
      <c r="B2355" t="s">
        <v>23</v>
      </c>
      <c r="C2355" t="s">
        <v>69</v>
      </c>
      <c r="D2355" t="s">
        <v>480</v>
      </c>
      <c r="E2355">
        <v>0</v>
      </c>
      <c r="F2355">
        <v>0</v>
      </c>
    </row>
    <row r="2356" spans="1:6" x14ac:dyDescent="0.25">
      <c r="A2356" t="s">
        <v>40</v>
      </c>
      <c r="B2356" t="s">
        <v>23</v>
      </c>
      <c r="C2356" t="s">
        <v>69</v>
      </c>
      <c r="D2356" t="s">
        <v>481</v>
      </c>
      <c r="E2356">
        <v>5900065.6399999997</v>
      </c>
      <c r="F2356">
        <v>2055841.06</v>
      </c>
    </row>
    <row r="2357" spans="1:6" x14ac:dyDescent="0.25">
      <c r="A2357" t="s">
        <v>40</v>
      </c>
      <c r="B2357" t="s">
        <v>24</v>
      </c>
      <c r="C2357" t="s">
        <v>69</v>
      </c>
      <c r="D2357" t="s">
        <v>467</v>
      </c>
      <c r="E2357">
        <v>0</v>
      </c>
      <c r="F2357">
        <v>229351.37</v>
      </c>
    </row>
    <row r="2358" spans="1:6" x14ac:dyDescent="0.25">
      <c r="A2358" t="s">
        <v>40</v>
      </c>
      <c r="B2358" t="s">
        <v>24</v>
      </c>
      <c r="C2358" t="s">
        <v>69</v>
      </c>
      <c r="D2358" t="s">
        <v>468</v>
      </c>
      <c r="E2358">
        <v>1662925.47</v>
      </c>
      <c r="F2358">
        <v>0</v>
      </c>
    </row>
    <row r="2359" spans="1:6" x14ac:dyDescent="0.25">
      <c r="A2359" t="s">
        <v>40</v>
      </c>
      <c r="B2359" t="s">
        <v>24</v>
      </c>
      <c r="C2359" t="s">
        <v>69</v>
      </c>
      <c r="D2359" t="s">
        <v>469</v>
      </c>
      <c r="E2359">
        <v>558894.68000000005</v>
      </c>
      <c r="F2359">
        <v>0</v>
      </c>
    </row>
    <row r="2360" spans="1:6" x14ac:dyDescent="0.25">
      <c r="A2360" t="s">
        <v>40</v>
      </c>
      <c r="B2360" t="s">
        <v>24</v>
      </c>
      <c r="C2360" t="s">
        <v>69</v>
      </c>
      <c r="D2360" t="s">
        <v>470</v>
      </c>
      <c r="E2360">
        <v>0</v>
      </c>
      <c r="F2360">
        <v>0</v>
      </c>
    </row>
    <row r="2361" spans="1:6" x14ac:dyDescent="0.25">
      <c r="A2361" t="s">
        <v>40</v>
      </c>
      <c r="B2361" t="s">
        <v>24</v>
      </c>
      <c r="C2361" t="s">
        <v>69</v>
      </c>
      <c r="D2361" t="s">
        <v>471</v>
      </c>
      <c r="E2361">
        <v>3196971.72</v>
      </c>
      <c r="F2361">
        <v>234323.45</v>
      </c>
    </row>
    <row r="2362" spans="1:6" x14ac:dyDescent="0.25">
      <c r="A2362" t="s">
        <v>40</v>
      </c>
      <c r="B2362" t="s">
        <v>24</v>
      </c>
      <c r="C2362" t="s">
        <v>69</v>
      </c>
      <c r="D2362" t="s">
        <v>472</v>
      </c>
      <c r="E2362">
        <v>0</v>
      </c>
      <c r="F2362">
        <v>0</v>
      </c>
    </row>
    <row r="2363" spans="1:6" x14ac:dyDescent="0.25">
      <c r="A2363" t="s">
        <v>40</v>
      </c>
      <c r="B2363" t="s">
        <v>24</v>
      </c>
      <c r="C2363" t="s">
        <v>69</v>
      </c>
      <c r="D2363" t="s">
        <v>473</v>
      </c>
      <c r="E2363">
        <v>929756.45</v>
      </c>
      <c r="F2363">
        <v>0</v>
      </c>
    </row>
    <row r="2364" spans="1:6" x14ac:dyDescent="0.25">
      <c r="A2364" t="s">
        <v>40</v>
      </c>
      <c r="B2364" t="s">
        <v>24</v>
      </c>
      <c r="C2364" t="s">
        <v>69</v>
      </c>
      <c r="D2364" t="s">
        <v>474</v>
      </c>
      <c r="E2364">
        <v>2951.18</v>
      </c>
      <c r="F2364">
        <v>0</v>
      </c>
    </row>
    <row r="2365" spans="1:6" x14ac:dyDescent="0.25">
      <c r="A2365" t="s">
        <v>40</v>
      </c>
      <c r="B2365" t="s">
        <v>24</v>
      </c>
      <c r="C2365" t="s">
        <v>69</v>
      </c>
      <c r="D2365" t="s">
        <v>475</v>
      </c>
      <c r="E2365">
        <v>0</v>
      </c>
      <c r="F2365">
        <v>0</v>
      </c>
    </row>
    <row r="2366" spans="1:6" x14ac:dyDescent="0.25">
      <c r="A2366" t="s">
        <v>40</v>
      </c>
      <c r="B2366" t="s">
        <v>24</v>
      </c>
      <c r="C2366" t="s">
        <v>69</v>
      </c>
      <c r="D2366" t="s">
        <v>476</v>
      </c>
      <c r="E2366">
        <v>0</v>
      </c>
      <c r="F2366">
        <v>0</v>
      </c>
    </row>
    <row r="2367" spans="1:6" x14ac:dyDescent="0.25">
      <c r="A2367" t="s">
        <v>40</v>
      </c>
      <c r="B2367" t="s">
        <v>24</v>
      </c>
      <c r="C2367" t="s">
        <v>69</v>
      </c>
      <c r="D2367" t="s">
        <v>477</v>
      </c>
      <c r="E2367">
        <v>0</v>
      </c>
      <c r="F2367">
        <v>0</v>
      </c>
    </row>
    <row r="2368" spans="1:6" x14ac:dyDescent="0.25">
      <c r="A2368" t="s">
        <v>40</v>
      </c>
      <c r="B2368" t="s">
        <v>24</v>
      </c>
      <c r="C2368" t="s">
        <v>69</v>
      </c>
      <c r="D2368" t="s">
        <v>478</v>
      </c>
      <c r="E2368">
        <v>0</v>
      </c>
      <c r="F2368">
        <v>1370440.67</v>
      </c>
    </row>
    <row r="2369" spans="1:6" x14ac:dyDescent="0.25">
      <c r="A2369" t="s">
        <v>40</v>
      </c>
      <c r="B2369" t="s">
        <v>24</v>
      </c>
      <c r="C2369" t="s">
        <v>69</v>
      </c>
      <c r="D2369" t="s">
        <v>479</v>
      </c>
      <c r="E2369">
        <v>0</v>
      </c>
      <c r="F2369">
        <v>0</v>
      </c>
    </row>
    <row r="2370" spans="1:6" x14ac:dyDescent="0.25">
      <c r="A2370" t="s">
        <v>40</v>
      </c>
      <c r="B2370" t="s">
        <v>24</v>
      </c>
      <c r="C2370" t="s">
        <v>69</v>
      </c>
      <c r="D2370" t="s">
        <v>480</v>
      </c>
      <c r="E2370">
        <v>0</v>
      </c>
      <c r="F2370">
        <v>0</v>
      </c>
    </row>
    <row r="2371" spans="1:6" x14ac:dyDescent="0.25">
      <c r="A2371" t="s">
        <v>40</v>
      </c>
      <c r="B2371" t="s">
        <v>24</v>
      </c>
      <c r="C2371" t="s">
        <v>69</v>
      </c>
      <c r="D2371" t="s">
        <v>481</v>
      </c>
      <c r="E2371">
        <v>6351499.5</v>
      </c>
      <c r="F2371">
        <v>1834115.49</v>
      </c>
    </row>
    <row r="2372" spans="1:6" x14ac:dyDescent="0.25">
      <c r="A2372" t="s">
        <v>40</v>
      </c>
      <c r="B2372" t="s">
        <v>25</v>
      </c>
      <c r="C2372" t="s">
        <v>69</v>
      </c>
      <c r="D2372" t="s">
        <v>467</v>
      </c>
      <c r="E2372">
        <v>0</v>
      </c>
      <c r="F2372">
        <v>87158.6</v>
      </c>
    </row>
    <row r="2373" spans="1:6" x14ac:dyDescent="0.25">
      <c r="A2373" t="s">
        <v>40</v>
      </c>
      <c r="B2373" t="s">
        <v>25</v>
      </c>
      <c r="C2373" t="s">
        <v>69</v>
      </c>
      <c r="D2373" t="s">
        <v>468</v>
      </c>
      <c r="E2373">
        <v>2256829.81</v>
      </c>
      <c r="F2373">
        <v>0</v>
      </c>
    </row>
    <row r="2374" spans="1:6" x14ac:dyDescent="0.25">
      <c r="A2374" t="s">
        <v>40</v>
      </c>
      <c r="B2374" t="s">
        <v>25</v>
      </c>
      <c r="C2374" t="s">
        <v>69</v>
      </c>
      <c r="D2374" t="s">
        <v>469</v>
      </c>
      <c r="E2374">
        <v>558894.68000000005</v>
      </c>
      <c r="F2374">
        <v>0</v>
      </c>
    </row>
    <row r="2375" spans="1:6" x14ac:dyDescent="0.25">
      <c r="A2375" t="s">
        <v>40</v>
      </c>
      <c r="B2375" t="s">
        <v>25</v>
      </c>
      <c r="C2375" t="s">
        <v>69</v>
      </c>
      <c r="D2375" t="s">
        <v>470</v>
      </c>
      <c r="E2375">
        <v>0</v>
      </c>
      <c r="F2375">
        <v>0</v>
      </c>
    </row>
    <row r="2376" spans="1:6" x14ac:dyDescent="0.25">
      <c r="A2376" t="s">
        <v>40</v>
      </c>
      <c r="B2376" t="s">
        <v>25</v>
      </c>
      <c r="C2376" t="s">
        <v>69</v>
      </c>
      <c r="D2376" t="s">
        <v>471</v>
      </c>
      <c r="E2376">
        <v>3196971.72</v>
      </c>
      <c r="F2376">
        <v>234323.45</v>
      </c>
    </row>
    <row r="2377" spans="1:6" x14ac:dyDescent="0.25">
      <c r="A2377" t="s">
        <v>40</v>
      </c>
      <c r="B2377" t="s">
        <v>25</v>
      </c>
      <c r="C2377" t="s">
        <v>69</v>
      </c>
      <c r="D2377" t="s">
        <v>472</v>
      </c>
      <c r="E2377">
        <v>0</v>
      </c>
      <c r="F2377">
        <v>0</v>
      </c>
    </row>
    <row r="2378" spans="1:6" x14ac:dyDescent="0.25">
      <c r="A2378" t="s">
        <v>40</v>
      </c>
      <c r="B2378" t="s">
        <v>25</v>
      </c>
      <c r="C2378" t="s">
        <v>69</v>
      </c>
      <c r="D2378" t="s">
        <v>473</v>
      </c>
      <c r="E2378">
        <v>957813.92</v>
      </c>
      <c r="F2378">
        <v>0</v>
      </c>
    </row>
    <row r="2379" spans="1:6" x14ac:dyDescent="0.25">
      <c r="A2379" t="s">
        <v>40</v>
      </c>
      <c r="B2379" t="s">
        <v>25</v>
      </c>
      <c r="C2379" t="s">
        <v>69</v>
      </c>
      <c r="D2379" t="s">
        <v>474</v>
      </c>
      <c r="E2379">
        <v>3277.08</v>
      </c>
      <c r="F2379">
        <v>0</v>
      </c>
    </row>
    <row r="2380" spans="1:6" x14ac:dyDescent="0.25">
      <c r="A2380" t="s">
        <v>40</v>
      </c>
      <c r="B2380" t="s">
        <v>25</v>
      </c>
      <c r="C2380" t="s">
        <v>69</v>
      </c>
      <c r="D2380" t="s">
        <v>475</v>
      </c>
      <c r="E2380">
        <v>0</v>
      </c>
      <c r="F2380">
        <v>0</v>
      </c>
    </row>
    <row r="2381" spans="1:6" x14ac:dyDescent="0.25">
      <c r="A2381" t="s">
        <v>40</v>
      </c>
      <c r="B2381" t="s">
        <v>25</v>
      </c>
      <c r="C2381" t="s">
        <v>69</v>
      </c>
      <c r="D2381" t="s">
        <v>476</v>
      </c>
      <c r="E2381">
        <v>0</v>
      </c>
      <c r="F2381">
        <v>0</v>
      </c>
    </row>
    <row r="2382" spans="1:6" x14ac:dyDescent="0.25">
      <c r="A2382" t="s">
        <v>40</v>
      </c>
      <c r="B2382" t="s">
        <v>25</v>
      </c>
      <c r="C2382" t="s">
        <v>69</v>
      </c>
      <c r="D2382" t="s">
        <v>477</v>
      </c>
      <c r="E2382">
        <v>0</v>
      </c>
      <c r="F2382">
        <v>0</v>
      </c>
    </row>
    <row r="2383" spans="1:6" x14ac:dyDescent="0.25">
      <c r="A2383" t="s">
        <v>40</v>
      </c>
      <c r="B2383" t="s">
        <v>25</v>
      </c>
      <c r="C2383" t="s">
        <v>69</v>
      </c>
      <c r="D2383" t="s">
        <v>478</v>
      </c>
      <c r="E2383">
        <v>0</v>
      </c>
      <c r="F2383">
        <v>1215247.9099999999</v>
      </c>
    </row>
    <row r="2384" spans="1:6" x14ac:dyDescent="0.25">
      <c r="A2384" t="s">
        <v>40</v>
      </c>
      <c r="B2384" t="s">
        <v>25</v>
      </c>
      <c r="C2384" t="s">
        <v>69</v>
      </c>
      <c r="D2384" t="s">
        <v>479</v>
      </c>
      <c r="E2384">
        <v>0</v>
      </c>
      <c r="F2384">
        <v>0</v>
      </c>
    </row>
    <row r="2385" spans="1:6" x14ac:dyDescent="0.25">
      <c r="A2385" t="s">
        <v>40</v>
      </c>
      <c r="B2385" t="s">
        <v>25</v>
      </c>
      <c r="C2385" t="s">
        <v>69</v>
      </c>
      <c r="D2385" t="s">
        <v>480</v>
      </c>
      <c r="E2385">
        <v>0</v>
      </c>
      <c r="F2385">
        <v>0</v>
      </c>
    </row>
    <row r="2386" spans="1:6" x14ac:dyDescent="0.25">
      <c r="A2386" t="s">
        <v>40</v>
      </c>
      <c r="B2386" t="s">
        <v>25</v>
      </c>
      <c r="C2386" t="s">
        <v>69</v>
      </c>
      <c r="D2386" t="s">
        <v>481</v>
      </c>
      <c r="E2386">
        <v>6973787.21</v>
      </c>
      <c r="F2386">
        <v>1536729.97</v>
      </c>
    </row>
    <row r="2387" spans="1:6" x14ac:dyDescent="0.25">
      <c r="A2387" t="s">
        <v>40</v>
      </c>
      <c r="B2387" t="s">
        <v>26</v>
      </c>
      <c r="C2387" t="s">
        <v>69</v>
      </c>
      <c r="D2387" t="s">
        <v>467</v>
      </c>
      <c r="E2387">
        <v>0</v>
      </c>
      <c r="F2387">
        <v>700899.22</v>
      </c>
    </row>
    <row r="2388" spans="1:6" x14ac:dyDescent="0.25">
      <c r="A2388" t="s">
        <v>40</v>
      </c>
      <c r="B2388" t="s">
        <v>26</v>
      </c>
      <c r="C2388" t="s">
        <v>69</v>
      </c>
      <c r="D2388" t="s">
        <v>468</v>
      </c>
      <c r="E2388">
        <v>1123273.71</v>
      </c>
      <c r="F2388">
        <v>0</v>
      </c>
    </row>
    <row r="2389" spans="1:6" x14ac:dyDescent="0.25">
      <c r="A2389" t="s">
        <v>40</v>
      </c>
      <c r="B2389" t="s">
        <v>26</v>
      </c>
      <c r="C2389" t="s">
        <v>69</v>
      </c>
      <c r="D2389" t="s">
        <v>469</v>
      </c>
      <c r="E2389">
        <v>558894.68000000005</v>
      </c>
      <c r="F2389">
        <v>0</v>
      </c>
    </row>
    <row r="2390" spans="1:6" x14ac:dyDescent="0.25">
      <c r="A2390" t="s">
        <v>40</v>
      </c>
      <c r="B2390" t="s">
        <v>26</v>
      </c>
      <c r="C2390" t="s">
        <v>69</v>
      </c>
      <c r="D2390" t="s">
        <v>470</v>
      </c>
      <c r="E2390">
        <v>0</v>
      </c>
      <c r="F2390">
        <v>0</v>
      </c>
    </row>
    <row r="2391" spans="1:6" x14ac:dyDescent="0.25">
      <c r="A2391" t="s">
        <v>40</v>
      </c>
      <c r="B2391" t="s">
        <v>26</v>
      </c>
      <c r="C2391" t="s">
        <v>69</v>
      </c>
      <c r="D2391" t="s">
        <v>471</v>
      </c>
      <c r="E2391">
        <v>3196971.72</v>
      </c>
      <c r="F2391">
        <v>234323.45</v>
      </c>
    </row>
    <row r="2392" spans="1:6" x14ac:dyDescent="0.25">
      <c r="A2392" t="s">
        <v>40</v>
      </c>
      <c r="B2392" t="s">
        <v>26</v>
      </c>
      <c r="C2392" t="s">
        <v>69</v>
      </c>
      <c r="D2392" t="s">
        <v>472</v>
      </c>
      <c r="E2392">
        <v>0</v>
      </c>
      <c r="F2392">
        <v>0</v>
      </c>
    </row>
    <row r="2393" spans="1:6" x14ac:dyDescent="0.25">
      <c r="A2393" t="s">
        <v>40</v>
      </c>
      <c r="B2393" t="s">
        <v>26</v>
      </c>
      <c r="C2393" t="s">
        <v>69</v>
      </c>
      <c r="D2393" t="s">
        <v>473</v>
      </c>
      <c r="E2393">
        <v>886415.5</v>
      </c>
      <c r="F2393">
        <v>0</v>
      </c>
    </row>
    <row r="2394" spans="1:6" x14ac:dyDescent="0.25">
      <c r="A2394" t="s">
        <v>40</v>
      </c>
      <c r="B2394" t="s">
        <v>26</v>
      </c>
      <c r="C2394" t="s">
        <v>69</v>
      </c>
      <c r="D2394" t="s">
        <v>474</v>
      </c>
      <c r="E2394">
        <v>2363.6</v>
      </c>
      <c r="F2394">
        <v>0</v>
      </c>
    </row>
    <row r="2395" spans="1:6" x14ac:dyDescent="0.25">
      <c r="A2395" t="s">
        <v>40</v>
      </c>
      <c r="B2395" t="s">
        <v>26</v>
      </c>
      <c r="C2395" t="s">
        <v>69</v>
      </c>
      <c r="D2395" t="s">
        <v>475</v>
      </c>
      <c r="E2395">
        <v>0</v>
      </c>
      <c r="F2395">
        <v>0</v>
      </c>
    </row>
    <row r="2396" spans="1:6" x14ac:dyDescent="0.25">
      <c r="A2396" t="s">
        <v>40</v>
      </c>
      <c r="B2396" t="s">
        <v>26</v>
      </c>
      <c r="C2396" t="s">
        <v>69</v>
      </c>
      <c r="D2396" t="s">
        <v>476</v>
      </c>
      <c r="E2396">
        <v>0</v>
      </c>
      <c r="F2396">
        <v>0</v>
      </c>
    </row>
    <row r="2397" spans="1:6" x14ac:dyDescent="0.25">
      <c r="A2397" t="s">
        <v>40</v>
      </c>
      <c r="B2397" t="s">
        <v>26</v>
      </c>
      <c r="C2397" t="s">
        <v>69</v>
      </c>
      <c r="D2397" t="s">
        <v>477</v>
      </c>
      <c r="E2397">
        <v>0</v>
      </c>
      <c r="F2397">
        <v>0</v>
      </c>
    </row>
    <row r="2398" spans="1:6" x14ac:dyDescent="0.25">
      <c r="A2398" t="s">
        <v>40</v>
      </c>
      <c r="B2398" t="s">
        <v>26</v>
      </c>
      <c r="C2398" t="s">
        <v>69</v>
      </c>
      <c r="D2398" t="s">
        <v>478</v>
      </c>
      <c r="E2398">
        <v>0</v>
      </c>
      <c r="F2398">
        <v>1623411.14</v>
      </c>
    </row>
    <row r="2399" spans="1:6" x14ac:dyDescent="0.25">
      <c r="A2399" t="s">
        <v>40</v>
      </c>
      <c r="B2399" t="s">
        <v>26</v>
      </c>
      <c r="C2399" t="s">
        <v>69</v>
      </c>
      <c r="D2399" t="s">
        <v>479</v>
      </c>
      <c r="E2399">
        <v>0</v>
      </c>
      <c r="F2399">
        <v>0</v>
      </c>
    </row>
    <row r="2400" spans="1:6" x14ac:dyDescent="0.25">
      <c r="A2400" t="s">
        <v>40</v>
      </c>
      <c r="B2400" t="s">
        <v>26</v>
      </c>
      <c r="C2400" t="s">
        <v>69</v>
      </c>
      <c r="D2400" t="s">
        <v>480</v>
      </c>
      <c r="E2400">
        <v>0</v>
      </c>
      <c r="F2400">
        <v>0</v>
      </c>
    </row>
    <row r="2401" spans="1:6" x14ac:dyDescent="0.25">
      <c r="A2401" t="s">
        <v>40</v>
      </c>
      <c r="B2401" t="s">
        <v>26</v>
      </c>
      <c r="C2401" t="s">
        <v>69</v>
      </c>
      <c r="D2401" t="s">
        <v>481</v>
      </c>
      <c r="E2401">
        <v>5767919.21</v>
      </c>
      <c r="F2401">
        <v>2558633.81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CEB8B-2257-433F-A832-2ECC70A6AECA}">
  <dimension ref="A1:J1"/>
  <sheetViews>
    <sheetView zoomScale="140" zoomScaleNormal="140" workbookViewId="0">
      <selection activeCell="P31" sqref="P31"/>
    </sheetView>
  </sheetViews>
  <sheetFormatPr defaultRowHeight="15" x14ac:dyDescent="0.25"/>
  <sheetData>
    <row r="1" spans="1:10" ht="15.75" x14ac:dyDescent="0.25">
      <c r="A1" s="93" t="str">
        <f>"PV - "&amp;Prototype!A2&amp;" (NA)"</f>
        <v>PV - Education - Community College (NA)</v>
      </c>
      <c r="B1" s="93"/>
      <c r="C1" s="93"/>
      <c r="D1" s="93"/>
      <c r="E1" s="93"/>
      <c r="F1" s="93"/>
      <c r="G1" s="93"/>
      <c r="H1" s="93"/>
      <c r="I1" s="93"/>
      <c r="J1" s="93"/>
    </row>
  </sheetData>
  <mergeCells count="1">
    <mergeCell ref="A1:J1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F3C5F-9C8D-4BFE-B730-4832A6E262AC}">
  <dimension ref="A1:H1"/>
  <sheetViews>
    <sheetView zoomScale="140" zoomScaleNormal="140" workbookViewId="0">
      <selection activeCell="O14" sqref="O14"/>
    </sheetView>
  </sheetViews>
  <sheetFormatPr defaultRowHeight="15" x14ac:dyDescent="0.25"/>
  <sheetData>
    <row r="1" spans="1:8" ht="15.75" x14ac:dyDescent="0.25">
      <c r="A1" s="93" t="str">
        <f>"EV Charger - "&amp;Prototype!A2&amp;" (NA)"</f>
        <v>EV Charger - Education - Community College (NA)</v>
      </c>
      <c r="B1" s="93"/>
      <c r="C1" s="93"/>
      <c r="D1" s="93"/>
      <c r="E1" s="93"/>
      <c r="F1" s="93"/>
      <c r="G1" s="93"/>
      <c r="H1" s="93"/>
    </row>
  </sheetData>
  <mergeCells count="1">
    <mergeCell ref="A1:H1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395E9-895E-4928-B17B-77A548188B3D}">
  <dimension ref="A1:D2"/>
  <sheetViews>
    <sheetView workbookViewId="0">
      <selection activeCell="A2" sqref="A2:D2"/>
    </sheetView>
  </sheetViews>
  <sheetFormatPr defaultRowHeight="15" x14ac:dyDescent="0.25"/>
  <sheetData>
    <row r="1" spans="1:4" x14ac:dyDescent="0.25">
      <c r="A1" s="45" t="s">
        <v>1</v>
      </c>
      <c r="B1" s="45" t="s">
        <v>2</v>
      </c>
      <c r="C1" s="45" t="s">
        <v>87</v>
      </c>
      <c r="D1" s="45" t="s">
        <v>217</v>
      </c>
    </row>
    <row r="2" spans="1:4" x14ac:dyDescent="0.25">
      <c r="A2" t="s">
        <v>207</v>
      </c>
      <c r="B2" t="s">
        <v>351</v>
      </c>
      <c r="C2" t="s">
        <v>352</v>
      </c>
      <c r="D2">
        <v>25.44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ADD06-9C13-437C-95AE-531268A38C17}">
  <dimension ref="A1:D19"/>
  <sheetViews>
    <sheetView workbookViewId="0">
      <selection activeCell="M26" sqref="M26"/>
    </sheetView>
  </sheetViews>
  <sheetFormatPr defaultRowHeight="15" x14ac:dyDescent="0.25"/>
  <sheetData>
    <row r="1" spans="1:4" x14ac:dyDescent="0.25">
      <c r="A1" s="45" t="s">
        <v>218</v>
      </c>
      <c r="B1" s="45" t="s">
        <v>219</v>
      </c>
      <c r="C1" s="45" t="s">
        <v>220</v>
      </c>
      <c r="D1" s="45" t="s">
        <v>221</v>
      </c>
    </row>
    <row r="2" spans="1:4" x14ac:dyDescent="0.25">
      <c r="A2" t="s">
        <v>353</v>
      </c>
      <c r="B2">
        <v>193.31</v>
      </c>
      <c r="C2">
        <v>5.22</v>
      </c>
      <c r="D2">
        <v>3</v>
      </c>
    </row>
    <row r="3" spans="1:4" x14ac:dyDescent="0.25">
      <c r="A3" t="s">
        <v>354</v>
      </c>
      <c r="B3">
        <v>193.27</v>
      </c>
      <c r="C3">
        <v>5.22</v>
      </c>
      <c r="D3">
        <v>3</v>
      </c>
    </row>
    <row r="4" spans="1:4" x14ac:dyDescent="0.25">
      <c r="A4" t="s">
        <v>355</v>
      </c>
      <c r="B4">
        <v>76.05</v>
      </c>
      <c r="C4">
        <v>5.22</v>
      </c>
      <c r="D4">
        <v>3</v>
      </c>
    </row>
    <row r="5" spans="1:4" x14ac:dyDescent="0.25">
      <c r="A5" t="s">
        <v>356</v>
      </c>
      <c r="B5">
        <v>76.05</v>
      </c>
      <c r="C5">
        <v>5.22</v>
      </c>
      <c r="D5">
        <v>3</v>
      </c>
    </row>
    <row r="6" spans="1:4" x14ac:dyDescent="0.25">
      <c r="A6" t="s">
        <v>357</v>
      </c>
      <c r="B6">
        <v>304.23</v>
      </c>
      <c r="C6">
        <v>5.22</v>
      </c>
      <c r="D6">
        <v>3</v>
      </c>
    </row>
    <row r="7" spans="1:4" x14ac:dyDescent="0.25">
      <c r="A7" t="s">
        <v>358</v>
      </c>
      <c r="B7">
        <v>304.23</v>
      </c>
      <c r="C7">
        <v>5.22</v>
      </c>
      <c r="D7">
        <v>3</v>
      </c>
    </row>
    <row r="8" spans="1:4" x14ac:dyDescent="0.25">
      <c r="A8" t="s">
        <v>359</v>
      </c>
      <c r="B8">
        <v>304.23</v>
      </c>
      <c r="C8">
        <v>5.22</v>
      </c>
      <c r="D8">
        <v>3</v>
      </c>
    </row>
    <row r="9" spans="1:4" x14ac:dyDescent="0.25">
      <c r="A9" t="s">
        <v>360</v>
      </c>
      <c r="B9">
        <v>304.23</v>
      </c>
      <c r="C9">
        <v>5.22</v>
      </c>
      <c r="D9">
        <v>3</v>
      </c>
    </row>
    <row r="10" spans="1:4" x14ac:dyDescent="0.25">
      <c r="A10" t="s">
        <v>361</v>
      </c>
      <c r="B10">
        <v>76.05</v>
      </c>
      <c r="C10">
        <v>5.22</v>
      </c>
      <c r="D10">
        <v>3</v>
      </c>
    </row>
    <row r="11" spans="1:4" x14ac:dyDescent="0.25">
      <c r="A11" t="s">
        <v>362</v>
      </c>
      <c r="B11">
        <v>76.05</v>
      </c>
      <c r="C11">
        <v>5.22</v>
      </c>
      <c r="D11">
        <v>3</v>
      </c>
    </row>
    <row r="12" spans="1:4" x14ac:dyDescent="0.25">
      <c r="A12" t="s">
        <v>363</v>
      </c>
      <c r="B12">
        <v>28.08</v>
      </c>
      <c r="C12">
        <v>5.22</v>
      </c>
      <c r="D12">
        <v>3</v>
      </c>
    </row>
    <row r="13" spans="1:4" x14ac:dyDescent="0.25">
      <c r="A13" t="s">
        <v>364</v>
      </c>
      <c r="B13">
        <v>54.23</v>
      </c>
      <c r="C13">
        <v>5.22</v>
      </c>
      <c r="D13">
        <v>3</v>
      </c>
    </row>
    <row r="14" spans="1:4" x14ac:dyDescent="0.25">
      <c r="A14" t="s">
        <v>365</v>
      </c>
      <c r="B14">
        <v>83.2</v>
      </c>
      <c r="C14">
        <v>5.22</v>
      </c>
      <c r="D14">
        <v>3</v>
      </c>
    </row>
    <row r="15" spans="1:4" x14ac:dyDescent="0.25">
      <c r="A15" t="s">
        <v>366</v>
      </c>
      <c r="B15">
        <v>28.9</v>
      </c>
      <c r="C15">
        <v>5.22</v>
      </c>
      <c r="D15">
        <v>3</v>
      </c>
    </row>
    <row r="16" spans="1:4" x14ac:dyDescent="0.25">
      <c r="A16" t="s">
        <v>367</v>
      </c>
      <c r="B16">
        <v>28.97</v>
      </c>
      <c r="C16">
        <v>5.22</v>
      </c>
      <c r="D16">
        <v>3</v>
      </c>
    </row>
    <row r="17" spans="1:4" x14ac:dyDescent="0.25">
      <c r="A17" t="s">
        <v>368</v>
      </c>
      <c r="B17">
        <v>32.549999999999997</v>
      </c>
      <c r="C17">
        <v>5.22</v>
      </c>
      <c r="D17">
        <v>3</v>
      </c>
    </row>
    <row r="18" spans="1:4" x14ac:dyDescent="0.25">
      <c r="A18" t="s">
        <v>369</v>
      </c>
      <c r="B18">
        <v>32.549999999999997</v>
      </c>
      <c r="C18">
        <v>5.22</v>
      </c>
      <c r="D18">
        <v>3</v>
      </c>
    </row>
    <row r="19" spans="1:4" x14ac:dyDescent="0.25">
      <c r="A19" t="s">
        <v>370</v>
      </c>
      <c r="B19">
        <v>19.03</v>
      </c>
      <c r="C19">
        <v>5.22</v>
      </c>
      <c r="D19">
        <v>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80239-0F8E-401F-A68E-EF632E287809}">
  <dimension ref="A1:C2"/>
  <sheetViews>
    <sheetView workbookViewId="0">
      <selection activeCell="L9" sqref="L9"/>
    </sheetView>
  </sheetViews>
  <sheetFormatPr defaultRowHeight="15" x14ac:dyDescent="0.25"/>
  <sheetData>
    <row r="1" spans="1:3" x14ac:dyDescent="0.25">
      <c r="A1" s="45" t="s">
        <v>222</v>
      </c>
      <c r="B1" s="45" t="s">
        <v>219</v>
      </c>
      <c r="C1" s="45" t="s">
        <v>223</v>
      </c>
    </row>
    <row r="2" spans="1:3" x14ac:dyDescent="0.25">
      <c r="A2" t="s">
        <v>371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3D711-5EAF-4538-BB80-1C1BF1664C44}">
  <dimension ref="A1:S69"/>
  <sheetViews>
    <sheetView workbookViewId="0">
      <selection activeCell="T27" sqref="T27"/>
    </sheetView>
  </sheetViews>
  <sheetFormatPr defaultRowHeight="15" x14ac:dyDescent="0.25"/>
  <sheetData>
    <row r="1" spans="1:19" x14ac:dyDescent="0.25">
      <c r="A1" s="45" t="s">
        <v>18</v>
      </c>
      <c r="B1" s="45" t="s">
        <v>50</v>
      </c>
      <c r="C1" s="45" t="s">
        <v>47</v>
      </c>
      <c r="D1" s="45" t="s">
        <v>224</v>
      </c>
      <c r="E1" s="45" t="s">
        <v>394</v>
      </c>
      <c r="F1" s="45" t="s">
        <v>395</v>
      </c>
      <c r="G1" s="45" t="s">
        <v>225</v>
      </c>
      <c r="H1" s="45" t="s">
        <v>226</v>
      </c>
      <c r="I1" s="45" t="s">
        <v>227</v>
      </c>
      <c r="J1" s="45" t="s">
        <v>12</v>
      </c>
      <c r="K1" s="45" t="s">
        <v>228</v>
      </c>
      <c r="L1" s="45" t="s">
        <v>229</v>
      </c>
      <c r="M1" s="45" t="s">
        <v>230</v>
      </c>
      <c r="N1" s="45" t="s">
        <v>231</v>
      </c>
      <c r="O1" s="45" t="s">
        <v>232</v>
      </c>
      <c r="P1" s="45" t="s">
        <v>57</v>
      </c>
      <c r="Q1" s="45" t="s">
        <v>233</v>
      </c>
      <c r="R1" s="45" t="s">
        <v>323</v>
      </c>
      <c r="S1" s="45" t="s">
        <v>396</v>
      </c>
    </row>
    <row r="2" spans="1:19" x14ac:dyDescent="0.25">
      <c r="A2" t="s">
        <v>39</v>
      </c>
      <c r="B2" t="s">
        <v>397</v>
      </c>
      <c r="C2" t="s">
        <v>397</v>
      </c>
      <c r="D2" t="s">
        <v>398</v>
      </c>
      <c r="E2">
        <v>7975.5</v>
      </c>
      <c r="F2">
        <v>7975.5</v>
      </c>
      <c r="G2">
        <v>265.81</v>
      </c>
      <c r="H2">
        <v>29.99</v>
      </c>
      <c r="I2">
        <v>71782.97</v>
      </c>
      <c r="J2">
        <v>1</v>
      </c>
      <c r="K2">
        <v>25</v>
      </c>
      <c r="L2">
        <v>4.4800000000000004</v>
      </c>
      <c r="M2">
        <v>3.4117000000000002</v>
      </c>
      <c r="N2" t="s">
        <v>399</v>
      </c>
      <c r="O2" t="s">
        <v>400</v>
      </c>
      <c r="P2" t="s">
        <v>401</v>
      </c>
      <c r="Q2" t="s">
        <v>61</v>
      </c>
      <c r="R2" t="s">
        <v>402</v>
      </c>
      <c r="S2">
        <v>9.0004350824399726</v>
      </c>
    </row>
    <row r="3" spans="1:19" x14ac:dyDescent="0.25">
      <c r="A3" t="s">
        <v>39</v>
      </c>
      <c r="B3" t="s">
        <v>403</v>
      </c>
      <c r="C3" t="s">
        <v>403</v>
      </c>
      <c r="D3" t="s">
        <v>398</v>
      </c>
      <c r="E3">
        <v>7988.73</v>
      </c>
      <c r="F3">
        <v>7988.73</v>
      </c>
      <c r="G3">
        <v>265.81</v>
      </c>
      <c r="H3">
        <v>30.05</v>
      </c>
      <c r="I3">
        <v>71902.12</v>
      </c>
      <c r="J3">
        <v>1</v>
      </c>
      <c r="K3">
        <v>25</v>
      </c>
      <c r="L3">
        <v>4.4800000000000004</v>
      </c>
      <c r="M3">
        <v>3.4117000000000002</v>
      </c>
      <c r="N3" t="s">
        <v>399</v>
      </c>
      <c r="O3" t="s">
        <v>400</v>
      </c>
      <c r="P3" t="s">
        <v>401</v>
      </c>
      <c r="Q3" t="s">
        <v>61</v>
      </c>
      <c r="R3" t="s">
        <v>402</v>
      </c>
      <c r="S3">
        <v>9.0004443760147108</v>
      </c>
    </row>
    <row r="4" spans="1:19" x14ac:dyDescent="0.25">
      <c r="A4" t="s">
        <v>39</v>
      </c>
      <c r="B4" t="s">
        <v>404</v>
      </c>
      <c r="C4" t="s">
        <v>404</v>
      </c>
      <c r="D4" t="s">
        <v>398</v>
      </c>
      <c r="E4">
        <v>11854.45</v>
      </c>
      <c r="F4">
        <v>11854.45</v>
      </c>
      <c r="G4">
        <v>265.81</v>
      </c>
      <c r="H4">
        <v>44.59</v>
      </c>
      <c r="I4">
        <v>106695.3</v>
      </c>
      <c r="J4">
        <v>1</v>
      </c>
      <c r="K4">
        <v>25</v>
      </c>
      <c r="L4">
        <v>4.4800000000000004</v>
      </c>
      <c r="M4">
        <v>3.4117000000000002</v>
      </c>
      <c r="N4" t="s">
        <v>399</v>
      </c>
      <c r="O4" t="s">
        <v>400</v>
      </c>
      <c r="P4" t="s">
        <v>401</v>
      </c>
      <c r="Q4" t="s">
        <v>61</v>
      </c>
      <c r="R4" t="s">
        <v>402</v>
      </c>
      <c r="S4">
        <v>9.0004428716642266</v>
      </c>
    </row>
    <row r="5" spans="1:19" x14ac:dyDescent="0.25">
      <c r="A5" t="s">
        <v>39</v>
      </c>
      <c r="B5" t="s">
        <v>405</v>
      </c>
      <c r="C5" t="s">
        <v>405</v>
      </c>
      <c r="D5" t="s">
        <v>398</v>
      </c>
      <c r="E5">
        <v>2238.89</v>
      </c>
      <c r="F5">
        <v>2238.89</v>
      </c>
      <c r="G5">
        <v>42.45</v>
      </c>
      <c r="H5">
        <v>104.66</v>
      </c>
      <c r="I5">
        <v>20151</v>
      </c>
      <c r="J5">
        <v>1</v>
      </c>
      <c r="K5">
        <v>25</v>
      </c>
      <c r="L5">
        <v>4.4800000000000004</v>
      </c>
      <c r="M5">
        <v>3.4117000000000002</v>
      </c>
      <c r="N5" t="s">
        <v>399</v>
      </c>
      <c r="O5" t="s">
        <v>400</v>
      </c>
      <c r="P5" t="s">
        <v>401</v>
      </c>
      <c r="Q5" t="s">
        <v>61</v>
      </c>
      <c r="R5" t="s">
        <v>402</v>
      </c>
      <c r="S5">
        <v>9.0004421834033828</v>
      </c>
    </row>
    <row r="6" spans="1:19" x14ac:dyDescent="0.25">
      <c r="A6" t="s">
        <v>39</v>
      </c>
      <c r="B6" t="s">
        <v>406</v>
      </c>
      <c r="C6" t="s">
        <v>406</v>
      </c>
      <c r="D6" t="s">
        <v>398</v>
      </c>
      <c r="E6">
        <v>2238.89</v>
      </c>
      <c r="F6">
        <v>2238.89</v>
      </c>
      <c r="G6">
        <v>42.45</v>
      </c>
      <c r="H6">
        <v>104.66</v>
      </c>
      <c r="I6">
        <v>20151</v>
      </c>
      <c r="J6">
        <v>1</v>
      </c>
      <c r="K6">
        <v>25</v>
      </c>
      <c r="L6">
        <v>4.4800000000000004</v>
      </c>
      <c r="M6">
        <v>3.4117000000000002</v>
      </c>
      <c r="N6" t="s">
        <v>399</v>
      </c>
      <c r="O6" t="s">
        <v>400</v>
      </c>
      <c r="P6" t="s">
        <v>401</v>
      </c>
      <c r="Q6" t="s">
        <v>61</v>
      </c>
      <c r="R6" t="s">
        <v>402</v>
      </c>
      <c r="S6">
        <v>9.0004421834033828</v>
      </c>
    </row>
    <row r="7" spans="1:19" x14ac:dyDescent="0.25">
      <c r="A7" t="s">
        <v>39</v>
      </c>
      <c r="B7" t="s">
        <v>407</v>
      </c>
      <c r="C7" t="s">
        <v>407</v>
      </c>
      <c r="D7" t="s">
        <v>398</v>
      </c>
      <c r="E7">
        <v>11652.69</v>
      </c>
      <c r="F7">
        <v>11652.69</v>
      </c>
      <c r="G7">
        <v>418.34</v>
      </c>
      <c r="H7">
        <v>42.42</v>
      </c>
      <c r="I7">
        <v>104879.29</v>
      </c>
      <c r="J7">
        <v>1</v>
      </c>
      <c r="K7">
        <v>25</v>
      </c>
      <c r="L7">
        <v>4.4800000000000004</v>
      </c>
      <c r="M7">
        <v>3.4117000000000002</v>
      </c>
      <c r="N7" t="s">
        <v>399</v>
      </c>
      <c r="O7" t="s">
        <v>400</v>
      </c>
      <c r="P7" t="s">
        <v>401</v>
      </c>
      <c r="Q7" t="s">
        <v>61</v>
      </c>
      <c r="R7" t="s">
        <v>402</v>
      </c>
      <c r="S7">
        <v>9.0004359508405347</v>
      </c>
    </row>
    <row r="8" spans="1:19" x14ac:dyDescent="0.25">
      <c r="A8" t="s">
        <v>39</v>
      </c>
      <c r="B8" t="s">
        <v>408</v>
      </c>
      <c r="C8" t="s">
        <v>408</v>
      </c>
      <c r="D8" t="s">
        <v>398</v>
      </c>
      <c r="E8">
        <v>11652.69</v>
      </c>
      <c r="F8">
        <v>11652.69</v>
      </c>
      <c r="G8">
        <v>418.34</v>
      </c>
      <c r="H8">
        <v>42.42</v>
      </c>
      <c r="I8">
        <v>104879.29</v>
      </c>
      <c r="J8">
        <v>1</v>
      </c>
      <c r="K8">
        <v>25</v>
      </c>
      <c r="L8">
        <v>4.4800000000000004</v>
      </c>
      <c r="M8">
        <v>3.4117000000000002</v>
      </c>
      <c r="N8" t="s">
        <v>399</v>
      </c>
      <c r="O8" t="s">
        <v>400</v>
      </c>
      <c r="P8" t="s">
        <v>401</v>
      </c>
      <c r="Q8" t="s">
        <v>61</v>
      </c>
      <c r="R8" t="s">
        <v>402</v>
      </c>
      <c r="S8">
        <v>9.0004359508405347</v>
      </c>
    </row>
    <row r="9" spans="1:19" x14ac:dyDescent="0.25">
      <c r="A9" t="s">
        <v>39</v>
      </c>
      <c r="B9" t="s">
        <v>409</v>
      </c>
      <c r="C9" t="s">
        <v>409</v>
      </c>
      <c r="D9" t="s">
        <v>398</v>
      </c>
      <c r="E9">
        <v>11672.03</v>
      </c>
      <c r="F9">
        <v>11672.03</v>
      </c>
      <c r="G9">
        <v>358.37</v>
      </c>
      <c r="H9">
        <v>42.45</v>
      </c>
      <c r="I9">
        <v>105053.37</v>
      </c>
      <c r="J9">
        <v>1</v>
      </c>
      <c r="K9">
        <v>25</v>
      </c>
      <c r="L9">
        <v>4.4800000000000004</v>
      </c>
      <c r="M9">
        <v>3.4117000000000002</v>
      </c>
      <c r="N9" t="s">
        <v>399</v>
      </c>
      <c r="O9" t="s">
        <v>400</v>
      </c>
      <c r="P9" t="s">
        <v>401</v>
      </c>
      <c r="Q9" t="s">
        <v>61</v>
      </c>
      <c r="R9" t="s">
        <v>402</v>
      </c>
      <c r="S9">
        <v>9.0004369419886672</v>
      </c>
    </row>
    <row r="10" spans="1:19" x14ac:dyDescent="0.25">
      <c r="A10" t="s">
        <v>39</v>
      </c>
      <c r="B10" t="s">
        <v>410</v>
      </c>
      <c r="C10" t="s">
        <v>410</v>
      </c>
      <c r="D10" t="s">
        <v>398</v>
      </c>
      <c r="E10">
        <v>11672.03</v>
      </c>
      <c r="F10">
        <v>11672.03</v>
      </c>
      <c r="G10">
        <v>418.34</v>
      </c>
      <c r="H10">
        <v>42.45</v>
      </c>
      <c r="I10">
        <v>105053.37</v>
      </c>
      <c r="J10">
        <v>1</v>
      </c>
      <c r="K10">
        <v>25</v>
      </c>
      <c r="L10">
        <v>4.4800000000000004</v>
      </c>
      <c r="M10">
        <v>3.4117000000000002</v>
      </c>
      <c r="N10" t="s">
        <v>399</v>
      </c>
      <c r="O10" t="s">
        <v>400</v>
      </c>
      <c r="P10" t="s">
        <v>401</v>
      </c>
      <c r="Q10" t="s">
        <v>61</v>
      </c>
      <c r="R10" t="s">
        <v>402</v>
      </c>
      <c r="S10">
        <v>9.0004369419886672</v>
      </c>
    </row>
    <row r="11" spans="1:19" x14ac:dyDescent="0.25">
      <c r="A11" t="s">
        <v>39</v>
      </c>
      <c r="B11" t="s">
        <v>411</v>
      </c>
      <c r="C11" t="s">
        <v>411</v>
      </c>
      <c r="D11" t="s">
        <v>398</v>
      </c>
      <c r="E11">
        <v>2238.89</v>
      </c>
      <c r="F11">
        <v>2238.89</v>
      </c>
      <c r="G11">
        <v>44.59</v>
      </c>
      <c r="H11">
        <v>44.59</v>
      </c>
      <c r="I11">
        <v>20151</v>
      </c>
      <c r="J11">
        <v>1</v>
      </c>
      <c r="K11">
        <v>25</v>
      </c>
      <c r="L11">
        <v>4.4800000000000004</v>
      </c>
      <c r="M11">
        <v>3.4117000000000002</v>
      </c>
      <c r="N11" t="s">
        <v>399</v>
      </c>
      <c r="O11" t="s">
        <v>400</v>
      </c>
      <c r="P11" t="s">
        <v>401</v>
      </c>
      <c r="Q11" t="s">
        <v>61</v>
      </c>
      <c r="R11" t="s">
        <v>402</v>
      </c>
      <c r="S11">
        <v>9.0004421834033828</v>
      </c>
    </row>
    <row r="12" spans="1:19" x14ac:dyDescent="0.25">
      <c r="A12" t="s">
        <v>39</v>
      </c>
      <c r="B12" t="s">
        <v>412</v>
      </c>
      <c r="C12" t="s">
        <v>412</v>
      </c>
      <c r="D12" t="s">
        <v>398</v>
      </c>
      <c r="E12">
        <v>2238.89</v>
      </c>
      <c r="F12">
        <v>2238.89</v>
      </c>
      <c r="G12">
        <v>44.59</v>
      </c>
      <c r="H12">
        <v>42.45</v>
      </c>
      <c r="I12">
        <v>20151</v>
      </c>
      <c r="J12">
        <v>1</v>
      </c>
      <c r="K12">
        <v>25</v>
      </c>
      <c r="L12">
        <v>4.4800000000000004</v>
      </c>
      <c r="M12">
        <v>3.4117000000000002</v>
      </c>
      <c r="N12" t="s">
        <v>399</v>
      </c>
      <c r="O12" t="s">
        <v>400</v>
      </c>
      <c r="P12" t="s">
        <v>401</v>
      </c>
      <c r="Q12" t="s">
        <v>61</v>
      </c>
      <c r="R12" t="s">
        <v>402</v>
      </c>
      <c r="S12">
        <v>9.0004421834033828</v>
      </c>
    </row>
    <row r="13" spans="1:19" x14ac:dyDescent="0.25">
      <c r="A13" t="s">
        <v>39</v>
      </c>
      <c r="B13" t="s">
        <v>413</v>
      </c>
      <c r="C13" t="s">
        <v>413</v>
      </c>
      <c r="D13" t="s">
        <v>398</v>
      </c>
      <c r="E13">
        <v>2397.1999999999998</v>
      </c>
      <c r="F13">
        <v>2397.1999999999998</v>
      </c>
      <c r="G13">
        <v>53.74</v>
      </c>
      <c r="H13">
        <v>44.59</v>
      </c>
      <c r="I13">
        <v>21575.89</v>
      </c>
      <c r="J13">
        <v>1</v>
      </c>
      <c r="K13">
        <v>1.5</v>
      </c>
      <c r="L13">
        <v>3.7719</v>
      </c>
      <c r="M13">
        <v>68.2333</v>
      </c>
      <c r="N13" t="s">
        <v>399</v>
      </c>
      <c r="O13" t="s">
        <v>414</v>
      </c>
      <c r="P13" t="s">
        <v>415</v>
      </c>
      <c r="Q13" t="s">
        <v>63</v>
      </c>
      <c r="R13" t="s">
        <v>416</v>
      </c>
      <c r="S13">
        <v>9.0004546971466723</v>
      </c>
    </row>
    <row r="14" spans="1:19" x14ac:dyDescent="0.25">
      <c r="A14" t="s">
        <v>39</v>
      </c>
      <c r="B14" t="s">
        <v>417</v>
      </c>
      <c r="C14" t="s">
        <v>417</v>
      </c>
      <c r="D14" t="s">
        <v>398</v>
      </c>
      <c r="E14">
        <v>2397.1999999999998</v>
      </c>
      <c r="F14">
        <v>2397.1999999999998</v>
      </c>
      <c r="G14">
        <v>53.74</v>
      </c>
      <c r="H14">
        <v>44.59</v>
      </c>
      <c r="I14">
        <v>21575.89</v>
      </c>
      <c r="J14">
        <v>1</v>
      </c>
      <c r="K14">
        <v>1.5</v>
      </c>
      <c r="L14">
        <v>3.7719</v>
      </c>
      <c r="M14">
        <v>68.2333</v>
      </c>
      <c r="N14" t="s">
        <v>399</v>
      </c>
      <c r="O14" t="s">
        <v>414</v>
      </c>
      <c r="P14" t="s">
        <v>415</v>
      </c>
      <c r="Q14" t="s">
        <v>63</v>
      </c>
      <c r="R14" t="s">
        <v>416</v>
      </c>
      <c r="S14">
        <v>9.0004546971466723</v>
      </c>
    </row>
    <row r="15" spans="1:19" x14ac:dyDescent="0.25">
      <c r="A15" t="s">
        <v>39</v>
      </c>
      <c r="B15" t="s">
        <v>418</v>
      </c>
      <c r="C15" t="s">
        <v>418</v>
      </c>
      <c r="D15" t="s">
        <v>398</v>
      </c>
      <c r="E15">
        <v>13150.28</v>
      </c>
      <c r="F15">
        <v>13150.28</v>
      </c>
      <c r="G15">
        <v>122.54</v>
      </c>
      <c r="H15">
        <v>114.67</v>
      </c>
      <c r="I15">
        <v>170962.03</v>
      </c>
      <c r="J15">
        <v>1</v>
      </c>
      <c r="K15">
        <v>33.33</v>
      </c>
      <c r="L15">
        <v>4.1409000000000002</v>
      </c>
      <c r="M15">
        <v>2.5588000000000002</v>
      </c>
      <c r="N15" t="s">
        <v>399</v>
      </c>
      <c r="O15" t="s">
        <v>419</v>
      </c>
      <c r="P15" t="s">
        <v>420</v>
      </c>
      <c r="Q15" t="s">
        <v>61</v>
      </c>
      <c r="R15" t="s">
        <v>402</v>
      </c>
      <c r="S15">
        <v>13.0006380092287</v>
      </c>
    </row>
    <row r="16" spans="1:19" x14ac:dyDescent="0.25">
      <c r="A16" t="s">
        <v>39</v>
      </c>
      <c r="B16" t="s">
        <v>421</v>
      </c>
      <c r="C16" t="s">
        <v>421</v>
      </c>
      <c r="D16" t="s">
        <v>422</v>
      </c>
      <c r="E16">
        <v>0</v>
      </c>
      <c r="F16">
        <v>18739.41</v>
      </c>
      <c r="G16">
        <v>179.04</v>
      </c>
      <c r="H16">
        <v>104.66</v>
      </c>
      <c r="I16">
        <v>74961.3</v>
      </c>
      <c r="J16">
        <v>1</v>
      </c>
      <c r="K16">
        <v>0</v>
      </c>
      <c r="L16">
        <v>0</v>
      </c>
      <c r="M16">
        <v>0</v>
      </c>
      <c r="N16" t="s">
        <v>91</v>
      </c>
      <c r="O16" t="s">
        <v>91</v>
      </c>
      <c r="P16" t="s">
        <v>423</v>
      </c>
      <c r="Q16" t="s">
        <v>91</v>
      </c>
      <c r="R16" t="s">
        <v>423</v>
      </c>
      <c r="S16">
        <v>4.0001953103112644</v>
      </c>
    </row>
    <row r="17" spans="1:19" x14ac:dyDescent="0.25">
      <c r="A17" t="s">
        <v>39</v>
      </c>
      <c r="B17" t="s">
        <v>424</v>
      </c>
      <c r="C17" t="s">
        <v>424</v>
      </c>
      <c r="D17" t="s">
        <v>422</v>
      </c>
      <c r="E17">
        <v>0</v>
      </c>
      <c r="F17">
        <v>7975.5</v>
      </c>
      <c r="G17">
        <v>265.81</v>
      </c>
      <c r="H17">
        <v>42.42</v>
      </c>
      <c r="I17">
        <v>31903.54</v>
      </c>
      <c r="J17">
        <v>1</v>
      </c>
      <c r="K17">
        <v>0</v>
      </c>
      <c r="L17">
        <v>0</v>
      </c>
      <c r="M17">
        <v>0</v>
      </c>
      <c r="N17" t="s">
        <v>91</v>
      </c>
      <c r="O17" t="s">
        <v>91</v>
      </c>
      <c r="P17" t="s">
        <v>423</v>
      </c>
      <c r="Q17" t="s">
        <v>91</v>
      </c>
      <c r="R17" t="s">
        <v>423</v>
      </c>
      <c r="S17">
        <v>4.0001930913422354</v>
      </c>
    </row>
    <row r="18" spans="1:19" x14ac:dyDescent="0.25">
      <c r="A18" t="s">
        <v>39</v>
      </c>
      <c r="B18" t="s">
        <v>425</v>
      </c>
      <c r="C18" t="s">
        <v>425</v>
      </c>
      <c r="D18" t="s">
        <v>422</v>
      </c>
      <c r="E18">
        <v>0</v>
      </c>
      <c r="F18">
        <v>7988.73</v>
      </c>
      <c r="G18">
        <v>265.81</v>
      </c>
      <c r="H18">
        <v>42.45</v>
      </c>
      <c r="I18">
        <v>31956.5</v>
      </c>
      <c r="J18">
        <v>1</v>
      </c>
      <c r="K18">
        <v>0</v>
      </c>
      <c r="L18">
        <v>0</v>
      </c>
      <c r="M18">
        <v>0</v>
      </c>
      <c r="N18" t="s">
        <v>91</v>
      </c>
      <c r="O18" t="s">
        <v>91</v>
      </c>
      <c r="P18" t="s">
        <v>423</v>
      </c>
      <c r="Q18" t="s">
        <v>91</v>
      </c>
      <c r="R18" t="s">
        <v>423</v>
      </c>
      <c r="S18">
        <v>4.000197778620632</v>
      </c>
    </row>
    <row r="19" spans="1:19" x14ac:dyDescent="0.25">
      <c r="A19" t="s">
        <v>39</v>
      </c>
      <c r="B19" t="s">
        <v>426</v>
      </c>
      <c r="C19" t="s">
        <v>426</v>
      </c>
      <c r="D19" t="s">
        <v>422</v>
      </c>
      <c r="E19">
        <v>0</v>
      </c>
      <c r="F19">
        <v>11854.45</v>
      </c>
      <c r="G19">
        <v>265.81</v>
      </c>
      <c r="H19">
        <v>44.59</v>
      </c>
      <c r="I19">
        <v>47419.75</v>
      </c>
      <c r="J19">
        <v>1</v>
      </c>
      <c r="K19">
        <v>0</v>
      </c>
      <c r="L19">
        <v>0</v>
      </c>
      <c r="M19">
        <v>0</v>
      </c>
      <c r="N19" t="s">
        <v>91</v>
      </c>
      <c r="O19" t="s">
        <v>91</v>
      </c>
      <c r="P19" t="s">
        <v>423</v>
      </c>
      <c r="Q19" t="s">
        <v>91</v>
      </c>
      <c r="R19" t="s">
        <v>423</v>
      </c>
      <c r="S19">
        <v>4.0001644951895701</v>
      </c>
    </row>
    <row r="20" spans="1:19" x14ac:dyDescent="0.25">
      <c r="A20" t="s">
        <v>39</v>
      </c>
      <c r="B20" t="s">
        <v>427</v>
      </c>
      <c r="C20" t="s">
        <v>427</v>
      </c>
      <c r="D20" t="s">
        <v>422</v>
      </c>
      <c r="E20">
        <v>0</v>
      </c>
      <c r="F20">
        <v>2397.1999999999998</v>
      </c>
      <c r="G20">
        <v>53.74</v>
      </c>
      <c r="H20">
        <v>44.59</v>
      </c>
      <c r="I20">
        <v>9589.2900000000009</v>
      </c>
      <c r="J20">
        <v>1</v>
      </c>
      <c r="K20">
        <v>0</v>
      </c>
      <c r="L20">
        <v>0</v>
      </c>
      <c r="M20">
        <v>0</v>
      </c>
      <c r="N20" t="s">
        <v>91</v>
      </c>
      <c r="O20" t="s">
        <v>91</v>
      </c>
      <c r="P20" t="s">
        <v>423</v>
      </c>
      <c r="Q20" t="s">
        <v>91</v>
      </c>
      <c r="R20" t="s">
        <v>423</v>
      </c>
      <c r="S20">
        <v>4.0002044051393302</v>
      </c>
    </row>
    <row r="21" spans="1:19" x14ac:dyDescent="0.25">
      <c r="A21" t="s">
        <v>39</v>
      </c>
      <c r="B21" t="s">
        <v>428</v>
      </c>
      <c r="C21" t="s">
        <v>428</v>
      </c>
      <c r="D21" t="s">
        <v>422</v>
      </c>
      <c r="E21">
        <v>0</v>
      </c>
      <c r="F21">
        <v>13584.81</v>
      </c>
      <c r="G21">
        <v>304.58999999999997</v>
      </c>
      <c r="H21">
        <v>44.59</v>
      </c>
      <c r="I21">
        <v>54343.3</v>
      </c>
      <c r="J21">
        <v>1</v>
      </c>
      <c r="K21">
        <v>0</v>
      </c>
      <c r="L21">
        <v>0</v>
      </c>
      <c r="M21">
        <v>0</v>
      </c>
      <c r="N21" t="s">
        <v>91</v>
      </c>
      <c r="O21" t="s">
        <v>91</v>
      </c>
      <c r="P21" t="s">
        <v>423</v>
      </c>
      <c r="Q21" t="s">
        <v>91</v>
      </c>
      <c r="R21" t="s">
        <v>423</v>
      </c>
      <c r="S21">
        <v>4.0002988632156073</v>
      </c>
    </row>
    <row r="22" spans="1:19" x14ac:dyDescent="0.25">
      <c r="A22" t="s">
        <v>39</v>
      </c>
      <c r="B22" t="s">
        <v>429</v>
      </c>
      <c r="C22" t="s">
        <v>429</v>
      </c>
      <c r="D22" t="s">
        <v>422</v>
      </c>
      <c r="E22">
        <v>0</v>
      </c>
      <c r="F22">
        <v>2397.1999999999998</v>
      </c>
      <c r="G22">
        <v>53.74</v>
      </c>
      <c r="H22">
        <v>44.59</v>
      </c>
      <c r="I22">
        <v>9589.2900000000009</v>
      </c>
      <c r="J22">
        <v>1</v>
      </c>
      <c r="K22">
        <v>0</v>
      </c>
      <c r="L22">
        <v>0</v>
      </c>
      <c r="M22">
        <v>0</v>
      </c>
      <c r="N22" t="s">
        <v>91</v>
      </c>
      <c r="O22" t="s">
        <v>91</v>
      </c>
      <c r="P22" t="s">
        <v>423</v>
      </c>
      <c r="Q22" t="s">
        <v>91</v>
      </c>
      <c r="R22" t="s">
        <v>423</v>
      </c>
      <c r="S22">
        <v>4.0002044051393302</v>
      </c>
    </row>
    <row r="23" spans="1:19" x14ac:dyDescent="0.25">
      <c r="A23" t="s">
        <v>39</v>
      </c>
      <c r="B23" t="s">
        <v>430</v>
      </c>
      <c r="C23" t="s">
        <v>430</v>
      </c>
      <c r="D23" t="s">
        <v>422</v>
      </c>
      <c r="E23">
        <v>0</v>
      </c>
      <c r="F23">
        <v>13584.81</v>
      </c>
      <c r="G23">
        <v>304.58999999999997</v>
      </c>
      <c r="H23">
        <v>44.59</v>
      </c>
      <c r="I23">
        <v>54342.14</v>
      </c>
      <c r="J23">
        <v>1</v>
      </c>
      <c r="K23">
        <v>0</v>
      </c>
      <c r="L23">
        <v>0</v>
      </c>
      <c r="M23">
        <v>0</v>
      </c>
      <c r="N23" t="s">
        <v>91</v>
      </c>
      <c r="O23" t="s">
        <v>91</v>
      </c>
      <c r="P23" t="s">
        <v>423</v>
      </c>
      <c r="Q23" t="s">
        <v>91</v>
      </c>
      <c r="R23" t="s">
        <v>423</v>
      </c>
      <c r="S23">
        <v>4.0002134737254336</v>
      </c>
    </row>
    <row r="24" spans="1:19" x14ac:dyDescent="0.25">
      <c r="A24" t="s">
        <v>39</v>
      </c>
      <c r="B24" t="s">
        <v>431</v>
      </c>
      <c r="C24" t="s">
        <v>431</v>
      </c>
      <c r="D24" t="s">
        <v>422</v>
      </c>
      <c r="E24">
        <v>0</v>
      </c>
      <c r="F24">
        <v>2238.89</v>
      </c>
      <c r="G24">
        <v>42.45</v>
      </c>
      <c r="H24">
        <v>104.66</v>
      </c>
      <c r="I24">
        <v>8956</v>
      </c>
      <c r="J24">
        <v>1</v>
      </c>
      <c r="K24">
        <v>0</v>
      </c>
      <c r="L24">
        <v>0</v>
      </c>
      <c r="M24">
        <v>0</v>
      </c>
      <c r="N24" t="s">
        <v>91</v>
      </c>
      <c r="O24" t="s">
        <v>91</v>
      </c>
      <c r="P24" t="s">
        <v>423</v>
      </c>
      <c r="Q24" t="s">
        <v>91</v>
      </c>
      <c r="R24" t="s">
        <v>423</v>
      </c>
      <c r="S24">
        <v>4.0001965259570591</v>
      </c>
    </row>
    <row r="25" spans="1:19" x14ac:dyDescent="0.25">
      <c r="A25" t="s">
        <v>39</v>
      </c>
      <c r="B25" t="s">
        <v>432</v>
      </c>
      <c r="C25" t="s">
        <v>432</v>
      </c>
      <c r="D25" t="s">
        <v>422</v>
      </c>
      <c r="E25">
        <v>0</v>
      </c>
      <c r="F25">
        <v>2238.89</v>
      </c>
      <c r="G25">
        <v>42.45</v>
      </c>
      <c r="H25">
        <v>104.66</v>
      </c>
      <c r="I25">
        <v>8956</v>
      </c>
      <c r="J25">
        <v>1</v>
      </c>
      <c r="K25">
        <v>0</v>
      </c>
      <c r="L25">
        <v>0</v>
      </c>
      <c r="M25">
        <v>0</v>
      </c>
      <c r="N25" t="s">
        <v>91</v>
      </c>
      <c r="O25" t="s">
        <v>91</v>
      </c>
      <c r="P25" t="s">
        <v>423</v>
      </c>
      <c r="Q25" t="s">
        <v>91</v>
      </c>
      <c r="R25" t="s">
        <v>423</v>
      </c>
      <c r="S25">
        <v>4.0001965259570591</v>
      </c>
    </row>
    <row r="26" spans="1:19" x14ac:dyDescent="0.25">
      <c r="A26" t="s">
        <v>39</v>
      </c>
      <c r="B26" t="s">
        <v>433</v>
      </c>
      <c r="C26" t="s">
        <v>433</v>
      </c>
      <c r="D26" t="s">
        <v>422</v>
      </c>
      <c r="E26">
        <v>0</v>
      </c>
      <c r="F26">
        <v>11652.69</v>
      </c>
      <c r="G26">
        <v>418.34</v>
      </c>
      <c r="H26">
        <v>42.42</v>
      </c>
      <c r="I26">
        <v>46613.02</v>
      </c>
      <c r="J26">
        <v>1</v>
      </c>
      <c r="K26">
        <v>0</v>
      </c>
      <c r="L26">
        <v>0</v>
      </c>
      <c r="M26">
        <v>0</v>
      </c>
      <c r="N26" t="s">
        <v>91</v>
      </c>
      <c r="O26" t="s">
        <v>91</v>
      </c>
      <c r="P26" t="s">
        <v>423</v>
      </c>
      <c r="Q26" t="s">
        <v>91</v>
      </c>
      <c r="R26" t="s">
        <v>423</v>
      </c>
      <c r="S26">
        <v>4.0001939466337806</v>
      </c>
    </row>
    <row r="27" spans="1:19" x14ac:dyDescent="0.25">
      <c r="A27" t="s">
        <v>39</v>
      </c>
      <c r="B27" t="s">
        <v>434</v>
      </c>
      <c r="C27" t="s">
        <v>434</v>
      </c>
      <c r="D27" t="s">
        <v>422</v>
      </c>
      <c r="E27">
        <v>0</v>
      </c>
      <c r="F27">
        <v>11652.69</v>
      </c>
      <c r="G27">
        <v>418.34</v>
      </c>
      <c r="H27">
        <v>42.42</v>
      </c>
      <c r="I27">
        <v>46613.02</v>
      </c>
      <c r="J27">
        <v>1</v>
      </c>
      <c r="K27">
        <v>0</v>
      </c>
      <c r="L27">
        <v>0</v>
      </c>
      <c r="M27">
        <v>0</v>
      </c>
      <c r="N27" t="s">
        <v>91</v>
      </c>
      <c r="O27" t="s">
        <v>91</v>
      </c>
      <c r="P27" t="s">
        <v>423</v>
      </c>
      <c r="Q27" t="s">
        <v>91</v>
      </c>
      <c r="R27" t="s">
        <v>423</v>
      </c>
      <c r="S27">
        <v>4.0001939466337806</v>
      </c>
    </row>
    <row r="28" spans="1:19" x14ac:dyDescent="0.25">
      <c r="A28" t="s">
        <v>39</v>
      </c>
      <c r="B28" t="s">
        <v>435</v>
      </c>
      <c r="C28" t="s">
        <v>435</v>
      </c>
      <c r="D28" t="s">
        <v>422</v>
      </c>
      <c r="E28">
        <v>0</v>
      </c>
      <c r="F28">
        <v>11672.03</v>
      </c>
      <c r="G28">
        <v>418.34</v>
      </c>
      <c r="H28">
        <v>42.45</v>
      </c>
      <c r="I28">
        <v>46690.39</v>
      </c>
      <c r="J28">
        <v>1</v>
      </c>
      <c r="K28">
        <v>0</v>
      </c>
      <c r="L28">
        <v>0</v>
      </c>
      <c r="M28">
        <v>0</v>
      </c>
      <c r="N28" t="s">
        <v>91</v>
      </c>
      <c r="O28" t="s">
        <v>91</v>
      </c>
      <c r="P28" t="s">
        <v>423</v>
      </c>
      <c r="Q28" t="s">
        <v>91</v>
      </c>
      <c r="R28" t="s">
        <v>423</v>
      </c>
      <c r="S28">
        <v>4.0001944820224073</v>
      </c>
    </row>
    <row r="29" spans="1:19" x14ac:dyDescent="0.25">
      <c r="A29" t="s">
        <v>39</v>
      </c>
      <c r="B29" t="s">
        <v>436</v>
      </c>
      <c r="C29" t="s">
        <v>436</v>
      </c>
      <c r="D29" t="s">
        <v>422</v>
      </c>
      <c r="E29">
        <v>0</v>
      </c>
      <c r="F29">
        <v>11672.03</v>
      </c>
      <c r="G29">
        <v>418.34</v>
      </c>
      <c r="H29">
        <v>42.45</v>
      </c>
      <c r="I29">
        <v>46690.39</v>
      </c>
      <c r="J29">
        <v>1</v>
      </c>
      <c r="K29">
        <v>0</v>
      </c>
      <c r="L29">
        <v>0</v>
      </c>
      <c r="M29">
        <v>0</v>
      </c>
      <c r="N29" t="s">
        <v>91</v>
      </c>
      <c r="O29" t="s">
        <v>91</v>
      </c>
      <c r="P29" t="s">
        <v>423</v>
      </c>
      <c r="Q29" t="s">
        <v>91</v>
      </c>
      <c r="R29" t="s">
        <v>423</v>
      </c>
      <c r="S29">
        <v>4.0001944820224073</v>
      </c>
    </row>
    <row r="30" spans="1:19" x14ac:dyDescent="0.25">
      <c r="A30" t="s">
        <v>39</v>
      </c>
      <c r="B30" t="s">
        <v>437</v>
      </c>
      <c r="C30" t="s">
        <v>437</v>
      </c>
      <c r="D30" t="s">
        <v>422</v>
      </c>
      <c r="E30">
        <v>0</v>
      </c>
      <c r="F30">
        <v>2238.89</v>
      </c>
      <c r="G30">
        <v>44.59</v>
      </c>
      <c r="H30">
        <v>42.45</v>
      </c>
      <c r="I30">
        <v>8956</v>
      </c>
      <c r="J30">
        <v>1</v>
      </c>
      <c r="K30">
        <v>0</v>
      </c>
      <c r="L30">
        <v>0</v>
      </c>
      <c r="M30">
        <v>0</v>
      </c>
      <c r="N30" t="s">
        <v>91</v>
      </c>
      <c r="O30" t="s">
        <v>91</v>
      </c>
      <c r="P30" t="s">
        <v>423</v>
      </c>
      <c r="Q30" t="s">
        <v>91</v>
      </c>
      <c r="R30" t="s">
        <v>423</v>
      </c>
      <c r="S30">
        <v>4.0001965259570591</v>
      </c>
    </row>
    <row r="31" spans="1:19" x14ac:dyDescent="0.25">
      <c r="A31" t="s">
        <v>39</v>
      </c>
      <c r="B31" t="s">
        <v>438</v>
      </c>
      <c r="C31" t="s">
        <v>438</v>
      </c>
      <c r="D31" t="s">
        <v>422</v>
      </c>
      <c r="E31">
        <v>0</v>
      </c>
      <c r="F31">
        <v>2238.89</v>
      </c>
      <c r="G31">
        <v>44.59</v>
      </c>
      <c r="H31">
        <v>42.45</v>
      </c>
      <c r="I31">
        <v>8956</v>
      </c>
      <c r="J31">
        <v>1</v>
      </c>
      <c r="K31">
        <v>0</v>
      </c>
      <c r="L31">
        <v>0</v>
      </c>
      <c r="M31">
        <v>0</v>
      </c>
      <c r="N31" t="s">
        <v>91</v>
      </c>
      <c r="O31" t="s">
        <v>91</v>
      </c>
      <c r="P31" t="s">
        <v>423</v>
      </c>
      <c r="Q31" t="s">
        <v>91</v>
      </c>
      <c r="R31" t="s">
        <v>423</v>
      </c>
      <c r="S31">
        <v>4.0001965259570591</v>
      </c>
    </row>
    <row r="32" spans="1:19" x14ac:dyDescent="0.25">
      <c r="A32" t="s">
        <v>39</v>
      </c>
      <c r="B32" t="s">
        <v>439</v>
      </c>
      <c r="C32" t="s">
        <v>439</v>
      </c>
      <c r="D32" t="s">
        <v>398</v>
      </c>
      <c r="E32">
        <v>2815.63</v>
      </c>
      <c r="F32">
        <v>2815.63</v>
      </c>
      <c r="G32">
        <v>53.08</v>
      </c>
      <c r="H32">
        <v>53.02</v>
      </c>
      <c r="I32">
        <v>36605.15</v>
      </c>
      <c r="J32">
        <v>1</v>
      </c>
      <c r="K32">
        <v>2.5</v>
      </c>
      <c r="L32">
        <v>5.6273</v>
      </c>
      <c r="M32">
        <v>26.471599999999999</v>
      </c>
      <c r="N32" t="s">
        <v>399</v>
      </c>
      <c r="O32" t="s">
        <v>414</v>
      </c>
      <c r="P32" t="s">
        <v>440</v>
      </c>
      <c r="Q32" t="s">
        <v>63</v>
      </c>
      <c r="R32" t="s">
        <v>440</v>
      </c>
      <c r="S32">
        <v>13.00069611419114</v>
      </c>
    </row>
    <row r="33" spans="1:19" x14ac:dyDescent="0.25">
      <c r="A33" t="s">
        <v>39</v>
      </c>
      <c r="B33" t="s">
        <v>441</v>
      </c>
      <c r="C33" t="s">
        <v>441</v>
      </c>
      <c r="D33" t="s">
        <v>398</v>
      </c>
      <c r="E33">
        <v>13584.85</v>
      </c>
      <c r="F33">
        <v>13584.85</v>
      </c>
      <c r="G33">
        <v>304.58999999999997</v>
      </c>
      <c r="H33">
        <v>70.239999999999995</v>
      </c>
      <c r="I33">
        <v>122269.67</v>
      </c>
      <c r="J33">
        <v>1</v>
      </c>
      <c r="K33">
        <v>5</v>
      </c>
      <c r="L33">
        <v>4.2664</v>
      </c>
      <c r="M33">
        <v>5.1174999999999997</v>
      </c>
      <c r="N33" t="s">
        <v>399</v>
      </c>
      <c r="O33" t="s">
        <v>414</v>
      </c>
      <c r="P33" t="s">
        <v>442</v>
      </c>
      <c r="Q33" t="s">
        <v>61</v>
      </c>
      <c r="R33" t="s">
        <v>402</v>
      </c>
      <c r="S33">
        <v>9.0004431407045349</v>
      </c>
    </row>
    <row r="34" spans="1:19" x14ac:dyDescent="0.25">
      <c r="A34" t="s">
        <v>39</v>
      </c>
      <c r="B34" t="s">
        <v>443</v>
      </c>
      <c r="C34" t="s">
        <v>443</v>
      </c>
      <c r="D34" t="s">
        <v>398</v>
      </c>
      <c r="E34">
        <v>13584.95</v>
      </c>
      <c r="F34">
        <v>13584.95</v>
      </c>
      <c r="G34">
        <v>304.58999999999997</v>
      </c>
      <c r="H34">
        <v>44.59</v>
      </c>
      <c r="I34">
        <v>122268.66</v>
      </c>
      <c r="J34">
        <v>1</v>
      </c>
      <c r="K34">
        <v>5</v>
      </c>
      <c r="L34">
        <v>4.2664</v>
      </c>
      <c r="M34">
        <v>5.1174999999999997</v>
      </c>
      <c r="N34" t="s">
        <v>399</v>
      </c>
      <c r="O34" t="s">
        <v>414</v>
      </c>
      <c r="P34" t="s">
        <v>442</v>
      </c>
      <c r="Q34" t="s">
        <v>61</v>
      </c>
      <c r="R34" t="s">
        <v>402</v>
      </c>
      <c r="S34">
        <v>9.0003025406792077</v>
      </c>
    </row>
    <row r="35" spans="1:19" x14ac:dyDescent="0.25">
      <c r="A35" t="s">
        <v>39</v>
      </c>
      <c r="B35" t="s">
        <v>444</v>
      </c>
      <c r="C35" t="s">
        <v>444</v>
      </c>
      <c r="D35" t="s">
        <v>398</v>
      </c>
      <c r="E35">
        <v>18739.41</v>
      </c>
      <c r="F35">
        <v>18739.41</v>
      </c>
      <c r="G35">
        <v>179.04</v>
      </c>
      <c r="H35">
        <v>104.66</v>
      </c>
      <c r="I35">
        <v>168662.93</v>
      </c>
      <c r="J35">
        <v>1</v>
      </c>
      <c r="K35">
        <v>25</v>
      </c>
      <c r="L35">
        <v>4.0385999999999997</v>
      </c>
      <c r="M35">
        <v>3.4117000000000002</v>
      </c>
      <c r="N35" t="s">
        <v>399</v>
      </c>
      <c r="O35" t="s">
        <v>414</v>
      </c>
      <c r="P35" t="s">
        <v>445</v>
      </c>
      <c r="Q35" t="s">
        <v>61</v>
      </c>
      <c r="R35" t="s">
        <v>402</v>
      </c>
      <c r="S35">
        <v>9.0004397150177091</v>
      </c>
    </row>
    <row r="36" spans="1:19" x14ac:dyDescent="0.25">
      <c r="A36" t="s">
        <v>40</v>
      </c>
      <c r="B36" t="s">
        <v>397</v>
      </c>
      <c r="C36" t="s">
        <v>397</v>
      </c>
      <c r="D36" t="s">
        <v>398</v>
      </c>
      <c r="E36">
        <v>7975.5</v>
      </c>
      <c r="F36">
        <v>7975.5</v>
      </c>
      <c r="G36">
        <v>265.81</v>
      </c>
      <c r="H36">
        <v>29.99</v>
      </c>
      <c r="I36">
        <v>71782.97</v>
      </c>
      <c r="J36">
        <v>1</v>
      </c>
      <c r="K36">
        <v>25</v>
      </c>
      <c r="L36">
        <v>2.0470000000000002</v>
      </c>
      <c r="M36">
        <v>3.4117000000000002</v>
      </c>
      <c r="N36" t="s">
        <v>399</v>
      </c>
      <c r="O36" t="s">
        <v>400</v>
      </c>
      <c r="P36" t="s">
        <v>401</v>
      </c>
      <c r="Q36" t="s">
        <v>61</v>
      </c>
      <c r="R36" t="s">
        <v>402</v>
      </c>
      <c r="S36">
        <v>9.0004350824399726</v>
      </c>
    </row>
    <row r="37" spans="1:19" x14ac:dyDescent="0.25">
      <c r="A37" t="s">
        <v>40</v>
      </c>
      <c r="B37" t="s">
        <v>403</v>
      </c>
      <c r="C37" t="s">
        <v>403</v>
      </c>
      <c r="D37" t="s">
        <v>398</v>
      </c>
      <c r="E37">
        <v>7988.73</v>
      </c>
      <c r="F37">
        <v>7988.73</v>
      </c>
      <c r="G37">
        <v>265.81</v>
      </c>
      <c r="H37">
        <v>30.05</v>
      </c>
      <c r="I37">
        <v>71902.12</v>
      </c>
      <c r="J37">
        <v>1</v>
      </c>
      <c r="K37">
        <v>25</v>
      </c>
      <c r="L37">
        <v>2.0470000000000002</v>
      </c>
      <c r="M37">
        <v>3.4117000000000002</v>
      </c>
      <c r="N37" t="s">
        <v>399</v>
      </c>
      <c r="O37" t="s">
        <v>400</v>
      </c>
      <c r="P37" t="s">
        <v>401</v>
      </c>
      <c r="Q37" t="s">
        <v>61</v>
      </c>
      <c r="R37" t="s">
        <v>402</v>
      </c>
      <c r="S37">
        <v>9.0004443760147108</v>
      </c>
    </row>
    <row r="38" spans="1:19" x14ac:dyDescent="0.25">
      <c r="A38" t="s">
        <v>40</v>
      </c>
      <c r="B38" t="s">
        <v>404</v>
      </c>
      <c r="C38" t="s">
        <v>404</v>
      </c>
      <c r="D38" t="s">
        <v>398</v>
      </c>
      <c r="E38">
        <v>11854.45</v>
      </c>
      <c r="F38">
        <v>11854.45</v>
      </c>
      <c r="G38">
        <v>265.81</v>
      </c>
      <c r="H38">
        <v>44.59</v>
      </c>
      <c r="I38">
        <v>106695.3</v>
      </c>
      <c r="J38">
        <v>1</v>
      </c>
      <c r="K38">
        <v>25</v>
      </c>
      <c r="L38">
        <v>2.0470000000000002</v>
      </c>
      <c r="M38">
        <v>3.4117000000000002</v>
      </c>
      <c r="N38" t="s">
        <v>399</v>
      </c>
      <c r="O38" t="s">
        <v>400</v>
      </c>
      <c r="P38" t="s">
        <v>401</v>
      </c>
      <c r="Q38" t="s">
        <v>61</v>
      </c>
      <c r="R38" t="s">
        <v>402</v>
      </c>
      <c r="S38">
        <v>9.0004428716642266</v>
      </c>
    </row>
    <row r="39" spans="1:19" x14ac:dyDescent="0.25">
      <c r="A39" t="s">
        <v>40</v>
      </c>
      <c r="B39" t="s">
        <v>405</v>
      </c>
      <c r="C39" t="s">
        <v>405</v>
      </c>
      <c r="D39" t="s">
        <v>398</v>
      </c>
      <c r="E39">
        <v>2238.89</v>
      </c>
      <c r="F39">
        <v>2238.89</v>
      </c>
      <c r="G39">
        <v>42.45</v>
      </c>
      <c r="H39">
        <v>104.66</v>
      </c>
      <c r="I39">
        <v>20151</v>
      </c>
      <c r="J39">
        <v>1</v>
      </c>
      <c r="K39">
        <v>25</v>
      </c>
      <c r="L39">
        <v>2.0470000000000002</v>
      </c>
      <c r="M39">
        <v>3.4117000000000002</v>
      </c>
      <c r="N39" t="s">
        <v>399</v>
      </c>
      <c r="O39" t="s">
        <v>400</v>
      </c>
      <c r="P39" t="s">
        <v>401</v>
      </c>
      <c r="Q39" t="s">
        <v>61</v>
      </c>
      <c r="R39" t="s">
        <v>402</v>
      </c>
      <c r="S39">
        <v>9.0004421834033828</v>
      </c>
    </row>
    <row r="40" spans="1:19" x14ac:dyDescent="0.25">
      <c r="A40" t="s">
        <v>40</v>
      </c>
      <c r="B40" t="s">
        <v>406</v>
      </c>
      <c r="C40" t="s">
        <v>406</v>
      </c>
      <c r="D40" t="s">
        <v>398</v>
      </c>
      <c r="E40">
        <v>2238.89</v>
      </c>
      <c r="F40">
        <v>2238.89</v>
      </c>
      <c r="G40">
        <v>42.45</v>
      </c>
      <c r="H40">
        <v>104.66</v>
      </c>
      <c r="I40">
        <v>20151</v>
      </c>
      <c r="J40">
        <v>1</v>
      </c>
      <c r="K40">
        <v>25</v>
      </c>
      <c r="L40">
        <v>2.0470000000000002</v>
      </c>
      <c r="M40">
        <v>3.4117000000000002</v>
      </c>
      <c r="N40" t="s">
        <v>399</v>
      </c>
      <c r="O40" t="s">
        <v>400</v>
      </c>
      <c r="P40" t="s">
        <v>401</v>
      </c>
      <c r="Q40" t="s">
        <v>61</v>
      </c>
      <c r="R40" t="s">
        <v>402</v>
      </c>
      <c r="S40">
        <v>9.0004421834033828</v>
      </c>
    </row>
    <row r="41" spans="1:19" x14ac:dyDescent="0.25">
      <c r="A41" t="s">
        <v>40</v>
      </c>
      <c r="B41" t="s">
        <v>407</v>
      </c>
      <c r="C41" t="s">
        <v>407</v>
      </c>
      <c r="D41" t="s">
        <v>398</v>
      </c>
      <c r="E41">
        <v>11652.69</v>
      </c>
      <c r="F41">
        <v>11652.69</v>
      </c>
      <c r="G41">
        <v>418.34</v>
      </c>
      <c r="H41">
        <v>42.42</v>
      </c>
      <c r="I41">
        <v>104879.29</v>
      </c>
      <c r="J41">
        <v>1</v>
      </c>
      <c r="K41">
        <v>25</v>
      </c>
      <c r="L41">
        <v>2.0470000000000002</v>
      </c>
      <c r="M41">
        <v>3.4117000000000002</v>
      </c>
      <c r="N41" t="s">
        <v>399</v>
      </c>
      <c r="O41" t="s">
        <v>400</v>
      </c>
      <c r="P41" t="s">
        <v>401</v>
      </c>
      <c r="Q41" t="s">
        <v>61</v>
      </c>
      <c r="R41" t="s">
        <v>402</v>
      </c>
      <c r="S41">
        <v>9.0004359508405347</v>
      </c>
    </row>
    <row r="42" spans="1:19" x14ac:dyDescent="0.25">
      <c r="A42" t="s">
        <v>40</v>
      </c>
      <c r="B42" t="s">
        <v>408</v>
      </c>
      <c r="C42" t="s">
        <v>408</v>
      </c>
      <c r="D42" t="s">
        <v>398</v>
      </c>
      <c r="E42">
        <v>11652.69</v>
      </c>
      <c r="F42">
        <v>11652.69</v>
      </c>
      <c r="G42">
        <v>418.34</v>
      </c>
      <c r="H42">
        <v>42.42</v>
      </c>
      <c r="I42">
        <v>104879.29</v>
      </c>
      <c r="J42">
        <v>1</v>
      </c>
      <c r="K42">
        <v>25</v>
      </c>
      <c r="L42">
        <v>2.0470000000000002</v>
      </c>
      <c r="M42">
        <v>3.4117000000000002</v>
      </c>
      <c r="N42" t="s">
        <v>399</v>
      </c>
      <c r="O42" t="s">
        <v>400</v>
      </c>
      <c r="P42" t="s">
        <v>401</v>
      </c>
      <c r="Q42" t="s">
        <v>61</v>
      </c>
      <c r="R42" t="s">
        <v>402</v>
      </c>
      <c r="S42">
        <v>9.0004359508405347</v>
      </c>
    </row>
    <row r="43" spans="1:19" x14ac:dyDescent="0.25">
      <c r="A43" t="s">
        <v>40</v>
      </c>
      <c r="B43" t="s">
        <v>409</v>
      </c>
      <c r="C43" t="s">
        <v>409</v>
      </c>
      <c r="D43" t="s">
        <v>398</v>
      </c>
      <c r="E43">
        <v>11672.03</v>
      </c>
      <c r="F43">
        <v>11672.03</v>
      </c>
      <c r="G43">
        <v>358.37</v>
      </c>
      <c r="H43">
        <v>42.45</v>
      </c>
      <c r="I43">
        <v>105053.37</v>
      </c>
      <c r="J43">
        <v>1</v>
      </c>
      <c r="K43">
        <v>25</v>
      </c>
      <c r="L43">
        <v>2.0470000000000002</v>
      </c>
      <c r="M43">
        <v>3.4117000000000002</v>
      </c>
      <c r="N43" t="s">
        <v>399</v>
      </c>
      <c r="O43" t="s">
        <v>400</v>
      </c>
      <c r="P43" t="s">
        <v>401</v>
      </c>
      <c r="Q43" t="s">
        <v>61</v>
      </c>
      <c r="R43" t="s">
        <v>402</v>
      </c>
      <c r="S43">
        <v>9.0004369419886672</v>
      </c>
    </row>
    <row r="44" spans="1:19" x14ac:dyDescent="0.25">
      <c r="A44" t="s">
        <v>40</v>
      </c>
      <c r="B44" t="s">
        <v>410</v>
      </c>
      <c r="C44" t="s">
        <v>410</v>
      </c>
      <c r="D44" t="s">
        <v>398</v>
      </c>
      <c r="E44">
        <v>11672.03</v>
      </c>
      <c r="F44">
        <v>11672.03</v>
      </c>
      <c r="G44">
        <v>418.34</v>
      </c>
      <c r="H44">
        <v>42.45</v>
      </c>
      <c r="I44">
        <v>105053.37</v>
      </c>
      <c r="J44">
        <v>1</v>
      </c>
      <c r="K44">
        <v>25</v>
      </c>
      <c r="L44">
        <v>2.0470000000000002</v>
      </c>
      <c r="M44">
        <v>3.4117000000000002</v>
      </c>
      <c r="N44" t="s">
        <v>399</v>
      </c>
      <c r="O44" t="s">
        <v>400</v>
      </c>
      <c r="P44" t="s">
        <v>401</v>
      </c>
      <c r="Q44" t="s">
        <v>61</v>
      </c>
      <c r="R44" t="s">
        <v>402</v>
      </c>
      <c r="S44">
        <v>9.0004369419886672</v>
      </c>
    </row>
    <row r="45" spans="1:19" x14ac:dyDescent="0.25">
      <c r="A45" t="s">
        <v>40</v>
      </c>
      <c r="B45" t="s">
        <v>411</v>
      </c>
      <c r="C45" t="s">
        <v>411</v>
      </c>
      <c r="D45" t="s">
        <v>398</v>
      </c>
      <c r="E45">
        <v>2238.89</v>
      </c>
      <c r="F45">
        <v>2238.89</v>
      </c>
      <c r="G45">
        <v>44.59</v>
      </c>
      <c r="H45">
        <v>44.59</v>
      </c>
      <c r="I45">
        <v>20151</v>
      </c>
      <c r="J45">
        <v>1</v>
      </c>
      <c r="K45">
        <v>25</v>
      </c>
      <c r="L45">
        <v>2.0470000000000002</v>
      </c>
      <c r="M45">
        <v>3.4117000000000002</v>
      </c>
      <c r="N45" t="s">
        <v>399</v>
      </c>
      <c r="O45" t="s">
        <v>400</v>
      </c>
      <c r="P45" t="s">
        <v>401</v>
      </c>
      <c r="Q45" t="s">
        <v>61</v>
      </c>
      <c r="R45" t="s">
        <v>402</v>
      </c>
      <c r="S45">
        <v>9.0004421834033828</v>
      </c>
    </row>
    <row r="46" spans="1:19" x14ac:dyDescent="0.25">
      <c r="A46" t="s">
        <v>40</v>
      </c>
      <c r="B46" t="s">
        <v>412</v>
      </c>
      <c r="C46" t="s">
        <v>412</v>
      </c>
      <c r="D46" t="s">
        <v>398</v>
      </c>
      <c r="E46">
        <v>2238.89</v>
      </c>
      <c r="F46">
        <v>2238.89</v>
      </c>
      <c r="G46">
        <v>44.59</v>
      </c>
      <c r="H46">
        <v>42.45</v>
      </c>
      <c r="I46">
        <v>20151</v>
      </c>
      <c r="J46">
        <v>1</v>
      </c>
      <c r="K46">
        <v>25</v>
      </c>
      <c r="L46">
        <v>2.0470000000000002</v>
      </c>
      <c r="M46">
        <v>3.4117000000000002</v>
      </c>
      <c r="N46" t="s">
        <v>399</v>
      </c>
      <c r="O46" t="s">
        <v>400</v>
      </c>
      <c r="P46" t="s">
        <v>401</v>
      </c>
      <c r="Q46" t="s">
        <v>61</v>
      </c>
      <c r="R46" t="s">
        <v>402</v>
      </c>
      <c r="S46">
        <v>9.0004421834033828</v>
      </c>
    </row>
    <row r="47" spans="1:19" x14ac:dyDescent="0.25">
      <c r="A47" t="s">
        <v>40</v>
      </c>
      <c r="B47" t="s">
        <v>413</v>
      </c>
      <c r="C47" t="s">
        <v>413</v>
      </c>
      <c r="D47" t="s">
        <v>398</v>
      </c>
      <c r="E47">
        <v>2397.1999999999998</v>
      </c>
      <c r="F47">
        <v>2397.1999999999998</v>
      </c>
      <c r="G47">
        <v>53.74</v>
      </c>
      <c r="H47">
        <v>44.59</v>
      </c>
      <c r="I47">
        <v>21575.89</v>
      </c>
      <c r="J47">
        <v>1</v>
      </c>
      <c r="K47">
        <v>1.5</v>
      </c>
      <c r="L47">
        <v>1.7058</v>
      </c>
      <c r="M47">
        <v>68.2333</v>
      </c>
      <c r="N47" t="s">
        <v>399</v>
      </c>
      <c r="O47" t="s">
        <v>414</v>
      </c>
      <c r="P47" t="s">
        <v>415</v>
      </c>
      <c r="Q47" t="s">
        <v>63</v>
      </c>
      <c r="R47" t="s">
        <v>416</v>
      </c>
      <c r="S47">
        <v>9.0004546971466723</v>
      </c>
    </row>
    <row r="48" spans="1:19" x14ac:dyDescent="0.25">
      <c r="A48" t="s">
        <v>40</v>
      </c>
      <c r="B48" t="s">
        <v>417</v>
      </c>
      <c r="C48" t="s">
        <v>417</v>
      </c>
      <c r="D48" t="s">
        <v>398</v>
      </c>
      <c r="E48">
        <v>2397.1999999999998</v>
      </c>
      <c r="F48">
        <v>2397.1999999999998</v>
      </c>
      <c r="G48">
        <v>53.74</v>
      </c>
      <c r="H48">
        <v>44.59</v>
      </c>
      <c r="I48">
        <v>21575.89</v>
      </c>
      <c r="J48">
        <v>1</v>
      </c>
      <c r="K48">
        <v>1.5</v>
      </c>
      <c r="L48">
        <v>1.7058</v>
      </c>
      <c r="M48">
        <v>68.2333</v>
      </c>
      <c r="N48" t="s">
        <v>399</v>
      </c>
      <c r="O48" t="s">
        <v>414</v>
      </c>
      <c r="P48" t="s">
        <v>415</v>
      </c>
      <c r="Q48" t="s">
        <v>63</v>
      </c>
      <c r="R48" t="s">
        <v>416</v>
      </c>
      <c r="S48">
        <v>9.0004546971466723</v>
      </c>
    </row>
    <row r="49" spans="1:19" x14ac:dyDescent="0.25">
      <c r="A49" t="s">
        <v>40</v>
      </c>
      <c r="B49" t="s">
        <v>418</v>
      </c>
      <c r="C49" t="s">
        <v>418</v>
      </c>
      <c r="D49" t="s">
        <v>398</v>
      </c>
      <c r="E49">
        <v>13150.28</v>
      </c>
      <c r="F49">
        <v>13150.28</v>
      </c>
      <c r="G49">
        <v>122.54</v>
      </c>
      <c r="H49">
        <v>114.67</v>
      </c>
      <c r="I49">
        <v>170962.03</v>
      </c>
      <c r="J49">
        <v>1</v>
      </c>
      <c r="K49">
        <v>33.33</v>
      </c>
      <c r="L49">
        <v>1.5353000000000001</v>
      </c>
      <c r="M49">
        <v>2.5588000000000002</v>
      </c>
      <c r="N49" t="s">
        <v>399</v>
      </c>
      <c r="O49" t="s">
        <v>419</v>
      </c>
      <c r="P49" t="s">
        <v>420</v>
      </c>
      <c r="Q49" t="s">
        <v>61</v>
      </c>
      <c r="R49" t="s">
        <v>402</v>
      </c>
      <c r="S49">
        <v>13.0006380092287</v>
      </c>
    </row>
    <row r="50" spans="1:19" x14ac:dyDescent="0.25">
      <c r="A50" t="s">
        <v>40</v>
      </c>
      <c r="B50" t="s">
        <v>421</v>
      </c>
      <c r="C50" t="s">
        <v>421</v>
      </c>
      <c r="D50" t="s">
        <v>422</v>
      </c>
      <c r="E50">
        <v>0</v>
      </c>
      <c r="F50">
        <v>18739.41</v>
      </c>
      <c r="G50">
        <v>179.04</v>
      </c>
      <c r="H50">
        <v>104.66</v>
      </c>
      <c r="I50">
        <v>74961.3</v>
      </c>
      <c r="J50">
        <v>1</v>
      </c>
      <c r="K50">
        <v>0</v>
      </c>
      <c r="L50">
        <v>0</v>
      </c>
      <c r="M50">
        <v>0</v>
      </c>
      <c r="N50" t="s">
        <v>91</v>
      </c>
      <c r="O50" t="s">
        <v>91</v>
      </c>
      <c r="P50" t="s">
        <v>423</v>
      </c>
      <c r="Q50" t="s">
        <v>91</v>
      </c>
      <c r="R50" t="s">
        <v>423</v>
      </c>
      <c r="S50">
        <v>4.0001953103112644</v>
      </c>
    </row>
    <row r="51" spans="1:19" x14ac:dyDescent="0.25">
      <c r="A51" t="s">
        <v>40</v>
      </c>
      <c r="B51" t="s">
        <v>424</v>
      </c>
      <c r="C51" t="s">
        <v>424</v>
      </c>
      <c r="D51" t="s">
        <v>422</v>
      </c>
      <c r="E51">
        <v>0</v>
      </c>
      <c r="F51">
        <v>7975.5</v>
      </c>
      <c r="G51">
        <v>265.81</v>
      </c>
      <c r="H51">
        <v>42.42</v>
      </c>
      <c r="I51">
        <v>31903.54</v>
      </c>
      <c r="J51">
        <v>1</v>
      </c>
      <c r="K51">
        <v>0</v>
      </c>
      <c r="L51">
        <v>0</v>
      </c>
      <c r="M51">
        <v>0</v>
      </c>
      <c r="N51" t="s">
        <v>91</v>
      </c>
      <c r="O51" t="s">
        <v>91</v>
      </c>
      <c r="P51" t="s">
        <v>423</v>
      </c>
      <c r="Q51" t="s">
        <v>91</v>
      </c>
      <c r="R51" t="s">
        <v>423</v>
      </c>
      <c r="S51">
        <v>4.0001930913422354</v>
      </c>
    </row>
    <row r="52" spans="1:19" x14ac:dyDescent="0.25">
      <c r="A52" t="s">
        <v>40</v>
      </c>
      <c r="B52" t="s">
        <v>425</v>
      </c>
      <c r="C52" t="s">
        <v>425</v>
      </c>
      <c r="D52" t="s">
        <v>422</v>
      </c>
      <c r="E52">
        <v>0</v>
      </c>
      <c r="F52">
        <v>7988.73</v>
      </c>
      <c r="G52">
        <v>265.81</v>
      </c>
      <c r="H52">
        <v>42.45</v>
      </c>
      <c r="I52">
        <v>31956.5</v>
      </c>
      <c r="J52">
        <v>1</v>
      </c>
      <c r="K52">
        <v>0</v>
      </c>
      <c r="L52">
        <v>0</v>
      </c>
      <c r="M52">
        <v>0</v>
      </c>
      <c r="N52" t="s">
        <v>91</v>
      </c>
      <c r="O52" t="s">
        <v>91</v>
      </c>
      <c r="P52" t="s">
        <v>423</v>
      </c>
      <c r="Q52" t="s">
        <v>91</v>
      </c>
      <c r="R52" t="s">
        <v>423</v>
      </c>
      <c r="S52">
        <v>4.000197778620632</v>
      </c>
    </row>
    <row r="53" spans="1:19" x14ac:dyDescent="0.25">
      <c r="A53" t="s">
        <v>40</v>
      </c>
      <c r="B53" t="s">
        <v>426</v>
      </c>
      <c r="C53" t="s">
        <v>426</v>
      </c>
      <c r="D53" t="s">
        <v>422</v>
      </c>
      <c r="E53">
        <v>0</v>
      </c>
      <c r="F53">
        <v>11854.45</v>
      </c>
      <c r="G53">
        <v>265.81</v>
      </c>
      <c r="H53">
        <v>44.59</v>
      </c>
      <c r="I53">
        <v>47419.75</v>
      </c>
      <c r="J53">
        <v>1</v>
      </c>
      <c r="K53">
        <v>0</v>
      </c>
      <c r="L53">
        <v>0</v>
      </c>
      <c r="M53">
        <v>0</v>
      </c>
      <c r="N53" t="s">
        <v>91</v>
      </c>
      <c r="O53" t="s">
        <v>91</v>
      </c>
      <c r="P53" t="s">
        <v>423</v>
      </c>
      <c r="Q53" t="s">
        <v>91</v>
      </c>
      <c r="R53" t="s">
        <v>423</v>
      </c>
      <c r="S53">
        <v>4.0001644951895701</v>
      </c>
    </row>
    <row r="54" spans="1:19" x14ac:dyDescent="0.25">
      <c r="A54" t="s">
        <v>40</v>
      </c>
      <c r="B54" t="s">
        <v>427</v>
      </c>
      <c r="C54" t="s">
        <v>427</v>
      </c>
      <c r="D54" t="s">
        <v>422</v>
      </c>
      <c r="E54">
        <v>0</v>
      </c>
      <c r="F54">
        <v>2397.1999999999998</v>
      </c>
      <c r="G54">
        <v>53.74</v>
      </c>
      <c r="H54">
        <v>44.59</v>
      </c>
      <c r="I54">
        <v>9589.2900000000009</v>
      </c>
      <c r="J54">
        <v>1</v>
      </c>
      <c r="K54">
        <v>0</v>
      </c>
      <c r="L54">
        <v>0</v>
      </c>
      <c r="M54">
        <v>0</v>
      </c>
      <c r="N54" t="s">
        <v>91</v>
      </c>
      <c r="O54" t="s">
        <v>91</v>
      </c>
      <c r="P54" t="s">
        <v>423</v>
      </c>
      <c r="Q54" t="s">
        <v>91</v>
      </c>
      <c r="R54" t="s">
        <v>423</v>
      </c>
      <c r="S54">
        <v>4.0002044051393302</v>
      </c>
    </row>
    <row r="55" spans="1:19" x14ac:dyDescent="0.25">
      <c r="A55" t="s">
        <v>40</v>
      </c>
      <c r="B55" t="s">
        <v>428</v>
      </c>
      <c r="C55" t="s">
        <v>428</v>
      </c>
      <c r="D55" t="s">
        <v>422</v>
      </c>
      <c r="E55">
        <v>0</v>
      </c>
      <c r="F55">
        <v>13584.81</v>
      </c>
      <c r="G55">
        <v>304.58999999999997</v>
      </c>
      <c r="H55">
        <v>44.59</v>
      </c>
      <c r="I55">
        <v>54343.3</v>
      </c>
      <c r="J55">
        <v>1</v>
      </c>
      <c r="K55">
        <v>0</v>
      </c>
      <c r="L55">
        <v>0</v>
      </c>
      <c r="M55">
        <v>0</v>
      </c>
      <c r="N55" t="s">
        <v>91</v>
      </c>
      <c r="O55" t="s">
        <v>91</v>
      </c>
      <c r="P55" t="s">
        <v>423</v>
      </c>
      <c r="Q55" t="s">
        <v>91</v>
      </c>
      <c r="R55" t="s">
        <v>423</v>
      </c>
      <c r="S55">
        <v>4.0002988632156073</v>
      </c>
    </row>
    <row r="56" spans="1:19" x14ac:dyDescent="0.25">
      <c r="A56" t="s">
        <v>40</v>
      </c>
      <c r="B56" t="s">
        <v>429</v>
      </c>
      <c r="C56" t="s">
        <v>429</v>
      </c>
      <c r="D56" t="s">
        <v>422</v>
      </c>
      <c r="E56">
        <v>0</v>
      </c>
      <c r="F56">
        <v>2397.1999999999998</v>
      </c>
      <c r="G56">
        <v>53.74</v>
      </c>
      <c r="H56">
        <v>44.59</v>
      </c>
      <c r="I56">
        <v>9589.2900000000009</v>
      </c>
      <c r="J56">
        <v>1</v>
      </c>
      <c r="K56">
        <v>0</v>
      </c>
      <c r="L56">
        <v>0</v>
      </c>
      <c r="M56">
        <v>0</v>
      </c>
      <c r="N56" t="s">
        <v>91</v>
      </c>
      <c r="O56" t="s">
        <v>91</v>
      </c>
      <c r="P56" t="s">
        <v>423</v>
      </c>
      <c r="Q56" t="s">
        <v>91</v>
      </c>
      <c r="R56" t="s">
        <v>423</v>
      </c>
      <c r="S56">
        <v>4.0002044051393302</v>
      </c>
    </row>
    <row r="57" spans="1:19" x14ac:dyDescent="0.25">
      <c r="A57" t="s">
        <v>40</v>
      </c>
      <c r="B57" t="s">
        <v>430</v>
      </c>
      <c r="C57" t="s">
        <v>430</v>
      </c>
      <c r="D57" t="s">
        <v>422</v>
      </c>
      <c r="E57">
        <v>0</v>
      </c>
      <c r="F57">
        <v>13584.81</v>
      </c>
      <c r="G57">
        <v>304.58999999999997</v>
      </c>
      <c r="H57">
        <v>44.59</v>
      </c>
      <c r="I57">
        <v>54342.14</v>
      </c>
      <c r="J57">
        <v>1</v>
      </c>
      <c r="K57">
        <v>0</v>
      </c>
      <c r="L57">
        <v>0</v>
      </c>
      <c r="M57">
        <v>0</v>
      </c>
      <c r="N57" t="s">
        <v>91</v>
      </c>
      <c r="O57" t="s">
        <v>91</v>
      </c>
      <c r="P57" t="s">
        <v>423</v>
      </c>
      <c r="Q57" t="s">
        <v>91</v>
      </c>
      <c r="R57" t="s">
        <v>423</v>
      </c>
      <c r="S57">
        <v>4.0002134737254336</v>
      </c>
    </row>
    <row r="58" spans="1:19" x14ac:dyDescent="0.25">
      <c r="A58" t="s">
        <v>40</v>
      </c>
      <c r="B58" t="s">
        <v>431</v>
      </c>
      <c r="C58" t="s">
        <v>431</v>
      </c>
      <c r="D58" t="s">
        <v>422</v>
      </c>
      <c r="E58">
        <v>0</v>
      </c>
      <c r="F58">
        <v>2238.89</v>
      </c>
      <c r="G58">
        <v>42.45</v>
      </c>
      <c r="H58">
        <v>104.66</v>
      </c>
      <c r="I58">
        <v>8956</v>
      </c>
      <c r="J58">
        <v>1</v>
      </c>
      <c r="K58">
        <v>0</v>
      </c>
      <c r="L58">
        <v>0</v>
      </c>
      <c r="M58">
        <v>0</v>
      </c>
      <c r="N58" t="s">
        <v>91</v>
      </c>
      <c r="O58" t="s">
        <v>91</v>
      </c>
      <c r="P58" t="s">
        <v>423</v>
      </c>
      <c r="Q58" t="s">
        <v>91</v>
      </c>
      <c r="R58" t="s">
        <v>423</v>
      </c>
      <c r="S58">
        <v>4.0001965259570591</v>
      </c>
    </row>
    <row r="59" spans="1:19" x14ac:dyDescent="0.25">
      <c r="A59" t="s">
        <v>40</v>
      </c>
      <c r="B59" t="s">
        <v>432</v>
      </c>
      <c r="C59" t="s">
        <v>432</v>
      </c>
      <c r="D59" t="s">
        <v>422</v>
      </c>
      <c r="E59">
        <v>0</v>
      </c>
      <c r="F59">
        <v>2238.89</v>
      </c>
      <c r="G59">
        <v>42.45</v>
      </c>
      <c r="H59">
        <v>104.66</v>
      </c>
      <c r="I59">
        <v>8956</v>
      </c>
      <c r="J59">
        <v>1</v>
      </c>
      <c r="K59">
        <v>0</v>
      </c>
      <c r="L59">
        <v>0</v>
      </c>
      <c r="M59">
        <v>0</v>
      </c>
      <c r="N59" t="s">
        <v>91</v>
      </c>
      <c r="O59" t="s">
        <v>91</v>
      </c>
      <c r="P59" t="s">
        <v>423</v>
      </c>
      <c r="Q59" t="s">
        <v>91</v>
      </c>
      <c r="R59" t="s">
        <v>423</v>
      </c>
      <c r="S59">
        <v>4.0001965259570591</v>
      </c>
    </row>
    <row r="60" spans="1:19" x14ac:dyDescent="0.25">
      <c r="A60" t="s">
        <v>40</v>
      </c>
      <c r="B60" t="s">
        <v>433</v>
      </c>
      <c r="C60" t="s">
        <v>433</v>
      </c>
      <c r="D60" t="s">
        <v>422</v>
      </c>
      <c r="E60">
        <v>0</v>
      </c>
      <c r="F60">
        <v>11652.69</v>
      </c>
      <c r="G60">
        <v>418.34</v>
      </c>
      <c r="H60">
        <v>42.42</v>
      </c>
      <c r="I60">
        <v>46613.02</v>
      </c>
      <c r="J60">
        <v>1</v>
      </c>
      <c r="K60">
        <v>0</v>
      </c>
      <c r="L60">
        <v>0</v>
      </c>
      <c r="M60">
        <v>0</v>
      </c>
      <c r="N60" t="s">
        <v>91</v>
      </c>
      <c r="O60" t="s">
        <v>91</v>
      </c>
      <c r="P60" t="s">
        <v>423</v>
      </c>
      <c r="Q60" t="s">
        <v>91</v>
      </c>
      <c r="R60" t="s">
        <v>423</v>
      </c>
      <c r="S60">
        <v>4.0001939466337806</v>
      </c>
    </row>
    <row r="61" spans="1:19" x14ac:dyDescent="0.25">
      <c r="A61" t="s">
        <v>40</v>
      </c>
      <c r="B61" t="s">
        <v>434</v>
      </c>
      <c r="C61" t="s">
        <v>434</v>
      </c>
      <c r="D61" t="s">
        <v>422</v>
      </c>
      <c r="E61">
        <v>0</v>
      </c>
      <c r="F61">
        <v>11652.69</v>
      </c>
      <c r="G61">
        <v>418.34</v>
      </c>
      <c r="H61">
        <v>42.42</v>
      </c>
      <c r="I61">
        <v>46613.02</v>
      </c>
      <c r="J61">
        <v>1</v>
      </c>
      <c r="K61">
        <v>0</v>
      </c>
      <c r="L61">
        <v>0</v>
      </c>
      <c r="M61">
        <v>0</v>
      </c>
      <c r="N61" t="s">
        <v>91</v>
      </c>
      <c r="O61" t="s">
        <v>91</v>
      </c>
      <c r="P61" t="s">
        <v>423</v>
      </c>
      <c r="Q61" t="s">
        <v>91</v>
      </c>
      <c r="R61" t="s">
        <v>423</v>
      </c>
      <c r="S61">
        <v>4.0001939466337806</v>
      </c>
    </row>
    <row r="62" spans="1:19" x14ac:dyDescent="0.25">
      <c r="A62" t="s">
        <v>40</v>
      </c>
      <c r="B62" t="s">
        <v>435</v>
      </c>
      <c r="C62" t="s">
        <v>435</v>
      </c>
      <c r="D62" t="s">
        <v>422</v>
      </c>
      <c r="E62">
        <v>0</v>
      </c>
      <c r="F62">
        <v>11672.03</v>
      </c>
      <c r="G62">
        <v>418.34</v>
      </c>
      <c r="H62">
        <v>42.45</v>
      </c>
      <c r="I62">
        <v>46690.39</v>
      </c>
      <c r="J62">
        <v>1</v>
      </c>
      <c r="K62">
        <v>0</v>
      </c>
      <c r="L62">
        <v>0</v>
      </c>
      <c r="M62">
        <v>0</v>
      </c>
      <c r="N62" t="s">
        <v>91</v>
      </c>
      <c r="O62" t="s">
        <v>91</v>
      </c>
      <c r="P62" t="s">
        <v>423</v>
      </c>
      <c r="Q62" t="s">
        <v>91</v>
      </c>
      <c r="R62" t="s">
        <v>423</v>
      </c>
      <c r="S62">
        <v>4.0001944820224073</v>
      </c>
    </row>
    <row r="63" spans="1:19" x14ac:dyDescent="0.25">
      <c r="A63" t="s">
        <v>40</v>
      </c>
      <c r="B63" t="s">
        <v>436</v>
      </c>
      <c r="C63" t="s">
        <v>436</v>
      </c>
      <c r="D63" t="s">
        <v>422</v>
      </c>
      <c r="E63">
        <v>0</v>
      </c>
      <c r="F63">
        <v>11672.03</v>
      </c>
      <c r="G63">
        <v>418.34</v>
      </c>
      <c r="H63">
        <v>42.45</v>
      </c>
      <c r="I63">
        <v>46690.39</v>
      </c>
      <c r="J63">
        <v>1</v>
      </c>
      <c r="K63">
        <v>0</v>
      </c>
      <c r="L63">
        <v>0</v>
      </c>
      <c r="M63">
        <v>0</v>
      </c>
      <c r="N63" t="s">
        <v>91</v>
      </c>
      <c r="O63" t="s">
        <v>91</v>
      </c>
      <c r="P63" t="s">
        <v>423</v>
      </c>
      <c r="Q63" t="s">
        <v>91</v>
      </c>
      <c r="R63" t="s">
        <v>423</v>
      </c>
      <c r="S63">
        <v>4.0001944820224073</v>
      </c>
    </row>
    <row r="64" spans="1:19" x14ac:dyDescent="0.25">
      <c r="A64" t="s">
        <v>40</v>
      </c>
      <c r="B64" t="s">
        <v>437</v>
      </c>
      <c r="C64" t="s">
        <v>437</v>
      </c>
      <c r="D64" t="s">
        <v>422</v>
      </c>
      <c r="E64">
        <v>0</v>
      </c>
      <c r="F64">
        <v>2238.89</v>
      </c>
      <c r="G64">
        <v>44.59</v>
      </c>
      <c r="H64">
        <v>42.45</v>
      </c>
      <c r="I64">
        <v>8956</v>
      </c>
      <c r="J64">
        <v>1</v>
      </c>
      <c r="K64">
        <v>0</v>
      </c>
      <c r="L64">
        <v>0</v>
      </c>
      <c r="M64">
        <v>0</v>
      </c>
      <c r="N64" t="s">
        <v>91</v>
      </c>
      <c r="O64" t="s">
        <v>91</v>
      </c>
      <c r="P64" t="s">
        <v>423</v>
      </c>
      <c r="Q64" t="s">
        <v>91</v>
      </c>
      <c r="R64" t="s">
        <v>423</v>
      </c>
      <c r="S64">
        <v>4.0001965259570591</v>
      </c>
    </row>
    <row r="65" spans="1:19" x14ac:dyDescent="0.25">
      <c r="A65" t="s">
        <v>40</v>
      </c>
      <c r="B65" t="s">
        <v>438</v>
      </c>
      <c r="C65" t="s">
        <v>438</v>
      </c>
      <c r="D65" t="s">
        <v>422</v>
      </c>
      <c r="E65">
        <v>0</v>
      </c>
      <c r="F65">
        <v>2238.89</v>
      </c>
      <c r="G65">
        <v>44.59</v>
      </c>
      <c r="H65">
        <v>42.45</v>
      </c>
      <c r="I65">
        <v>8956</v>
      </c>
      <c r="J65">
        <v>1</v>
      </c>
      <c r="K65">
        <v>0</v>
      </c>
      <c r="L65">
        <v>0</v>
      </c>
      <c r="M65">
        <v>0</v>
      </c>
      <c r="N65" t="s">
        <v>91</v>
      </c>
      <c r="O65" t="s">
        <v>91</v>
      </c>
      <c r="P65" t="s">
        <v>423</v>
      </c>
      <c r="Q65" t="s">
        <v>91</v>
      </c>
      <c r="R65" t="s">
        <v>423</v>
      </c>
      <c r="S65">
        <v>4.0001965259570591</v>
      </c>
    </row>
    <row r="66" spans="1:19" x14ac:dyDescent="0.25">
      <c r="A66" t="s">
        <v>40</v>
      </c>
      <c r="B66" t="s">
        <v>439</v>
      </c>
      <c r="C66" t="s">
        <v>439</v>
      </c>
      <c r="D66" t="s">
        <v>398</v>
      </c>
      <c r="E66">
        <v>2815.63</v>
      </c>
      <c r="F66">
        <v>2815.63</v>
      </c>
      <c r="G66">
        <v>53.08</v>
      </c>
      <c r="H66">
        <v>53.02</v>
      </c>
      <c r="I66">
        <v>36605.15</v>
      </c>
      <c r="J66">
        <v>1</v>
      </c>
      <c r="K66">
        <v>2.5</v>
      </c>
      <c r="L66">
        <v>3.2410999999999999</v>
      </c>
      <c r="M66">
        <v>26.471599999999999</v>
      </c>
      <c r="N66" t="s">
        <v>399</v>
      </c>
      <c r="O66" t="s">
        <v>414</v>
      </c>
      <c r="P66" t="s">
        <v>440</v>
      </c>
      <c r="Q66" t="s">
        <v>63</v>
      </c>
      <c r="R66" t="s">
        <v>440</v>
      </c>
      <c r="S66">
        <v>13.00069611419114</v>
      </c>
    </row>
    <row r="67" spans="1:19" x14ac:dyDescent="0.25">
      <c r="A67" t="s">
        <v>40</v>
      </c>
      <c r="B67" t="s">
        <v>441</v>
      </c>
      <c r="C67" t="s">
        <v>441</v>
      </c>
      <c r="D67" t="s">
        <v>398</v>
      </c>
      <c r="E67">
        <v>13584.85</v>
      </c>
      <c r="F67">
        <v>13584.85</v>
      </c>
      <c r="G67">
        <v>304.58999999999997</v>
      </c>
      <c r="H67">
        <v>70.239999999999995</v>
      </c>
      <c r="I67">
        <v>122269.67</v>
      </c>
      <c r="J67">
        <v>1</v>
      </c>
      <c r="K67">
        <v>5</v>
      </c>
      <c r="L67">
        <v>2.0470000000000002</v>
      </c>
      <c r="M67">
        <v>5.1174999999999997</v>
      </c>
      <c r="N67" t="s">
        <v>399</v>
      </c>
      <c r="O67" t="s">
        <v>414</v>
      </c>
      <c r="P67" t="s">
        <v>442</v>
      </c>
      <c r="Q67" t="s">
        <v>61</v>
      </c>
      <c r="R67" t="s">
        <v>402</v>
      </c>
      <c r="S67">
        <v>9.0004431407045349</v>
      </c>
    </row>
    <row r="68" spans="1:19" x14ac:dyDescent="0.25">
      <c r="A68" t="s">
        <v>40</v>
      </c>
      <c r="B68" t="s">
        <v>443</v>
      </c>
      <c r="C68" t="s">
        <v>443</v>
      </c>
      <c r="D68" t="s">
        <v>398</v>
      </c>
      <c r="E68">
        <v>13584.95</v>
      </c>
      <c r="F68">
        <v>13584.95</v>
      </c>
      <c r="G68">
        <v>304.58999999999997</v>
      </c>
      <c r="H68">
        <v>44.59</v>
      </c>
      <c r="I68">
        <v>122268.66</v>
      </c>
      <c r="J68">
        <v>1</v>
      </c>
      <c r="K68">
        <v>5</v>
      </c>
      <c r="L68">
        <v>2.0470000000000002</v>
      </c>
      <c r="M68">
        <v>5.1174999999999997</v>
      </c>
      <c r="N68" t="s">
        <v>399</v>
      </c>
      <c r="O68" t="s">
        <v>414</v>
      </c>
      <c r="P68" t="s">
        <v>442</v>
      </c>
      <c r="Q68" t="s">
        <v>61</v>
      </c>
      <c r="R68" t="s">
        <v>402</v>
      </c>
      <c r="S68">
        <v>9.0003025406792077</v>
      </c>
    </row>
    <row r="69" spans="1:19" x14ac:dyDescent="0.25">
      <c r="A69" t="s">
        <v>40</v>
      </c>
      <c r="B69" t="s">
        <v>444</v>
      </c>
      <c r="C69" t="s">
        <v>444</v>
      </c>
      <c r="D69" t="s">
        <v>398</v>
      </c>
      <c r="E69">
        <v>18739.41</v>
      </c>
      <c r="F69">
        <v>18739.41</v>
      </c>
      <c r="G69">
        <v>179.04</v>
      </c>
      <c r="H69">
        <v>104.66</v>
      </c>
      <c r="I69">
        <v>168662.93</v>
      </c>
      <c r="J69">
        <v>1</v>
      </c>
      <c r="K69">
        <v>25</v>
      </c>
      <c r="L69">
        <v>2.0470000000000002</v>
      </c>
      <c r="M69">
        <v>3.4117000000000002</v>
      </c>
      <c r="N69" t="s">
        <v>399</v>
      </c>
      <c r="O69" t="s">
        <v>414</v>
      </c>
      <c r="P69" t="s">
        <v>445</v>
      </c>
      <c r="Q69" t="s">
        <v>61</v>
      </c>
      <c r="R69" t="s">
        <v>402</v>
      </c>
      <c r="S69">
        <v>9.0004397150177091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441B982-002C-48D0-BCE3-4FF0D5CB478C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543eaf7b-7e0d-4076-a34d-1fc8cc20e5bb}" enabled="0" method="" siteId="{543eaf7b-7e0d-4076-a34d-1fc8cc20e5b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Geometry Summary</vt:lpstr>
      <vt:lpstr>Prototype</vt:lpstr>
      <vt:lpstr>Notes</vt:lpstr>
      <vt:lpstr>Raw_runbeginday</vt:lpstr>
      <vt:lpstr>Raw_specialdays</vt:lpstr>
      <vt:lpstr>Climate Zone</vt:lpstr>
      <vt:lpstr>Zones</vt:lpstr>
      <vt:lpstr>Envelope</vt:lpstr>
      <vt:lpstr>Raw_envelope</vt:lpstr>
      <vt:lpstr>Raw_infiltrationcfmft</vt:lpstr>
      <vt:lpstr>Thermostat</vt:lpstr>
      <vt:lpstr>Raw_thermostatsetpoints</vt:lpstr>
      <vt:lpstr>HVAC System</vt:lpstr>
      <vt:lpstr>Raw_fanoverview</vt:lpstr>
      <vt:lpstr>Raw_hvac</vt:lpstr>
      <vt:lpstr>Ventilation</vt:lpstr>
      <vt:lpstr>Raw_outdoorairflowrate</vt:lpstr>
      <vt:lpstr>Raw_oacontroller</vt:lpstr>
      <vt:lpstr>Water Heater</vt:lpstr>
      <vt:lpstr>Raw_waterheater</vt:lpstr>
      <vt:lpstr>Raw_dhwpeakflowbyzone</vt:lpstr>
      <vt:lpstr>Interior Lights</vt:lpstr>
      <vt:lpstr>Ext Lighting</vt:lpstr>
      <vt:lpstr>Raw_interiorlights</vt:lpstr>
      <vt:lpstr>Equipment</vt:lpstr>
      <vt:lpstr>Raw_equipment</vt:lpstr>
      <vt:lpstr>Raw_gasequipment</vt:lpstr>
      <vt:lpstr>Raw_refrigerationsystem</vt:lpstr>
      <vt:lpstr>Schedules</vt:lpstr>
      <vt:lpstr>Schedule_Figures</vt:lpstr>
      <vt:lpstr>Raw_schedule</vt:lpstr>
      <vt:lpstr>Energy Usage</vt:lpstr>
      <vt:lpstr>Energy Usage_Figures</vt:lpstr>
      <vt:lpstr>Raw_totalendusesannual</vt:lpstr>
      <vt:lpstr>Energy Usage by End Use</vt:lpstr>
      <vt:lpstr>Raw_endusebreakdownannual</vt:lpstr>
      <vt:lpstr>PV</vt:lpstr>
      <vt:lpstr>EV Charger</vt:lpstr>
      <vt:lpstr>Raw_building</vt:lpstr>
      <vt:lpstr>Raw_windowdimensionsillheight</vt:lpstr>
      <vt:lpstr>Raw_shadinggeometry</vt:lpstr>
      <vt:lpstr>Raw_zonesummary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Yang, Yizhi</dc:creator>
  <cp:lastModifiedBy>Yang, Yizhi</cp:lastModifiedBy>
  <dcterms:created xsi:type="dcterms:W3CDTF">2025-12-01T15:35:00Z</dcterms:created>
  <dcterms:modified xsi:type="dcterms:W3CDTF">2026-10-19T03:38:20Z</dcterms:modified>
</cp:coreProperties>
</file>