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132941CF-F1C9-4E3D-B7DA-B84B66F9DC9A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3" i="2"/>
  <c r="A39" i="4" l="1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B38" i="4"/>
  <c r="A38" i="4"/>
  <c r="D4" i="4" a="1"/>
  <c r="D4" i="4" s="1"/>
  <c r="B13" i="1" l="1"/>
  <c r="B4" i="9" l="1"/>
  <c r="C4" i="9"/>
  <c r="A10" i="9" l="1"/>
  <c r="B10" i="9"/>
  <c r="C10" i="9"/>
  <c r="D10" i="9"/>
  <c r="A11" i="9"/>
  <c r="B11" i="9"/>
  <c r="C11" i="9"/>
  <c r="D11" i="9"/>
  <c r="A12" i="9"/>
  <c r="B12" i="9"/>
  <c r="C12" i="9"/>
  <c r="D12" i="9"/>
  <c r="B9" i="9"/>
  <c r="C9" i="9"/>
  <c r="D9" i="9"/>
  <c r="A9" i="9"/>
  <c r="A3" i="9"/>
  <c r="D3" i="9" s="1" a="1"/>
  <c r="D3" i="9" s="1"/>
  <c r="D9" i="5" l="1" a="1"/>
  <c r="D9" i="5" s="1"/>
  <c r="A4" i="9"/>
  <c r="D4" i="9" s="1" a="1"/>
  <c r="D4" i="9" s="1"/>
  <c r="B3" i="9"/>
  <c r="C3" i="9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H6" i="2" l="1"/>
  <c r="E12" i="6" a="1"/>
  <c r="E12" i="6" s="1"/>
  <c r="F12" i="6" s="1"/>
  <c r="B11" i="6"/>
  <c r="B12" i="6"/>
  <c r="E11" i="6" a="1"/>
  <c r="E11" i="6" s="1"/>
  <c r="F11" i="6" s="1"/>
  <c r="B10" i="6"/>
  <c r="F10" i="6"/>
  <c r="D10" i="6"/>
  <c r="B6" i="2"/>
  <c r="A6" i="2"/>
  <c r="A4" i="7"/>
  <c r="C4" i="7"/>
  <c r="D4" i="7"/>
  <c r="E4" i="7"/>
  <c r="A5" i="7"/>
  <c r="C5" i="7"/>
  <c r="D5" i="7"/>
  <c r="E5" i="7"/>
  <c r="A6" i="7"/>
  <c r="C6" i="7"/>
  <c r="D6" i="7"/>
  <c r="E6" i="7"/>
  <c r="E3" i="7"/>
  <c r="D3" i="7"/>
  <c r="C3" i="7"/>
  <c r="A3" i="7"/>
  <c r="G5" i="2" l="1"/>
  <c r="G3" i="2"/>
  <c r="G4" i="2"/>
  <c r="C5" i="6"/>
  <c r="D5" i="6"/>
  <c r="E5" i="6"/>
  <c r="F5" i="6"/>
  <c r="G5" i="6"/>
  <c r="D4" i="6"/>
  <c r="E4" i="6"/>
  <c r="F4" i="6"/>
  <c r="G4" i="6"/>
  <c r="C4" i="6"/>
  <c r="Z2" i="5" a="1"/>
  <c r="A4" i="5" s="1"/>
  <c r="Z2" i="20" a="1"/>
  <c r="Z2" i="20" s="1"/>
  <c r="R9" i="5" a="1"/>
  <c r="R9" i="5" s="1"/>
  <c r="S9" i="5" a="1"/>
  <c r="S9" i="5" s="1"/>
  <c r="R10" i="5" a="1"/>
  <c r="R10" i="5" s="1"/>
  <c r="S10" i="5" a="1"/>
  <c r="S10" i="5" s="1"/>
  <c r="F9" i="5" a="1"/>
  <c r="F9" i="5" s="1"/>
  <c r="G9" i="5" a="1"/>
  <c r="G9" i="5" s="1"/>
  <c r="H9" i="5" a="1"/>
  <c r="H9" i="5" s="1"/>
  <c r="I9" i="5" a="1"/>
  <c r="I9" i="5" s="1"/>
  <c r="J9" i="5" a="1"/>
  <c r="J9" i="5" s="1"/>
  <c r="K9" i="5" a="1"/>
  <c r="K9" i="5" s="1"/>
  <c r="L9" i="5" a="1"/>
  <c r="L9" i="5" s="1"/>
  <c r="M9" i="5" a="1"/>
  <c r="M9" i="5" s="1"/>
  <c r="N9" i="5" a="1"/>
  <c r="N9" i="5"/>
  <c r="O9" i="5" a="1"/>
  <c r="O9" i="5" s="1"/>
  <c r="P9" i="5" a="1"/>
  <c r="P9" i="5" s="1"/>
  <c r="Q9" i="5" a="1"/>
  <c r="Q9" i="5" s="1"/>
  <c r="F10" i="5" a="1"/>
  <c r="F10" i="5" s="1"/>
  <c r="G10" i="5" a="1"/>
  <c r="G10" i="5" s="1"/>
  <c r="H10" i="5" a="1"/>
  <c r="H10" i="5" s="1"/>
  <c r="I10" i="5" a="1"/>
  <c r="I10" i="5" s="1"/>
  <c r="J10" i="5" a="1"/>
  <c r="J10" i="5" s="1"/>
  <c r="K10" i="5" a="1"/>
  <c r="K10" i="5" s="1"/>
  <c r="L10" i="5" a="1"/>
  <c r="L10" i="5" s="1"/>
  <c r="M10" i="5" a="1"/>
  <c r="M10" i="5" s="1"/>
  <c r="N10" i="5" a="1"/>
  <c r="N10" i="5" s="1"/>
  <c r="O10" i="5" a="1"/>
  <c r="O10" i="5" s="1"/>
  <c r="P10" i="5" a="1"/>
  <c r="P10" i="5" s="1"/>
  <c r="Q10" i="5" a="1"/>
  <c r="Q10" i="5" s="1"/>
  <c r="E9" i="5" a="1"/>
  <c r="E9" i="5" s="1"/>
  <c r="E10" i="5" a="1"/>
  <c r="E10" i="5" s="1"/>
  <c r="D10" i="5" a="1"/>
  <c r="D10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C25" i="10"/>
  <c r="B25" i="10"/>
  <c r="A25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C24" i="10"/>
  <c r="B24" i="10"/>
  <c r="A24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C23" i="10"/>
  <c r="B23" i="10"/>
  <c r="A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C22" i="10"/>
  <c r="B22" i="10"/>
  <c r="A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C21" i="10"/>
  <c r="B21" i="10"/>
  <c r="A21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B4" i="5" l="1"/>
  <c r="D4" i="5"/>
  <c r="E4" i="5" s="1"/>
  <c r="C4" i="5"/>
  <c r="A4" i="20" a="1"/>
  <c r="A4" i="20" s="1"/>
  <c r="A5" i="20" a="1"/>
  <c r="A5" i="20" s="1"/>
  <c r="A3" i="20" a="1"/>
  <c r="A3" i="20" s="1"/>
  <c r="A6" i="20" a="1"/>
  <c r="A6" i="20" s="1"/>
  <c r="Z2" i="5"/>
  <c r="A3" i="5" s="1"/>
  <c r="B16" i="1"/>
  <c r="B12" i="1"/>
  <c r="B11" i="1"/>
  <c r="B5" i="1"/>
  <c r="B4" i="1"/>
  <c r="O6" i="20" l="1" a="1"/>
  <c r="O6" i="20" s="1"/>
  <c r="P6" i="20" a="1"/>
  <c r="P6" i="20" s="1"/>
  <c r="D6" i="20" a="1"/>
  <c r="D6" i="20" s="1"/>
  <c r="E6" i="20" a="1"/>
  <c r="E6" i="20" s="1"/>
  <c r="F6" i="20" a="1"/>
  <c r="F6" i="20" s="1"/>
  <c r="G6" i="20" a="1"/>
  <c r="G6" i="20" s="1"/>
  <c r="H6" i="20" a="1"/>
  <c r="H6" i="20" s="1"/>
  <c r="I6" i="20" a="1"/>
  <c r="I6" i="20" s="1"/>
  <c r="J6" i="20" a="1"/>
  <c r="J6" i="20" s="1"/>
  <c r="K6" i="20" a="1"/>
  <c r="K6" i="20" s="1"/>
  <c r="L6" i="20" a="1"/>
  <c r="L6" i="20" s="1"/>
  <c r="M6" i="20" a="1"/>
  <c r="M6" i="20" s="1"/>
  <c r="N6" i="20" a="1"/>
  <c r="N6" i="20" s="1"/>
  <c r="C6" i="20" a="1"/>
  <c r="C6" i="20" s="1"/>
  <c r="R6" i="20" a="1"/>
  <c r="R6" i="20" s="1"/>
  <c r="Q6" i="20" a="1"/>
  <c r="Q6" i="20" s="1"/>
  <c r="I5" i="20" a="1"/>
  <c r="I5" i="20" s="1"/>
  <c r="J5" i="20" a="1"/>
  <c r="J5" i="20" s="1"/>
  <c r="K5" i="20" a="1"/>
  <c r="K5" i="20" s="1"/>
  <c r="L5" i="20" a="1"/>
  <c r="L5" i="20" s="1"/>
  <c r="M5" i="20" a="1"/>
  <c r="M5" i="20" s="1"/>
  <c r="N5" i="20" a="1"/>
  <c r="N5" i="20" s="1"/>
  <c r="O5" i="20" a="1"/>
  <c r="O5" i="20" s="1"/>
  <c r="P5" i="20" a="1"/>
  <c r="P5" i="20" s="1"/>
  <c r="F5" i="20" a="1"/>
  <c r="F5" i="20" s="1"/>
  <c r="E5" i="20" a="1"/>
  <c r="E5" i="20" s="1"/>
  <c r="C5" i="20" a="1"/>
  <c r="C5" i="20" s="1"/>
  <c r="G5" i="20" a="1"/>
  <c r="G5" i="20" s="1"/>
  <c r="D5" i="20" a="1"/>
  <c r="D5" i="20" s="1"/>
  <c r="H5" i="20" a="1"/>
  <c r="H5" i="20" s="1"/>
  <c r="Q5" i="20" a="1"/>
  <c r="Q5" i="20" s="1"/>
  <c r="R5" i="20" a="1"/>
  <c r="R5" i="20" s="1"/>
  <c r="F3" i="20" a="1"/>
  <c r="F3" i="20" s="1"/>
  <c r="H3" i="20" a="1"/>
  <c r="H3" i="20" s="1"/>
  <c r="I3" i="20" a="1"/>
  <c r="I3" i="20" s="1"/>
  <c r="J3" i="20" a="1"/>
  <c r="J3" i="20" s="1"/>
  <c r="P3" i="20" a="1"/>
  <c r="P3" i="20" s="1"/>
  <c r="M3" i="20" a="1"/>
  <c r="M3" i="20" s="1"/>
  <c r="N3" i="20" a="1"/>
  <c r="N3" i="20" s="1"/>
  <c r="O3" i="20" a="1"/>
  <c r="O3" i="20" s="1"/>
  <c r="Q3" i="20" a="1"/>
  <c r="Q3" i="20" s="1"/>
  <c r="R3" i="20" a="1"/>
  <c r="R3" i="20" s="1"/>
  <c r="C3" i="20" a="1"/>
  <c r="C3" i="20" s="1"/>
  <c r="G3" i="20" a="1"/>
  <c r="G3" i="20" s="1"/>
  <c r="L3" i="20" a="1"/>
  <c r="L3" i="20" s="1"/>
  <c r="K3" i="20" a="1"/>
  <c r="K3" i="20" s="1"/>
  <c r="D3" i="20" a="1"/>
  <c r="D3" i="20" s="1"/>
  <c r="E3" i="20" a="1"/>
  <c r="E3" i="20" s="1"/>
  <c r="C4" i="20" a="1"/>
  <c r="C4" i="20" s="1"/>
  <c r="D4" i="20" a="1"/>
  <c r="D4" i="20" s="1"/>
  <c r="E4" i="20" a="1"/>
  <c r="E4" i="20" s="1"/>
  <c r="F4" i="20" a="1"/>
  <c r="F4" i="20" s="1"/>
  <c r="G4" i="20" a="1"/>
  <c r="G4" i="20" s="1"/>
  <c r="H4" i="20" a="1"/>
  <c r="H4" i="20" s="1"/>
  <c r="I4" i="20" a="1"/>
  <c r="I4" i="20" s="1"/>
  <c r="J4" i="20" a="1"/>
  <c r="J4" i="20" s="1"/>
  <c r="K4" i="20" a="1"/>
  <c r="K4" i="20" s="1"/>
  <c r="L4" i="20" a="1"/>
  <c r="L4" i="20" s="1"/>
  <c r="M4" i="20" a="1"/>
  <c r="M4" i="20" s="1"/>
  <c r="R4" i="20" a="1"/>
  <c r="R4" i="20" s="1"/>
  <c r="N4" i="20" a="1"/>
  <c r="N4" i="20" s="1"/>
  <c r="O4" i="20" a="1"/>
  <c r="O4" i="20" s="1"/>
  <c r="P4" i="20" a="1"/>
  <c r="P4" i="20" s="1"/>
  <c r="Q4" i="20" a="1"/>
  <c r="Q4" i="20" s="1"/>
  <c r="B9" i="1"/>
  <c r="B10" i="1"/>
  <c r="A2" i="1"/>
  <c r="B15" i="1"/>
  <c r="B14" i="1"/>
  <c r="B7" i="1"/>
  <c r="C6" i="2"/>
  <c r="B3" i="5"/>
  <c r="C3" i="5"/>
  <c r="D3" i="5"/>
  <c r="A1" i="10" l="1"/>
  <c r="A7" i="9"/>
  <c r="A1" i="2"/>
  <c r="A36" i="4"/>
  <c r="A1" i="43"/>
  <c r="E14" i="3"/>
  <c r="E3" i="5"/>
  <c r="A13" i="6" l="1"/>
  <c r="A13" i="5"/>
  <c r="A1" i="3"/>
  <c r="A15" i="9"/>
  <c r="A8" i="6"/>
  <c r="A1" i="6"/>
  <c r="A7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11" i="6" l="1"/>
  <c r="D1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<sst xmlns="http://schemas.openxmlformats.org/spreadsheetml/2006/main" count="12127" uniqueCount="451">
  <si>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</si>
  <si>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</si>
  <si>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</si>
  <si>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</si>
  <si>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</si>
  <si>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</si>
  <si>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</si>
  <si>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</si>
  <si>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</si>
  <si>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</si>
  <si>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</si>
  <si>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</si>
  <si>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</si>
  <si>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</si>
  <si>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</si>
  <si>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</si>
  <si>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</si>
  <si>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</si>
  <si>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</si>
  <si>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</si>
  <si>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</si>
  <si>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</si>
  <si>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</si>
  <si>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</si>
  <si>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</si>
  <si>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</si>
  <si>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</si>
  <si>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</si>
  <si>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</si>
  <si>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</si>
  <si>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</si>
  <si>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</si>
  <si>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</si>
  <si>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</si>
  <si>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</si>
  <si>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</si>
  <si>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</si>
  <si>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</si>
  <si>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</si>
  <si>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</si>
  <si>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</si>
  <si>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</si>
  <si>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</si>
  <si>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</si>
  <si>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</si>
  <si>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</si>
  <si>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</si>
  <si>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</si>
  <si>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</si>
  <si>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</si>
  <si>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</si>
  <si>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</si>
  <si>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</si>
  <si>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</si>
  <si>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</si>
  <si>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</si>
  <si>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</si>
  <si>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</si>
  <si>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</si>
  <si>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</si>
  <si>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</si>
  <si>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</si>
  <si>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</si>
  <si>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</si>
  <si>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</si>
  <si>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</si>
  <si>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</si>
  <si>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</si>
  <si>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</si>
  <si>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</si>
  <si>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</si>
  <si>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</si>
  <si>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</si>
  <si>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</si>
  <si>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</si>
  <si>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</si>
  <si>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</si>
  <si>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</si>
  <si>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</si>
  <si>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</si>
  <si>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</si>
  <si>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</si>
  <si>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</si>
  <si>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</si>
  <si>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</si>
  <si>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</si>
  <si>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</si>
  <si>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</si>
  <si>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</si>
  <si>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</si>
  <si>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</si>
  <si>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</si>
  <si>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</si>
  <si>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</si>
  <si>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</si>
  <si>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</si>
  <si>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</si>
  <si>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</si>
  <si>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</si>
  <si>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</si>
  <si>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</si>
  <si>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</si>
  <si>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</si>
  <si>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</si>
  <si>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</si>
  <si>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</si>
  <si>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</si>
  <si>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</si>
  <si>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</si>
  <si>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</si>
  <si>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</si>
  <si>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</si>
  <si>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</si>
  <si>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</si>
  <si>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</si>
  <si>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</si>
  <si>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</si>
  <si>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</si>
  <si>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</si>
  <si>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</si>
  <si>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</si>
  <si>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</si>
  <si>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</si>
  <si>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</si>
  <si>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</si>
  <si>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</si>
  <si>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</si>
  <si>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</si>
  <si>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</si>
  <si>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</si>
  <si>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</si>
  <si>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</si>
  <si>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</si>
  <si>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</si>
  <si>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</si>
  <si>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</si>
  <si>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</si>
  <si>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</si>
  <si>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</si>
  <si>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</si>
  <si>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</si>
  <si>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</si>
  <si>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</si>
  <si>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</si>
  <si>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</si>
  <si>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</si>
  <si>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</si>
  <si>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</si>
  <si>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</si>
  <si>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</si>
  <si>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</si>
  <si>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</si>
  <si>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</si>
  <si>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</si>
  <si>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</si>
  <si>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</si>
  <si>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</si>
  <si>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</si>
  <si>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</si>
  <si>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</si>
  <si>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</si>
  <si>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</si>
  <si>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</si>
  <si>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</si>
  <si>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</si>
  <si>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</si>
  <si>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</si>
  <si>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</si>
  <si>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</si>
  <si>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</si>
  <si>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</si>
  <si>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</si>
  <si>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</si>
  <si>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</si>
  <si>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</si>
  <si>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</si>
  <si>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</si>
  <si>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</si>
  <si>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</si>
  <si>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</si>
  <si>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</si>
  <si>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</si>
  <si>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</si>
  <si>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</si>
  <si>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</si>
  <si>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</si>
  <si>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</si>
  <si>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</si>
  <si>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</si>
  <si>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</si>
  <si>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</si>
  <si>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</si>
  <si>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</si>
  <si>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</si>
  <si>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</si>
  <si>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</si>
  <si>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</si>
  <si>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</si>
  <si>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</si>
  <si>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</si>
  <si>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</si>
  <si>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</si>
  <si>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</si>
  <si>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</si>
  <si>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</si>
  <si>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</si>
  <si>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</si>
  <si>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</si>
  <si>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</si>
  <si>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</si>
  <si>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</si>
  <si>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</si>
  <si>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</si>
  <si>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</si>
  <si>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</si>
  <si>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</si>
  <si>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</si>
  <si>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</si>
  <si>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</si>
  <si>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</si>
  <si>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</si>
  <si>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</si>
  <si>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</si>
  <si>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</si>
  <si>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</si>
  <si>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</si>
  <si>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</si>
  <si>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</si>
  <si>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</si>
  <si>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</si>
  <si>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</si>
  <si>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</si>
  <si>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</si>
  <si>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</si>
  <si>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</si>
  <si>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</si>
  <si>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</si>
  <si>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</si>
  <si>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</si>
  <si>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</si>
  <si>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</si>
  <si>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</si>
  <si>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</si>
  <si>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</si>
  <si>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</si>
  <si>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</si>
  <si>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</si>
  <si>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</si>
  <si>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</si>
  <si>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</si>
  <si>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</si>
  <si>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</si>
  <si>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</si>
  <si>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</si>
  <si>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</si>
  <si>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</si>
  <si>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</si>
  <si>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</si>
  <si>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</si>
  <si>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</si>
  <si>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</si>
  <si>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</si>
  <si>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</si>
  <si>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</si>
  <si>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</si>
  <si>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</si>
  <si>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</si>
  <si>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</si>
  <si>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</si>
  <si>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</si>
  <si>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</si>
  <si>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</si>
  <si>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</si>
  <si>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</si>
  <si>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</si>
  <si>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</si>
  <si>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</si>
  <si>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</si>
  <si>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</si>
  <si>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</si>
  <si>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</si>
  <si>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</si>
  <si>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</si>
  <si>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</si>
  <si>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</si>
  <si>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</si>
  <si>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</si>
  <si>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</si>
  <si>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</si>
  <si>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</si>
  <si>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</si>
  <si>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</si>
  <si>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</si>
  <si>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</si>
  <si>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</si>
  <si>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</si>
  <si>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</si>
  <si>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</si>
  <si>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</si>
  <si>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</si>
  <si>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</si>
  <si>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</si>
  <si>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</si>
  <si>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</si>
  <si>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</si>
  <si>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</si>
  <si>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</si>
  <si>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</si>
  <si>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</si>
  <si>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</si>
  <si>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</si>
  <si>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</si>
  <si>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</si>
  <si>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</si>
  <si>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</si>
  <si>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</si>
  <si>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</si>
  <si>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</si>
  <si>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</si>
  <si>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</si>
  <si>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</si>
  <si>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</si>
  <si>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</si>
  <si>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</si>
  <si>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</si>
  <si>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</si>
  <si>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</si>
  <si>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</si>
  <si>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</si>
  <si>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</si>
  <si>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</si>
  <si>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</si>
  <si>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</si>
  <si>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</si>
  <si>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</si>
  <si>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</si>
  <si>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</si>
  <si>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</si>
  <si>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</si>
  <si>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</si>
  <si>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</si>
  <si>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</si>
  <si>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</si>
  <si>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</si>
  <si>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</si>
  <si>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</si>
  <si>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</si>
  <si>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</si>
  <si>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</si>
  <si>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</si>
  <si>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</si>
  <si>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</si>
  <si>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</si>
  <si>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FINANCIAL_EAST_WINDOW</t>
  </si>
  <si>
    <t>FINANCIAL_SOUTH_WINDOW</t>
  </si>
  <si>
    <t>FINANCIAL_WEST_WINDOW</t>
  </si>
  <si>
    <t>OFFICE_NORTH_WINDOW</t>
  </si>
  <si>
    <t>OFFICE_WEST_WINDOW</t>
  </si>
  <si>
    <t>RETAIL_EAST_WINDOW</t>
  </si>
  <si>
    <t>RETAIL_NORTH_WINDOW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</si>
  <si>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</si>
  <si>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</si>
  <si>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</si>
  <si>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</si>
  <si>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</si>
  <si>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</si>
  <si>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</si>
  <si>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</si>
  <si>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</si>
  <si>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</si>
  <si>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</si>
  <si>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</si>
  <si>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</si>
  <si>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</si>
  <si>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</si>
  <si>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</si>
  <si>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</si>
  <si>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</si>
  <si>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</si>
  <si>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</si>
  <si>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</si>
  <si>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</si>
  <si>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</si>
  <si>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</si>
  <si>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</si>
  <si>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</si>
  <si>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FINANCIAL</t>
  </si>
  <si>
    <t>Yes</t>
  </si>
  <si>
    <t>Retail_sales</t>
  </si>
  <si>
    <t>Retail</t>
  </si>
  <si>
    <t>OFFICE</t>
  </si>
  <si>
    <t>Office</t>
  </si>
  <si>
    <t>RETAIL</t>
  </si>
  <si>
    <t>Roof Membrane+Roof Continuous Insulation+Metal Decking</t>
  </si>
  <si>
    <t>Stucco+Wall Continuous Insulation+Gypsum 5/8in</t>
  </si>
  <si>
    <t>Theoretical Glazing</t>
  </si>
  <si>
    <t>financial</t>
  </si>
  <si>
    <t>office</t>
  </si>
  <si>
    <t>retail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</si>
  <si>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</si>
  <si>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</si>
  <si>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</si>
  <si>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</si>
  <si>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</si>
  <si>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</si>
  <si>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</si>
  <si>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</si>
  <si>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</si>
  <si>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</si>
  <si>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</si>
  <si>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</si>
  <si>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</si>
  <si>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</si>
  <si>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</si>
  <si>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MZ-VAV</t>
  </si>
  <si>
    <t>0.805</t>
  </si>
  <si>
    <t>SZ-CAV</t>
  </si>
  <si>
    <t>0.8</t>
  </si>
  <si>
    <t>3.738</t>
  </si>
  <si>
    <t>SZ-VAV</t>
  </si>
  <si>
    <t>MZ-VAV Fans</t>
  </si>
  <si>
    <t>SZ-CAV Fans</t>
  </si>
  <si>
    <t>SZ-VAV Fans</t>
  </si>
  <si>
    <t>No refrigeration system was found</t>
  </si>
  <si>
    <t>Cooling Setpoint Schedule</t>
  </si>
  <si>
    <t>AllOtherDays</t>
  </si>
  <si>
    <t>Saturdays</t>
  </si>
  <si>
    <t>Weekdays</t>
  </si>
  <si>
    <t>DHW Sch</t>
  </si>
  <si>
    <t>Saturday</t>
  </si>
  <si>
    <t>Elec Equip Sch</t>
  </si>
  <si>
    <t>Heating Setpoint Schedule</t>
  </si>
  <si>
    <t>Infiltration Schedule</t>
  </si>
  <si>
    <t>AllDays</t>
  </si>
  <si>
    <t>Lighting Schedule</t>
  </si>
  <si>
    <t>OA Schedule</t>
  </si>
  <si>
    <t>Occupant Sch</t>
  </si>
  <si>
    <t>No GasEquipment found.</t>
  </si>
  <si>
    <t>Unknown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</si>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</sst>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A4-4DA6-8ACF-4AD5489A736D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Schedules!$E$5:$AB$5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A4-4DA6-8ACF-4AD5489A736D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A4-4DA6-8ACF-4AD5489A7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196575"/>
        <c:axId val="38197055"/>
      </c:lineChart>
      <c:catAx>
        <c:axId val="38196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197055"/>
        <c:crosses val="autoZero"/>
        <c:auto val="1"/>
        <c:lblAlgn val="ctr"/>
        <c:lblOffset val="100"/>
        <c:noMultiLvlLbl val="0"/>
      </c:catAx>
      <c:valAx>
        <c:axId val="381970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19657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0.1</c:v>
                </c:pt>
                <c:pt idx="8">
                  <c:v>0.12</c:v>
                </c:pt>
                <c:pt idx="9">
                  <c:v>0.14000000000000001</c:v>
                </c:pt>
                <c:pt idx="10">
                  <c:v>0.28999999999999998</c:v>
                </c:pt>
                <c:pt idx="11">
                  <c:v>0.31</c:v>
                </c:pt>
                <c:pt idx="12">
                  <c:v>0.36</c:v>
                </c:pt>
                <c:pt idx="13">
                  <c:v>0.36</c:v>
                </c:pt>
                <c:pt idx="14">
                  <c:v>0.34</c:v>
                </c:pt>
                <c:pt idx="15">
                  <c:v>0.35</c:v>
                </c:pt>
                <c:pt idx="16">
                  <c:v>0.37</c:v>
                </c:pt>
                <c:pt idx="17">
                  <c:v>0.34</c:v>
                </c:pt>
                <c:pt idx="18">
                  <c:v>0.25</c:v>
                </c:pt>
                <c:pt idx="19">
                  <c:v>0.27</c:v>
                </c:pt>
                <c:pt idx="20">
                  <c:v>0.21</c:v>
                </c:pt>
                <c:pt idx="21">
                  <c:v>0.16</c:v>
                </c:pt>
                <c:pt idx="22">
                  <c:v>0.1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0A-45E0-9FD5-634DFD16BFAD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0.11</c:v>
                </c:pt>
                <c:pt idx="1">
                  <c:v>0.1</c:v>
                </c:pt>
                <c:pt idx="2">
                  <c:v>0.08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0.2</c:v>
                </c:pt>
                <c:pt idx="8">
                  <c:v>0.24</c:v>
                </c:pt>
                <c:pt idx="9">
                  <c:v>0.27</c:v>
                </c:pt>
                <c:pt idx="10">
                  <c:v>0.42</c:v>
                </c:pt>
                <c:pt idx="11">
                  <c:v>0.54</c:v>
                </c:pt>
                <c:pt idx="12">
                  <c:v>0.59</c:v>
                </c:pt>
                <c:pt idx="13">
                  <c:v>0.6</c:v>
                </c:pt>
                <c:pt idx="14">
                  <c:v>0.49</c:v>
                </c:pt>
                <c:pt idx="15">
                  <c:v>0.48</c:v>
                </c:pt>
                <c:pt idx="16">
                  <c:v>0.47</c:v>
                </c:pt>
                <c:pt idx="17">
                  <c:v>0.46</c:v>
                </c:pt>
                <c:pt idx="18">
                  <c:v>0.44</c:v>
                </c:pt>
                <c:pt idx="19">
                  <c:v>0.36</c:v>
                </c:pt>
                <c:pt idx="20">
                  <c:v>0.28999999999999998</c:v>
                </c:pt>
                <c:pt idx="21">
                  <c:v>0.22</c:v>
                </c:pt>
                <c:pt idx="22">
                  <c:v>0.16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0A-45E0-9FD5-634DFD16BFAD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0.04</c:v>
                </c:pt>
                <c:pt idx="1">
                  <c:v>0.05</c:v>
                </c:pt>
                <c:pt idx="2">
                  <c:v>0.05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0.15</c:v>
                </c:pt>
                <c:pt idx="8">
                  <c:v>0.23</c:v>
                </c:pt>
                <c:pt idx="9">
                  <c:v>0.32</c:v>
                </c:pt>
                <c:pt idx="10">
                  <c:v>0.41</c:v>
                </c:pt>
                <c:pt idx="11">
                  <c:v>0.56999999999999995</c:v>
                </c:pt>
                <c:pt idx="12">
                  <c:v>0.62</c:v>
                </c:pt>
                <c:pt idx="13">
                  <c:v>0.61</c:v>
                </c:pt>
                <c:pt idx="14">
                  <c:v>0.5</c:v>
                </c:pt>
                <c:pt idx="15">
                  <c:v>0.45</c:v>
                </c:pt>
                <c:pt idx="16">
                  <c:v>0.46</c:v>
                </c:pt>
                <c:pt idx="17">
                  <c:v>0.47</c:v>
                </c:pt>
                <c:pt idx="18">
                  <c:v>0.42</c:v>
                </c:pt>
                <c:pt idx="19">
                  <c:v>0.34</c:v>
                </c:pt>
                <c:pt idx="20">
                  <c:v>0.33</c:v>
                </c:pt>
                <c:pt idx="21">
                  <c:v>0.23</c:v>
                </c:pt>
                <c:pt idx="22">
                  <c:v>0.13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0A-45E0-9FD5-634DFD16B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109696"/>
        <c:axId val="570106336"/>
      </c:lineChart>
      <c:catAx>
        <c:axId val="570109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70106336"/>
        <c:crosses val="autoZero"/>
        <c:auto val="1"/>
        <c:lblAlgn val="ctr"/>
        <c:lblOffset val="100"/>
        <c:noMultiLvlLbl val="0"/>
      </c:catAx>
      <c:valAx>
        <c:axId val="5701063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7010969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</c:v>
                </c:pt>
                <c:pt idx="9">
                  <c:v>0.1</c:v>
                </c:pt>
                <c:pt idx="10">
                  <c:v>0.4</c:v>
                </c:pt>
                <c:pt idx="11">
                  <c:v>0.4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0.4</c:v>
                </c:pt>
                <c:pt idx="18">
                  <c:v>0.2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0C-4054-9125-A894B3793A59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</c:v>
                </c:pt>
                <c:pt idx="9">
                  <c:v>0.6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0.5</c:v>
                </c:pt>
                <c:pt idx="19">
                  <c:v>0.3</c:v>
                </c:pt>
                <c:pt idx="20">
                  <c:v>0.3</c:v>
                </c:pt>
                <c:pt idx="21">
                  <c:v>0.1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0C-4054-9125-A894B3793A59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0.2</c:v>
                </c:pt>
                <c:pt idx="8">
                  <c:v>0.5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0.6</c:v>
                </c:pt>
                <c:pt idx="19">
                  <c:v>0.6</c:v>
                </c:pt>
                <c:pt idx="20">
                  <c:v>0.5</c:v>
                </c:pt>
                <c:pt idx="21">
                  <c:v>0.2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0C-4054-9125-A894B3793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1044800"/>
        <c:axId val="511045280"/>
      </c:lineChart>
      <c:catAx>
        <c:axId val="511044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11045280"/>
        <c:crosses val="autoZero"/>
        <c:auto val="1"/>
        <c:lblAlgn val="ctr"/>
        <c:lblOffset val="100"/>
        <c:noMultiLvlLbl val="0"/>
      </c:catAx>
      <c:valAx>
        <c:axId val="5110452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1104480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40-4C10-B1B7-1ED490902CEA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40-4C10-B1B7-1ED490902CEA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40-4C10-B1B7-1ED490902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914719"/>
        <c:axId val="714915199"/>
      </c:lineChart>
      <c:catAx>
        <c:axId val="714914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915199"/>
        <c:crosses val="autoZero"/>
        <c:auto val="1"/>
        <c:lblAlgn val="ctr"/>
        <c:lblOffset val="100"/>
        <c:noMultiLvlLbl val="0"/>
      </c:catAx>
      <c:valAx>
        <c:axId val="7149151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91471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4E-4419-B10F-7D68B8ED3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400303"/>
        <c:axId val="643397903"/>
      </c:lineChart>
      <c:catAx>
        <c:axId val="643400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397903"/>
        <c:crosses val="autoZero"/>
        <c:auto val="1"/>
        <c:lblAlgn val="ctr"/>
        <c:lblOffset val="100"/>
        <c:noMultiLvlLbl val="0"/>
      </c:catAx>
      <c:valAx>
        <c:axId val="6433979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40030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</c:v>
                </c:pt>
                <c:pt idx="9">
                  <c:v>0.1</c:v>
                </c:pt>
                <c:pt idx="10">
                  <c:v>0.4</c:v>
                </c:pt>
                <c:pt idx="11">
                  <c:v>0.4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0.4</c:v>
                </c:pt>
                <c:pt idx="18">
                  <c:v>0.2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BA-454D-AC1D-E8C26FFD693B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0.5</c:v>
                </c:pt>
                <c:pt idx="19">
                  <c:v>0.3</c:v>
                </c:pt>
                <c:pt idx="20">
                  <c:v>0.3</c:v>
                </c:pt>
                <c:pt idx="21">
                  <c:v>0.1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BA-454D-AC1D-E8C26FFD693B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0.2</c:v>
                </c:pt>
                <c:pt idx="8">
                  <c:v>0.5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</c:v>
                </c:pt>
                <c:pt idx="21">
                  <c:v>0.2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BA-454D-AC1D-E8C26FFD6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399823"/>
        <c:axId val="717017215"/>
      </c:lineChart>
      <c:catAx>
        <c:axId val="643399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7017215"/>
        <c:crosses val="autoZero"/>
        <c:auto val="1"/>
        <c:lblAlgn val="ctr"/>
        <c:lblOffset val="100"/>
        <c:noMultiLvlLbl val="0"/>
      </c:catAx>
      <c:valAx>
        <c:axId val="7170172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3998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Schedules!$E$20:$AB$20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3A-4955-8CA9-42307EC0674C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Schedules!$E$21:$AB$21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3A-4955-8CA9-42307EC0674C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Schedules!$E$22:$AB$22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3A-4955-8CA9-42307EC06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020095"/>
        <c:axId val="717019135"/>
      </c:lineChart>
      <c:catAx>
        <c:axId val="717020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7019135"/>
        <c:crosses val="autoZero"/>
        <c:auto val="1"/>
        <c:lblAlgn val="ctr"/>
        <c:lblOffset val="100"/>
        <c:noMultiLvlLbl val="0"/>
      </c:catAx>
      <c:valAx>
        <c:axId val="7170191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702009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Schedules!$E$23:$AB$23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0.2</c:v>
                </c:pt>
                <c:pt idx="18">
                  <c:v>0.1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5B-42C9-AB94-AE442EC227E2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Schedules!$E$24:$AB$24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0.2</c:v>
                </c:pt>
                <c:pt idx="9">
                  <c:v>0.5</c:v>
                </c:pt>
                <c:pt idx="10">
                  <c:v>0.6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0.6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5B-42C9-AB94-AE442EC227E2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Schedules!$E$25:$AB$25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0.2</c:v>
                </c:pt>
                <c:pt idx="9">
                  <c:v>0.5</c:v>
                </c:pt>
                <c:pt idx="10">
                  <c:v>0.5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0.7</c:v>
                </c:pt>
                <c:pt idx="17">
                  <c:v>0.5</c:v>
                </c:pt>
                <c:pt idx="18">
                  <c:v>0.5</c:v>
                </c:pt>
                <c:pt idx="19">
                  <c:v>0.3</c:v>
                </c:pt>
                <c:pt idx="20">
                  <c:v>0.3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5B-42C9-AB94-AE442EC22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815760"/>
        <c:axId val="586818640"/>
      </c:lineChart>
      <c:catAx>
        <c:axId val="586815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86818640"/>
        <c:crosses val="autoZero"/>
        <c:auto val="1"/>
        <c:lblAlgn val="ctr"/>
        <c:lblOffset val="100"/>
        <c:noMultiLvlLbl val="0"/>
      </c:catAx>
      <c:valAx>
        <c:axId val="5868186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8681576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38.125562443755626</c:v>
                </c:pt>
                <c:pt idx="1">
                  <c:v>49.398524036485242</c:v>
                </c:pt>
                <c:pt idx="2">
                  <c:v>44.620990678709909</c:v>
                </c:pt>
                <c:pt idx="3">
                  <c:v>51.870065771200657</c:v>
                </c:pt>
                <c:pt idx="4">
                  <c:v>45.927037851770379</c:v>
                </c:pt>
                <c:pt idx="5">
                  <c:v>53.927204501772046</c:v>
                </c:pt>
                <c:pt idx="6">
                  <c:v>56.299625592996257</c:v>
                </c:pt>
                <c:pt idx="7">
                  <c:v>58.817151618171515</c:v>
                </c:pt>
                <c:pt idx="8">
                  <c:v>62.112797053627965</c:v>
                </c:pt>
                <c:pt idx="9">
                  <c:v>63.758874112588735</c:v>
                </c:pt>
                <c:pt idx="10">
                  <c:v>64.85610883356108</c:v>
                </c:pt>
                <c:pt idx="11">
                  <c:v>60.275925185259247</c:v>
                </c:pt>
                <c:pt idx="12">
                  <c:v>67.291456965414568</c:v>
                </c:pt>
                <c:pt idx="13">
                  <c:v>74.214370229643706</c:v>
                </c:pt>
                <c:pt idx="14">
                  <c:v>85.282368985323686</c:v>
                </c:pt>
                <c:pt idx="15">
                  <c:v>64.335583108355834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BC-437A-922E-95BFAC07F5B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27.862530413625304</c:v>
                </c:pt>
                <c:pt idx="1">
                  <c:v>32.597165283471654</c:v>
                </c:pt>
                <c:pt idx="2">
                  <c:v>30.015187370151871</c:v>
                </c:pt>
                <c:pt idx="3">
                  <c:v>33.689564376895639</c:v>
                </c:pt>
                <c:pt idx="4">
                  <c:v>30.525405792754057</c:v>
                </c:pt>
                <c:pt idx="5">
                  <c:v>35.417491584174918</c:v>
                </c:pt>
                <c:pt idx="6">
                  <c:v>37.105133931051334</c:v>
                </c:pt>
                <c:pt idx="7">
                  <c:v>37.921657834216575</c:v>
                </c:pt>
                <c:pt idx="8">
                  <c:v>39.088471708384716</c:v>
                </c:pt>
                <c:pt idx="9">
                  <c:v>41.759735137597346</c:v>
                </c:pt>
                <c:pt idx="10">
                  <c:v>41.740898132408979</c:v>
                </c:pt>
                <c:pt idx="11">
                  <c:v>39.030130320301296</c:v>
                </c:pt>
                <c:pt idx="12">
                  <c:v>43.270978457709788</c:v>
                </c:pt>
                <c:pt idx="13">
                  <c:v>48.246647557466474</c:v>
                </c:pt>
                <c:pt idx="14">
                  <c:v>56.139036096390356</c:v>
                </c:pt>
                <c:pt idx="15">
                  <c:v>41.76880923018809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BC-437A-922E-95BFAC07F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1042128"/>
        <c:axId val="586816240"/>
      </c:barChart>
      <c:catAx>
        <c:axId val="511042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86816240"/>
        <c:crosses val="autoZero"/>
        <c:auto val="1"/>
        <c:lblAlgn val="ctr"/>
        <c:lblOffset val="100"/>
        <c:noMultiLvlLbl val="0"/>
      </c:catAx>
      <c:valAx>
        <c:axId val="5868162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1104212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20.57679787576798</c:v>
                </c:pt>
                <c:pt idx="1">
                  <c:v>15.955135042051351</c:v>
                </c:pt>
                <c:pt idx="2">
                  <c:v>11.5222699952227</c:v>
                </c:pt>
                <c:pt idx="3">
                  <c:v>11.051086558010866</c:v>
                </c:pt>
                <c:pt idx="4">
                  <c:v>10.688686686886868</c:v>
                </c:pt>
                <c:pt idx="5">
                  <c:v>6.3934995389349956</c:v>
                </c:pt>
                <c:pt idx="6">
                  <c:v>6.3525564110255646</c:v>
                </c:pt>
                <c:pt idx="7">
                  <c:v>7.1496211489962107</c:v>
                </c:pt>
                <c:pt idx="8">
                  <c:v>6.9349342843493424</c:v>
                </c:pt>
                <c:pt idx="9">
                  <c:v>8.5480896354808955</c:v>
                </c:pt>
                <c:pt idx="10">
                  <c:v>16.441150329411503</c:v>
                </c:pt>
                <c:pt idx="11">
                  <c:v>14.984954282349543</c:v>
                </c:pt>
                <c:pt idx="12">
                  <c:v>12.936156384361563</c:v>
                </c:pt>
                <c:pt idx="13">
                  <c:v>10.050547723005476</c:v>
                </c:pt>
                <c:pt idx="14">
                  <c:v>6.6130859136308597</c:v>
                </c:pt>
                <c:pt idx="15">
                  <c:v>23.425793531757932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78-419B-9AA8-3993B0E60C24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17.248236287482364</c:v>
                </c:pt>
                <c:pt idx="1">
                  <c:v>12.74015098490151</c:v>
                </c:pt>
                <c:pt idx="2">
                  <c:v>10.060893910608938</c:v>
                </c:pt>
                <c:pt idx="3">
                  <c:v>9.229829794798297</c:v>
                </c:pt>
                <c:pt idx="4">
                  <c:v>9.0951210434512095</c:v>
                </c:pt>
                <c:pt idx="5">
                  <c:v>6.0720372407203724</c:v>
                </c:pt>
                <c:pt idx="6">
                  <c:v>5.9996611449966109</c:v>
                </c:pt>
                <c:pt idx="7">
                  <c:v>6.7103734071037335</c:v>
                </c:pt>
                <c:pt idx="8">
                  <c:v>5.9893955048939551</c:v>
                </c:pt>
                <c:pt idx="9">
                  <c:v>7.3773122687731227</c:v>
                </c:pt>
                <c:pt idx="10">
                  <c:v>12.924604761746048</c:v>
                </c:pt>
                <c:pt idx="11">
                  <c:v>12.101195436011954</c:v>
                </c:pt>
                <c:pt idx="12">
                  <c:v>10.959470719594707</c:v>
                </c:pt>
                <c:pt idx="13">
                  <c:v>8.5204285127042851</c:v>
                </c:pt>
                <c:pt idx="14">
                  <c:v>5.8382217333822171</c:v>
                </c:pt>
                <c:pt idx="15">
                  <c:v>16.612502638625024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78-419B-9AA8-3993B0E60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8505615"/>
        <c:axId val="658502255"/>
      </c:barChart>
      <c:catAx>
        <c:axId val="658505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8502255"/>
        <c:crosses val="autoZero"/>
        <c:auto val="1"/>
        <c:lblAlgn val="ctr"/>
        <c:lblOffset val="100"/>
        <c:noMultiLvlLbl val="0"/>
      </c:catAx>
      <c:valAx>
        <c:axId val="6585022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850561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49.956454354564542</c:v>
                </c:pt>
                <c:pt idx="1">
                  <c:v>59.961417747114176</c:v>
                </c:pt>
                <c:pt idx="2">
                  <c:v>56.041265317912654</c:v>
                </c:pt>
                <c:pt idx="3">
                  <c:v>61.525891855258912</c:v>
                </c:pt>
                <c:pt idx="4">
                  <c:v>57.192125231921246</c:v>
                </c:pt>
                <c:pt idx="5">
                  <c:v>61.051417080514163</c:v>
                </c:pt>
                <c:pt idx="6">
                  <c:v>61.560505060605053</c:v>
                </c:pt>
                <c:pt idx="7">
                  <c:v>64.734451554844512</c:v>
                </c:pt>
                <c:pt idx="8">
                  <c:v>67.659664589096636</c:v>
                </c:pt>
                <c:pt idx="9">
                  <c:v>68.687728449377275</c:v>
                </c:pt>
                <c:pt idx="10">
                  <c:v>71.621062893710629</c:v>
                </c:pt>
                <c:pt idx="11">
                  <c:v>67.325370240753699</c:v>
                </c:pt>
                <c:pt idx="12">
                  <c:v>72.652490306524896</c:v>
                </c:pt>
                <c:pt idx="13">
                  <c:v>79.147415813974149</c:v>
                </c:pt>
                <c:pt idx="14">
                  <c:v>85.766767767667673</c:v>
                </c:pt>
                <c:pt idx="15">
                  <c:v>72.035127042851272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31-4BB8-AE30-012D41A4555B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32.615399571153993</c:v>
                </c:pt>
                <c:pt idx="1">
                  <c:v>37.793267895432678</c:v>
                </c:pt>
                <c:pt idx="2">
                  <c:v>35.808341388083413</c:v>
                </c:pt>
                <c:pt idx="3">
                  <c:v>38.759649035096487</c:v>
                </c:pt>
                <c:pt idx="4">
                  <c:v>36.138263951382633</c:v>
                </c:pt>
                <c:pt idx="5">
                  <c:v>39.394913286449132</c:v>
                </c:pt>
                <c:pt idx="6">
                  <c:v>39.906925974069253</c:v>
                </c:pt>
                <c:pt idx="7">
                  <c:v>41.544390005443901</c:v>
                </c:pt>
                <c:pt idx="8">
                  <c:v>41.455443344554432</c:v>
                </c:pt>
                <c:pt idx="9">
                  <c:v>44.587730115877299</c:v>
                </c:pt>
                <c:pt idx="10">
                  <c:v>44.855183926051836</c:v>
                </c:pt>
                <c:pt idx="11">
                  <c:v>42.466522792165222</c:v>
                </c:pt>
                <c:pt idx="12">
                  <c:v>45.759907342599078</c:v>
                </c:pt>
                <c:pt idx="13">
                  <c:v>49.900232199002318</c:v>
                </c:pt>
                <c:pt idx="14">
                  <c:v>54.798397937983978</c:v>
                </c:pt>
                <c:pt idx="15">
                  <c:v>45.721458409714579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31-4BB8-AE30-012D41A45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9198288"/>
        <c:axId val="599198768"/>
      </c:barChart>
      <c:catAx>
        <c:axId val="599198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99198768"/>
        <c:crosses val="autoZero"/>
        <c:auto val="1"/>
        <c:lblAlgn val="ctr"/>
        <c:lblOffset val="100"/>
        <c:noMultiLvlLbl val="0"/>
      </c:catAx>
      <c:valAx>
        <c:axId val="599198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9919828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12.428998766789988</c:v>
                </c:pt>
                <c:pt idx="1">
                  <c:v>9.3827672788276715</c:v>
                </c:pt>
                <c:pt idx="2">
                  <c:v>7.3835588663355889</c:v>
                </c:pt>
                <c:pt idx="3">
                  <c:v>6.9667311046673115</c:v>
                </c:pt>
                <c:pt idx="4">
                  <c:v>7.1604256241042563</c:v>
                </c:pt>
                <c:pt idx="5">
                  <c:v>5.0987012409870118</c:v>
                </c:pt>
                <c:pt idx="6">
                  <c:v>4.9822878823228782</c:v>
                </c:pt>
                <c:pt idx="7">
                  <c:v>5.299642257996422</c:v>
                </c:pt>
                <c:pt idx="8">
                  <c:v>5.0736204157362037</c:v>
                </c:pt>
                <c:pt idx="9">
                  <c:v>5.7531469075314696</c:v>
                </c:pt>
                <c:pt idx="10">
                  <c:v>8.751569287515693</c:v>
                </c:pt>
                <c:pt idx="11">
                  <c:v>8.5998316834983175</c:v>
                </c:pt>
                <c:pt idx="12">
                  <c:v>7.3286004732860039</c:v>
                </c:pt>
                <c:pt idx="13">
                  <c:v>5.9718055972180561</c:v>
                </c:pt>
                <c:pt idx="14">
                  <c:v>4.3153323556533234</c:v>
                </c:pt>
                <c:pt idx="15">
                  <c:v>11.350842693508428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7D-4608-B051-E72106352CB0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12.815360130653602</c:v>
                </c:pt>
                <c:pt idx="1">
                  <c:v>9.2962842604628424</c:v>
                </c:pt>
                <c:pt idx="2">
                  <c:v>7.5081630725816302</c:v>
                </c:pt>
                <c:pt idx="3">
                  <c:v>6.9253019142530192</c:v>
                </c:pt>
                <c:pt idx="4">
                  <c:v>7.0285193702851938</c:v>
                </c:pt>
                <c:pt idx="5">
                  <c:v>5.1148996211489957</c:v>
                </c:pt>
                <c:pt idx="6">
                  <c:v>5.0135403126354028</c:v>
                </c:pt>
                <c:pt idx="7">
                  <c:v>5.309352398093524</c:v>
                </c:pt>
                <c:pt idx="8">
                  <c:v>4.9957670899576714</c:v>
                </c:pt>
                <c:pt idx="9">
                  <c:v>5.6619199191191996</c:v>
                </c:pt>
                <c:pt idx="10">
                  <c:v>8.9551267095512674</c:v>
                </c:pt>
                <c:pt idx="11">
                  <c:v>8.817301603173016</c:v>
                </c:pt>
                <c:pt idx="12">
                  <c:v>7.8138963881389634</c:v>
                </c:pt>
                <c:pt idx="13">
                  <c:v>6.0332577853325784</c:v>
                </c:pt>
                <c:pt idx="14">
                  <c:v>4.3097690230976902</c:v>
                </c:pt>
                <c:pt idx="15">
                  <c:v>11.559996778099968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7D-4608-B051-E72106352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3476655"/>
        <c:axId val="1273475695"/>
      </c:barChart>
      <c:catAx>
        <c:axId val="1273476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73475695"/>
        <c:crosses val="autoZero"/>
        <c:auto val="1"/>
        <c:lblAlgn val="ctr"/>
        <c:lblOffset val="100"/>
        <c:noMultiLvlLbl val="0"/>
      </c:catAx>
      <c:valAx>
        <c:axId val="12734756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7347665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51.651543179015427</c:v>
                </c:pt>
                <c:pt idx="1">
                  <c:v>61.140783143907825</c:v>
                </c:pt>
                <c:pt idx="2">
                  <c:v>56.586671888366723</c:v>
                </c:pt>
                <c:pt idx="3">
                  <c:v>62.046317590463168</c:v>
                </c:pt>
                <c:pt idx="4">
                  <c:v>57.701871479518715</c:v>
                </c:pt>
                <c:pt idx="5">
                  <c:v>60.976388472263885</c:v>
                </c:pt>
                <c:pt idx="6">
                  <c:v>61.553508538035082</c:v>
                </c:pt>
                <c:pt idx="7">
                  <c:v>64.854395116043946</c:v>
                </c:pt>
                <c:pt idx="8">
                  <c:v>67.739909342399088</c:v>
                </c:pt>
                <c:pt idx="9">
                  <c:v>69.027958315279577</c:v>
                </c:pt>
                <c:pt idx="10">
                  <c:v>72.774889177748889</c:v>
                </c:pt>
                <c:pt idx="11">
                  <c:v>68.425568554255676</c:v>
                </c:pt>
                <c:pt idx="12">
                  <c:v>73.444894399448941</c:v>
                </c:pt>
                <c:pt idx="13">
                  <c:v>79.624132031241317</c:v>
                </c:pt>
                <c:pt idx="14">
                  <c:v>85.871665611216642</c:v>
                </c:pt>
                <c:pt idx="15">
                  <c:v>74.273236565232367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71-4C45-A672-C28BEC81506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34.389555488895553</c:v>
                </c:pt>
                <c:pt idx="1">
                  <c:v>38.890785921407854</c:v>
                </c:pt>
                <c:pt idx="2">
                  <c:v>36.390405403904055</c:v>
                </c:pt>
                <c:pt idx="3">
                  <c:v>39.247519692475201</c:v>
                </c:pt>
                <c:pt idx="4">
                  <c:v>36.623040473730406</c:v>
                </c:pt>
                <c:pt idx="5">
                  <c:v>39.271592285215917</c:v>
                </c:pt>
                <c:pt idx="6">
                  <c:v>39.853059138530583</c:v>
                </c:pt>
                <c:pt idx="7">
                  <c:v>41.633989378839892</c:v>
                </c:pt>
                <c:pt idx="8">
                  <c:v>41.457676454576763</c:v>
                </c:pt>
                <c:pt idx="9">
                  <c:v>44.884550433845504</c:v>
                </c:pt>
                <c:pt idx="10">
                  <c:v>46.027572242775719</c:v>
                </c:pt>
                <c:pt idx="11">
                  <c:v>43.559180193091805</c:v>
                </c:pt>
                <c:pt idx="12">
                  <c:v>46.642166338921662</c:v>
                </c:pt>
                <c:pt idx="13">
                  <c:v>50.349515048495149</c:v>
                </c:pt>
                <c:pt idx="14">
                  <c:v>54.90033774400338</c:v>
                </c:pt>
                <c:pt idx="15">
                  <c:v>47.880623048806228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71-4C45-A672-C28BEC815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3474735"/>
        <c:axId val="1273476175"/>
      </c:barChart>
      <c:catAx>
        <c:axId val="1273474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73476175"/>
        <c:crosses val="autoZero"/>
        <c:auto val="1"/>
        <c:lblAlgn val="ctr"/>
        <c:lblOffset val="100"/>
        <c:noMultiLvlLbl val="0"/>
      </c:catAx>
      <c:valAx>
        <c:axId val="12734761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734747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5.4948227399482272</c:v>
                </c:pt>
                <c:pt idx="1">
                  <c:v>5.095273805952738</c:v>
                </c:pt>
                <c:pt idx="2">
                  <c:v>5.0775255807752551</c:v>
                </c:pt>
                <c:pt idx="3">
                  <c:v>4.9228854892288547</c:v>
                </c:pt>
                <c:pt idx="4">
                  <c:v>5.0775950182759493</c:v>
                </c:pt>
                <c:pt idx="5">
                  <c:v>4.7220777922207775</c:v>
                </c:pt>
                <c:pt idx="6">
                  <c:v>4.669210856692108</c:v>
                </c:pt>
                <c:pt idx="7">
                  <c:v>4.6633919941339199</c:v>
                </c:pt>
                <c:pt idx="8">
                  <c:v>4.6066171160661709</c:v>
                </c:pt>
                <c:pt idx="9">
                  <c:v>4.5748508482485084</c:v>
                </c:pt>
                <c:pt idx="10">
                  <c:v>4.6646613116466131</c:v>
                </c:pt>
                <c:pt idx="11">
                  <c:v>4.7797359152973593</c:v>
                </c:pt>
                <c:pt idx="12">
                  <c:v>4.5456759879567592</c:v>
                </c:pt>
                <c:pt idx="13">
                  <c:v>4.3443377884433776</c:v>
                </c:pt>
                <c:pt idx="14">
                  <c:v>3.9206079392060795</c:v>
                </c:pt>
                <c:pt idx="15">
                  <c:v>5.0217422702174233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57-4D93-9A5C-CF2170C9D11F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5.493295114932951</c:v>
                </c:pt>
                <c:pt idx="1">
                  <c:v>5.0936822984368231</c:v>
                </c:pt>
                <c:pt idx="2">
                  <c:v>5.0758868557588688</c:v>
                </c:pt>
                <c:pt idx="3">
                  <c:v>4.9212495417124957</c:v>
                </c:pt>
                <c:pt idx="4">
                  <c:v>5.0760868357608686</c:v>
                </c:pt>
                <c:pt idx="5">
                  <c:v>4.7204307347043075</c:v>
                </c:pt>
                <c:pt idx="6">
                  <c:v>4.6675526891755261</c:v>
                </c:pt>
                <c:pt idx="7">
                  <c:v>4.661922696619226</c:v>
                </c:pt>
                <c:pt idx="8">
                  <c:v>4.6050172760501731</c:v>
                </c:pt>
                <c:pt idx="9">
                  <c:v>4.5733593307335934</c:v>
                </c:pt>
                <c:pt idx="10">
                  <c:v>4.6629809241298092</c:v>
                </c:pt>
                <c:pt idx="11">
                  <c:v>4.7781471852814716</c:v>
                </c:pt>
                <c:pt idx="12">
                  <c:v>4.544003932940039</c:v>
                </c:pt>
                <c:pt idx="13">
                  <c:v>4.3428212734282123</c:v>
                </c:pt>
                <c:pt idx="14">
                  <c:v>3.9190775366907751</c:v>
                </c:pt>
                <c:pt idx="15">
                  <c:v>5.0202451977024518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57-4D93-9A5C-CF2170C9D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384255"/>
        <c:axId val="44384735"/>
      </c:barChart>
      <c:catAx>
        <c:axId val="44384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4384735"/>
        <c:crosses val="autoZero"/>
        <c:auto val="1"/>
        <c:lblAlgn val="ctr"/>
        <c:lblOffset val="100"/>
        <c:noMultiLvlLbl val="0"/>
      </c:catAx>
      <c:valAx>
        <c:axId val="443847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438425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50.211995467119955</c:v>
                </c:pt>
                <c:pt idx="1">
                  <c:v>60.048195180481947</c:v>
                </c:pt>
                <c:pt idx="2">
                  <c:v>56.075131375751312</c:v>
                </c:pt>
                <c:pt idx="3">
                  <c:v>61.55582497305825</c:v>
                </c:pt>
                <c:pt idx="4">
                  <c:v>57.18317890433179</c:v>
                </c:pt>
                <c:pt idx="5">
                  <c:v>61.048975657989757</c:v>
                </c:pt>
                <c:pt idx="6">
                  <c:v>61.557999755579992</c:v>
                </c:pt>
                <c:pt idx="7">
                  <c:v>64.727402259774024</c:v>
                </c:pt>
                <c:pt idx="8">
                  <c:v>67.655053939050532</c:v>
                </c:pt>
                <c:pt idx="9">
                  <c:v>68.673829839238294</c:v>
                </c:pt>
                <c:pt idx="10">
                  <c:v>71.828214400782144</c:v>
                </c:pt>
                <c:pt idx="11">
                  <c:v>67.507543690075437</c:v>
                </c:pt>
                <c:pt idx="12">
                  <c:v>72.789301625393009</c:v>
                </c:pt>
                <c:pt idx="13">
                  <c:v>79.168522036685218</c:v>
                </c:pt>
                <c:pt idx="14">
                  <c:v>85.75845471008455</c:v>
                </c:pt>
                <c:pt idx="15">
                  <c:v>72.53781566287816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1A-4D37-B248-C91C5ECD599B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32.661883811618836</c:v>
                </c:pt>
                <c:pt idx="1">
                  <c:v>37.79491217544912</c:v>
                </c:pt>
                <c:pt idx="2">
                  <c:v>35.805630548056307</c:v>
                </c:pt>
                <c:pt idx="3">
                  <c:v>38.74796686997967</c:v>
                </c:pt>
                <c:pt idx="4">
                  <c:v>36.113477541134777</c:v>
                </c:pt>
                <c:pt idx="5">
                  <c:v>39.390905353909055</c:v>
                </c:pt>
                <c:pt idx="6">
                  <c:v>39.902937484029373</c:v>
                </c:pt>
                <c:pt idx="7">
                  <c:v>41.534163250341635</c:v>
                </c:pt>
                <c:pt idx="8">
                  <c:v>41.448344054483435</c:v>
                </c:pt>
                <c:pt idx="9">
                  <c:v>44.563507538135077</c:v>
                </c:pt>
                <c:pt idx="10">
                  <c:v>44.871165661211656</c:v>
                </c:pt>
                <c:pt idx="11">
                  <c:v>42.501758157517578</c:v>
                </c:pt>
                <c:pt idx="12">
                  <c:v>45.793090135430894</c:v>
                </c:pt>
                <c:pt idx="13">
                  <c:v>49.893563421435637</c:v>
                </c:pt>
                <c:pt idx="14">
                  <c:v>54.783243897832435</c:v>
                </c:pt>
                <c:pt idx="15">
                  <c:v>46.010257307602572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1A-4D37-B248-C91C5ECD5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4110479"/>
        <c:axId val="644112399"/>
      </c:barChart>
      <c:catAx>
        <c:axId val="644110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4112399"/>
        <c:crosses val="autoZero"/>
        <c:auto val="1"/>
        <c:lblAlgn val="ctr"/>
        <c:lblOffset val="100"/>
        <c:noMultiLvlLbl val="0"/>
      </c:catAx>
      <c:valAx>
        <c:axId val="6441123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411047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5.4948977324489769</c:v>
                </c:pt>
                <c:pt idx="1">
                  <c:v>5.0953015809530156</c:v>
                </c:pt>
                <c:pt idx="2">
                  <c:v>5.0775339132753388</c:v>
                </c:pt>
                <c:pt idx="3">
                  <c:v>4.9227466142274663</c:v>
                </c:pt>
                <c:pt idx="4">
                  <c:v>5.0776672332766726</c:v>
                </c:pt>
                <c:pt idx="5">
                  <c:v>4.7220777922207775</c:v>
                </c:pt>
                <c:pt idx="6">
                  <c:v>4.669210856692108</c:v>
                </c:pt>
                <c:pt idx="7">
                  <c:v>4.6633919941339199</c:v>
                </c:pt>
                <c:pt idx="8">
                  <c:v>4.6066143385661436</c:v>
                </c:pt>
                <c:pt idx="9">
                  <c:v>4.5748758457487586</c:v>
                </c:pt>
                <c:pt idx="10">
                  <c:v>4.6647168616471681</c:v>
                </c:pt>
                <c:pt idx="11">
                  <c:v>4.7795775977957762</c:v>
                </c:pt>
                <c:pt idx="12">
                  <c:v>4.5457315379573151</c:v>
                </c:pt>
                <c:pt idx="13">
                  <c:v>4.3443711184437106</c:v>
                </c:pt>
                <c:pt idx="14">
                  <c:v>3.9206107167061073</c:v>
                </c:pt>
                <c:pt idx="15">
                  <c:v>5.021839482718395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89-4F1F-8CA5-66BDA2B58B9F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5.4932256774322568</c:v>
                </c:pt>
                <c:pt idx="1">
                  <c:v>5.093737848437379</c:v>
                </c:pt>
                <c:pt idx="2">
                  <c:v>5.0759146307591463</c:v>
                </c:pt>
                <c:pt idx="3">
                  <c:v>4.9212800942128014</c:v>
                </c:pt>
                <c:pt idx="4">
                  <c:v>5.076181270761813</c:v>
                </c:pt>
                <c:pt idx="5">
                  <c:v>4.720436289704363</c:v>
                </c:pt>
                <c:pt idx="6">
                  <c:v>4.6675499116754988</c:v>
                </c:pt>
                <c:pt idx="7">
                  <c:v>4.6619504716195044</c:v>
                </c:pt>
                <c:pt idx="8">
                  <c:v>4.6049895010498947</c:v>
                </c:pt>
                <c:pt idx="9">
                  <c:v>4.5734037707340383</c:v>
                </c:pt>
                <c:pt idx="10">
                  <c:v>4.6631170216311704</c:v>
                </c:pt>
                <c:pt idx="11">
                  <c:v>4.7781832927818328</c:v>
                </c:pt>
                <c:pt idx="12">
                  <c:v>4.5440983679409834</c:v>
                </c:pt>
                <c:pt idx="13">
                  <c:v>4.3428962659289621</c:v>
                </c:pt>
                <c:pt idx="14">
                  <c:v>3.9189192191891924</c:v>
                </c:pt>
                <c:pt idx="15">
                  <c:v>5.0203896277038957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89-4F1F-8CA5-66BDA2B58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7497407"/>
        <c:axId val="997497887"/>
      </c:barChart>
      <c:catAx>
        <c:axId val="997497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997497887"/>
        <c:crosses val="autoZero"/>
        <c:auto val="1"/>
        <c:lblAlgn val="ctr"/>
        <c:lblOffset val="100"/>
        <c:noMultiLvlLbl val="0"/>
      </c:catAx>
      <c:valAx>
        <c:axId val="9974978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99749740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40.100973236009729</c:v>
                </c:pt>
                <c:pt idx="1">
                  <c:v>48.834316568343162</c:v>
                </c:pt>
                <c:pt idx="2">
                  <c:v>45.503074692530745</c:v>
                </c:pt>
                <c:pt idx="3">
                  <c:v>50.576434023264341</c:v>
                </c:pt>
                <c:pt idx="4">
                  <c:v>46.963389772133894</c:v>
                </c:pt>
                <c:pt idx="5">
                  <c:v>51.392482973924828</c:v>
                </c:pt>
                <c:pt idx="6">
                  <c:v>51.911594951615946</c:v>
                </c:pt>
                <c:pt idx="7">
                  <c:v>54.266170605161705</c:v>
                </c:pt>
                <c:pt idx="8">
                  <c:v>56.669402504194025</c:v>
                </c:pt>
                <c:pt idx="9">
                  <c:v>58.00144707751447</c:v>
                </c:pt>
                <c:pt idx="10">
                  <c:v>59.681723494317232</c:v>
                </c:pt>
                <c:pt idx="11">
                  <c:v>56.214298014642978</c:v>
                </c:pt>
                <c:pt idx="12">
                  <c:v>61.31944583319445</c:v>
                </c:pt>
                <c:pt idx="13">
                  <c:v>66.870729593707296</c:v>
                </c:pt>
                <c:pt idx="14">
                  <c:v>74.487334599873336</c:v>
                </c:pt>
                <c:pt idx="15">
                  <c:v>59.288201735382017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75-4E92-8701-FA7FE28D47EA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27.268323167683231</c:v>
                </c:pt>
                <c:pt idx="1">
                  <c:v>31.826211823262121</c:v>
                </c:pt>
                <c:pt idx="2">
                  <c:v>29.987634569876345</c:v>
                </c:pt>
                <c:pt idx="3">
                  <c:v>32.810496728104965</c:v>
                </c:pt>
                <c:pt idx="4">
                  <c:v>30.554602873046029</c:v>
                </c:pt>
                <c:pt idx="5">
                  <c:v>33.687334044373337</c:v>
                </c:pt>
                <c:pt idx="6">
                  <c:v>34.102970258529702</c:v>
                </c:pt>
                <c:pt idx="7">
                  <c:v>35.369765801197659</c:v>
                </c:pt>
                <c:pt idx="8">
                  <c:v>35.683509426835094</c:v>
                </c:pt>
                <c:pt idx="9">
                  <c:v>38.308330278083304</c:v>
                </c:pt>
                <c:pt idx="10">
                  <c:v>38.499566709995662</c:v>
                </c:pt>
                <c:pt idx="11">
                  <c:v>36.37685120376851</c:v>
                </c:pt>
                <c:pt idx="12">
                  <c:v>39.604936728549369</c:v>
                </c:pt>
                <c:pt idx="13">
                  <c:v>43.301167105511674</c:v>
                </c:pt>
                <c:pt idx="14">
                  <c:v>49.01794542767945</c:v>
                </c:pt>
                <c:pt idx="15">
                  <c:v>38.612435978624362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75-4E92-8701-FA7FE28D4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7496447"/>
        <c:axId val="997496927"/>
      </c:barChart>
      <c:catAx>
        <c:axId val="997496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997496927"/>
        <c:crosses val="autoZero"/>
        <c:auto val="1"/>
        <c:lblAlgn val="ctr"/>
        <c:lblOffset val="100"/>
        <c:noMultiLvlLbl val="0"/>
      </c:catAx>
      <c:valAx>
        <c:axId val="9974969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9974964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16.605894966058948</c:v>
                </c:pt>
                <c:pt idx="1">
                  <c:v>12.330614160806142</c:v>
                </c:pt>
                <c:pt idx="2">
                  <c:v>9.3502316435023154</c:v>
                </c:pt>
                <c:pt idx="3">
                  <c:v>8.8439072759390722</c:v>
                </c:pt>
                <c:pt idx="4">
                  <c:v>8.724863624748636</c:v>
                </c:pt>
                <c:pt idx="5">
                  <c:v>5.6309091313090907</c:v>
                </c:pt>
                <c:pt idx="6">
                  <c:v>5.451579842015799</c:v>
                </c:pt>
                <c:pt idx="7">
                  <c:v>6.010504505105045</c:v>
                </c:pt>
                <c:pt idx="8">
                  <c:v>5.7170894021708945</c:v>
                </c:pt>
                <c:pt idx="9">
                  <c:v>6.8376162383761621</c:v>
                </c:pt>
                <c:pt idx="10">
                  <c:v>12.031794042817941</c:v>
                </c:pt>
                <c:pt idx="11">
                  <c:v>11.371648946216489</c:v>
                </c:pt>
                <c:pt idx="12">
                  <c:v>9.7153367996533682</c:v>
                </c:pt>
                <c:pt idx="13">
                  <c:v>7.4429723694297234</c:v>
                </c:pt>
                <c:pt idx="14">
                  <c:v>4.802233665522337</c:v>
                </c:pt>
                <c:pt idx="15">
                  <c:v>15.278861002788609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A3-4B62-8960-1703BAAE224B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16.044259462942595</c:v>
                </c:pt>
                <c:pt idx="1">
                  <c:v>11.350076103500761</c:v>
                </c:pt>
                <c:pt idx="2">
                  <c:v>9.0824806408248069</c:v>
                </c:pt>
                <c:pt idx="3">
                  <c:v>8.2930873579308724</c:v>
                </c:pt>
                <c:pt idx="4">
                  <c:v>8.2278077747780767</c:v>
                </c:pt>
                <c:pt idx="5">
                  <c:v>5.5686986856869867</c:v>
                </c:pt>
                <c:pt idx="6">
                  <c:v>5.4114894066148942</c:v>
                </c:pt>
                <c:pt idx="7">
                  <c:v>5.8966936639669365</c:v>
                </c:pt>
                <c:pt idx="8">
                  <c:v>5.4227938317279376</c:v>
                </c:pt>
                <c:pt idx="9">
                  <c:v>6.4691141996911412</c:v>
                </c:pt>
                <c:pt idx="10">
                  <c:v>11.163475319134752</c:v>
                </c:pt>
                <c:pt idx="11">
                  <c:v>10.751469297514694</c:v>
                </c:pt>
                <c:pt idx="12">
                  <c:v>9.6361363863613629</c:v>
                </c:pt>
                <c:pt idx="13">
                  <c:v>7.2399593373995925</c:v>
                </c:pt>
                <c:pt idx="14">
                  <c:v>4.6534124365341238</c:v>
                </c:pt>
                <c:pt idx="15">
                  <c:v>14.242361874923617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A3-4B62-8960-1703BAAE2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3734991"/>
        <c:axId val="713732111"/>
      </c:barChart>
      <c:catAx>
        <c:axId val="713734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3732111"/>
        <c:crosses val="autoZero"/>
        <c:auto val="1"/>
        <c:lblAlgn val="ctr"/>
        <c:lblOffset val="100"/>
        <c:noMultiLvlLbl val="0"/>
      </c:catAx>
      <c:valAx>
        <c:axId val="7137321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373499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6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1A102-017F-F137-8E44-EAB0ADFE6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FF75C9-36EB-49EC-D734-6E263F932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892D9C-972E-BF29-02CB-54C56CFBE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1306A8-3130-FDC8-1BD2-C4636A5ABF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B5B93B-3EC6-BB3D-F2FF-96788F404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1F50C6-53C1-9720-6240-40289B998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31DD858-5192-5D2B-1961-F99C9AB0C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DBC52A3-79C0-A445-A6A1-90FAF9604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47B49D-00A0-C291-3F20-C3A2D0E38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C963FD-0756-AFF7-BAEA-CCE1BDE6D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0EF0D9-2723-345D-BE08-77AF4870A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66F408-7784-4D1F-09A0-B12256193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F022BD-DF6F-DD97-1123-31BC6858D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65DFF5-CE19-CF7F-9222-F9FA97D4D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112AD2E-6A60-A362-8E7F-C4945EA17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F7A6F64-205C-FC37-3D10-AC893ED98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B8644FF-D3AC-86A6-D981-1785B2D3C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D909B3B-1114-3EC8-AA46-57ED90572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6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4" workbookViewId="0">
      <selection activeCell="C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Financial buildings, incl. banks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Financial buildings, incl. banks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Zones!H6</f>
        <v>3600.36</v>
      </c>
    </row>
    <row r="9" spans="1:3" x14ac:dyDescent="0.25">
      <c r="A9" s="6" t="s">
        <v>5</v>
      </c>
      <c r="B9" s="2">
        <f>_xlfn.XLOOKUP(
  B4,
  'Geometry Summary'!$B:$B,
  'Geometry Summary'!$E:$E,
  ""
)</f>
        <v>1</v>
      </c>
    </row>
    <row r="10" spans="1:3" x14ac:dyDescent="0.25">
      <c r="A10" s="22" t="s">
        <v>6</v>
      </c>
      <c r="B10" s="2">
        <f>_xlfn.XLOOKUP(
  B4,
  'Geometry Summary'!$B:$B,
  'Geometry Summary'!$D:$D,
  ""
)</f>
        <v>1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25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>
        <f>_xlfn.XLOOKUP(
  B4,
  'Geometry Summary'!$B:$B,
  'Geometry Summary'!$J:$J,
  ""
)</f>
        <v>11.000511060005101</v>
      </c>
    </row>
    <row r="15" spans="1:3" ht="12.75" customHeight="1" x14ac:dyDescent="0.25">
      <c r="A15" s="21" t="s">
        <v>89</v>
      </c>
      <c r="B15" s="36">
        <f>_xlfn.XLOOKUP(
  B4,
  'Geometry Summary'!$B:$B,
  'Geometry Summary'!$K:$K,
  ""
)</f>
        <v>11.000511060005101</v>
      </c>
    </row>
    <row r="16" spans="1:3" x14ac:dyDescent="0.25">
      <c r="A16" s="21" t="s">
        <v>90</v>
      </c>
      <c r="B16" s="2">
        <f>AVERAGE(Raw_windowdimensionsillheight!D:D)</f>
        <v>4.9200000000000008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362</v>
      </c>
      <c r="B2" t="s">
        <v>363</v>
      </c>
      <c r="C2">
        <v>1</v>
      </c>
      <c r="D2" t="s">
        <v>364</v>
      </c>
    </row>
    <row r="3" spans="1:4" x14ac:dyDescent="0.25">
      <c r="A3" t="s">
        <v>365</v>
      </c>
      <c r="B3" t="s">
        <v>366</v>
      </c>
      <c r="C3">
        <v>1</v>
      </c>
      <c r="D3" t="s">
        <v>364</v>
      </c>
    </row>
    <row r="4" spans="1:4" x14ac:dyDescent="0.25">
      <c r="A4" t="s">
        <v>367</v>
      </c>
      <c r="B4" t="s">
        <v>368</v>
      </c>
      <c r="C4">
        <v>1</v>
      </c>
      <c r="D4" t="s">
        <v>364</v>
      </c>
    </row>
    <row r="5" spans="1:4" x14ac:dyDescent="0.25">
      <c r="A5" t="s">
        <v>369</v>
      </c>
      <c r="B5" t="s">
        <v>370</v>
      </c>
      <c r="C5">
        <v>1</v>
      </c>
      <c r="D5" t="s">
        <v>364</v>
      </c>
    </row>
    <row r="6" spans="1:4" x14ac:dyDescent="0.25">
      <c r="A6" t="s">
        <v>371</v>
      </c>
      <c r="B6" t="s">
        <v>372</v>
      </c>
      <c r="C6">
        <v>1</v>
      </c>
      <c r="D6" t="s">
        <v>364</v>
      </c>
    </row>
    <row r="7" spans="1:4" x14ac:dyDescent="0.25">
      <c r="A7" t="s">
        <v>373</v>
      </c>
      <c r="B7" t="s">
        <v>374</v>
      </c>
      <c r="C7">
        <v>1</v>
      </c>
      <c r="D7" t="s">
        <v>364</v>
      </c>
    </row>
    <row r="8" spans="1:4" x14ac:dyDescent="0.25">
      <c r="A8" t="s">
        <v>375</v>
      </c>
      <c r="B8" t="s">
        <v>376</v>
      </c>
      <c r="C8">
        <v>1</v>
      </c>
      <c r="D8" t="s">
        <v>364</v>
      </c>
    </row>
    <row r="9" spans="1:4" x14ac:dyDescent="0.25">
      <c r="A9" t="s">
        <v>377</v>
      </c>
      <c r="B9" t="s">
        <v>378</v>
      </c>
      <c r="C9">
        <v>1</v>
      </c>
      <c r="D9" t="s">
        <v>364</v>
      </c>
    </row>
    <row r="10" spans="1:4" x14ac:dyDescent="0.25">
      <c r="A10" t="s">
        <v>379</v>
      </c>
      <c r="B10" t="s">
        <v>380</v>
      </c>
      <c r="C10">
        <v>1</v>
      </c>
      <c r="D10" t="s">
        <v>364</v>
      </c>
    </row>
    <row r="11" spans="1:4" x14ac:dyDescent="0.25">
      <c r="A11" t="s">
        <v>381</v>
      </c>
      <c r="B11" t="s">
        <v>382</v>
      </c>
      <c r="C11">
        <v>1</v>
      </c>
      <c r="D11" t="s">
        <v>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6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Financial buildings, incl. banks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x14ac:dyDescent="0.25">
      <c r="A3" s="3" t="str">
        <f>IF(TRIM(Raw_zonesummary!$A2)="Existing",Raw_zonesummary!B2,"")</f>
        <v>FINANCIAL</v>
      </c>
      <c r="B3" s="3" t="str">
        <f>IF(TRIM(Raw_zonesummary!$A2)="Existing",Raw_zonesummary!C2,"")</f>
        <v>FINANCIAL</v>
      </c>
      <c r="C3" s="2" t="str">
        <f>IF(TRIM(Raw_zonesummary!$A2)="Existing",Raw_zonesummary!D2,"")</f>
        <v>Yes</v>
      </c>
      <c r="D3" s="3" t="str">
        <f>IF(TRIM(Raw_zonesummary!$A2)="Existing",Raw_zonesummary!P2,"")</f>
        <v>Retail_sales</v>
      </c>
      <c r="E3" s="3" t="str">
        <f>IF(TRIM(Raw_zonesummary!$A2)="Existing",Raw_zonesummary!Q2,"")</f>
        <v>Main</v>
      </c>
      <c r="F3" s="3" t="str">
        <f>IF(TRIM(Raw_zonesummary!$A2)="Existing",Raw_zonesummary!R2,"")</f>
        <v>Retail</v>
      </c>
      <c r="G3" s="60">
        <f>IFERROR(H3*J3/H6,"")</f>
        <v>0.5</v>
      </c>
      <c r="H3" s="53">
        <f>IF(TRIM(Raw_zonesummary!$A2)="Existing",Raw_zonesummary!E2,"")</f>
        <v>1800.18</v>
      </c>
      <c r="I3" s="53">
        <f>IF(TRIM(Raw_zonesummary!$A2)="Existing",Raw_zonesummary!I2,"")</f>
        <v>19802.900000000001</v>
      </c>
      <c r="J3" s="2">
        <f>IF(TRIM(Raw_zonesummary!$A2)="Existing",Raw_zonesummary!J2,"")</f>
        <v>1</v>
      </c>
      <c r="K3" s="36">
        <f>IF(TRIM(Raw_zonesummary!$A2)="Existing",Raw_zonesummary!K2,"")</f>
        <v>8.33</v>
      </c>
      <c r="L3" s="26"/>
    </row>
    <row r="4" spans="1:12" x14ac:dyDescent="0.25">
      <c r="A4" s="3" t="str">
        <f>IF(TRIM(Raw_zonesummary!$A3)="Existing",Raw_zonesummary!B3,"")</f>
        <v>OFFICE</v>
      </c>
      <c r="B4" s="3" t="str">
        <f>IF(TRIM(Raw_zonesummary!$A3)="Existing",Raw_zonesummary!C3,"")</f>
        <v>OFFICE</v>
      </c>
      <c r="C4" s="2" t="str">
        <f>IF(TRIM(Raw_zonesummary!$A3)="Existing",Raw_zonesummary!D3,"")</f>
        <v>Yes</v>
      </c>
      <c r="D4" s="3" t="str">
        <f>IF(TRIM(Raw_zonesummary!$A3)="Existing",Raw_zonesummary!P3,"")</f>
        <v>Office</v>
      </c>
      <c r="E4" s="3" t="str">
        <f>IF(TRIM(Raw_zonesummary!$A3)="Existing",Raw_zonesummary!Q3,"")</f>
        <v>Main</v>
      </c>
      <c r="F4" s="3" t="str">
        <f>IF(TRIM(Raw_zonesummary!$A3)="Existing",Raw_zonesummary!R3,"")</f>
        <v>Retail</v>
      </c>
      <c r="G4" s="60">
        <f>IFERROR(H4*J4/H6,"")</f>
        <v>0.25</v>
      </c>
      <c r="H4" s="53">
        <f>IF(TRIM(Raw_zonesummary!$A3)="Existing",Raw_zonesummary!E3,"")</f>
        <v>900.09</v>
      </c>
      <c r="I4" s="53">
        <f>IF(TRIM(Raw_zonesummary!$A3)="Existing",Raw_zonesummary!I3,"")</f>
        <v>9901.4500000000007</v>
      </c>
      <c r="J4" s="2">
        <f>IF(TRIM(Raw_zonesummary!$A3)="Existing",Raw_zonesummary!J3,"")</f>
        <v>1</v>
      </c>
      <c r="K4" s="36">
        <f>IF(TRIM(Raw_zonesummary!$A3)="Existing",Raw_zonesummary!K3,"")</f>
        <v>5</v>
      </c>
      <c r="L4" s="26"/>
    </row>
    <row r="5" spans="1:12" x14ac:dyDescent="0.25">
      <c r="A5" s="3" t="str">
        <f>IF(TRIM(Raw_zonesummary!$A4)="Existing",Raw_zonesummary!B4,"")</f>
        <v>RETAIL</v>
      </c>
      <c r="B5" s="3" t="str">
        <f>IF(TRIM(Raw_zonesummary!$A4)="Existing",Raw_zonesummary!C4,"")</f>
        <v>RETAIL</v>
      </c>
      <c r="C5" s="2" t="str">
        <f>IF(TRIM(Raw_zonesummary!$A4)="Existing",Raw_zonesummary!D4,"")</f>
        <v>Yes</v>
      </c>
      <c r="D5" s="3" t="str">
        <f>IF(TRIM(Raw_zonesummary!$A4)="Existing",Raw_zonesummary!P4,"")</f>
        <v>Retail_sales</v>
      </c>
      <c r="E5" s="3" t="str">
        <f>IF(TRIM(Raw_zonesummary!$A4)="Existing",Raw_zonesummary!Q4,"")</f>
        <v>Main</v>
      </c>
      <c r="F5" s="3" t="str">
        <f>IF(TRIM(Raw_zonesummary!$A4)="Existing",Raw_zonesummary!R4,"")</f>
        <v>Retail</v>
      </c>
      <c r="G5" s="60">
        <f>IFERROR(H5*J5/H6,"")</f>
        <v>0.25</v>
      </c>
      <c r="H5" s="53">
        <f>IF(TRIM(Raw_zonesummary!$A4)="Existing",Raw_zonesummary!E4,"")</f>
        <v>900.09</v>
      </c>
      <c r="I5" s="53">
        <f>IF(TRIM(Raw_zonesummary!$A4)="Existing",Raw_zonesummary!I4,"")</f>
        <v>9901.4500000000007</v>
      </c>
      <c r="J5" s="2">
        <f>IF(TRIM(Raw_zonesummary!$A4)="Existing",Raw_zonesummary!J4,"")</f>
        <v>1</v>
      </c>
      <c r="K5" s="36">
        <f>IF(TRIM(Raw_zonesummary!$A4)="Existing",Raw_zonesummary!K4,"")</f>
        <v>8.33</v>
      </c>
      <c r="L5" s="26"/>
    </row>
    <row r="6" spans="1:12" ht="45" x14ac:dyDescent="0.25">
      <c r="A6" s="12" t="str">
        <f>"Total (" &amp; COUNTIF(A$3:INDEX(A:A,ROW()-1),"?*") &amp; " Space)"</f>
        <v>Total (3 Space)</v>
      </c>
      <c r="B6" s="12" t="str">
        <f>"Total (" &amp; COUNTIF(A$3:INDEX(A:A,ROW()-1),"?*") &amp; " Space)"</f>
        <v>Total (3 Space)</v>
      </c>
      <c r="C6" s="3" t="str">
        <f>"Total (" &amp;
COUNTIF(C$2:INDEX(C:C,ROW()-1),"Yes") &amp;
" Conditioned zones, " &amp;
COUNTIF(C$2:INDEX(C:C,ROW()-1),"No") &amp;
" Unconditioned Zones)"</f>
        <v>Total (3 Conditioned zones, 0 Unconditioned Zones)</v>
      </c>
      <c r="D6" s="12"/>
      <c r="E6" s="12"/>
      <c r="F6" s="3"/>
      <c r="G6" s="13"/>
      <c r="H6" s="53">
        <f>SUMPRODUCT($H$3:INDEX(H:H,ROW()-1), $J$3:INDEX(J:J,ROW()-1))</f>
        <v>3600.36</v>
      </c>
      <c r="I6" s="35"/>
      <c r="J6" s="14"/>
      <c r="K6" s="15"/>
      <c r="L6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Financial buildings, incl. banks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Financial buildings, incl. banks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0.17899999999999999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0.17799999999999999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0.17799999999999999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0.17399999999999999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0.17100000000000001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0.17100000000000001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0.16800000000000001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0.161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0.153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0.16200000000000001</v>
      </c>
    </row>
    <row r="4" spans="1:24" ht="28.5" customHeight="1" x14ac:dyDescent="0.25">
      <c r="A4" s="4" t="s">
        <v>287</v>
      </c>
      <c r="B4" s="4" t="str">
        <f>Prototype!$A$2</f>
        <v>Financial buildings, incl. banks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7.5999999999999998E-2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</row>
    <row r="5" spans="1:24" ht="28.5" customHeight="1" x14ac:dyDescent="0.25">
      <c r="A5" s="4" t="s">
        <v>41</v>
      </c>
      <c r="B5" s="4" t="str">
        <f>Prototype!$A$2</f>
        <v>Financial buildings, incl. banks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6.6000000000000003E-2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7.3999999999999996E-2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7.0000000000000007E-2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</row>
    <row r="6" spans="1:24" ht="28.5" customHeight="1" x14ac:dyDescent="0.25">
      <c r="A6" s="4" t="s">
        <v>41</v>
      </c>
      <c r="B6" s="4" t="str">
        <f>Prototype!$A$2</f>
        <v>Financial buildings, incl. banks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</row>
    <row r="7" spans="1:24" x14ac:dyDescent="0.25">
      <c r="A7" s="4" t="s">
        <v>42</v>
      </c>
      <c r="B7" s="4" t="str">
        <f>Prototype!$A$2</f>
        <v>Financial buildings, incl. banks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Financial buildings, incl. banks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Financial buildings, incl. banks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Financial buildings, incl. banks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Financial buildings, incl. banks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Financial buildings, incl. banks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Financial buildings, incl. banks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393</v>
      </c>
      <c r="D2">
        <v>6.7000000000000004E-2</v>
      </c>
      <c r="E2" t="s">
        <v>394</v>
      </c>
      <c r="F2">
        <v>0.185</v>
      </c>
      <c r="G2" t="s">
        <v>395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393</v>
      </c>
      <c r="D3">
        <v>6.6000000000000003E-2</v>
      </c>
      <c r="E3" t="s">
        <v>394</v>
      </c>
      <c r="F3">
        <v>0.17899999999999999</v>
      </c>
      <c r="G3" t="s">
        <v>395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393</v>
      </c>
      <c r="D4">
        <v>6.7000000000000004E-2</v>
      </c>
      <c r="E4" t="s">
        <v>394</v>
      </c>
      <c r="F4">
        <v>0.185</v>
      </c>
      <c r="G4" t="s">
        <v>395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393</v>
      </c>
      <c r="D5">
        <v>6.5000000000000002E-2</v>
      </c>
      <c r="E5" t="s">
        <v>394</v>
      </c>
      <c r="F5">
        <v>0.17799999999999999</v>
      </c>
      <c r="G5" t="s">
        <v>395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393</v>
      </c>
      <c r="D6">
        <v>6.7000000000000004E-2</v>
      </c>
      <c r="E6" t="s">
        <v>394</v>
      </c>
      <c r="F6">
        <v>0.17799999999999999</v>
      </c>
      <c r="G6" t="s">
        <v>395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393</v>
      </c>
      <c r="D7">
        <v>7.3999999999999996E-2</v>
      </c>
      <c r="E7" t="s">
        <v>394</v>
      </c>
      <c r="F7">
        <v>0.18</v>
      </c>
      <c r="G7" t="s">
        <v>395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393</v>
      </c>
      <c r="D8">
        <v>7.2999999999999995E-2</v>
      </c>
      <c r="E8" t="s">
        <v>394</v>
      </c>
      <c r="F8">
        <v>0.17399999999999999</v>
      </c>
      <c r="G8" t="s">
        <v>395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393</v>
      </c>
      <c r="D9">
        <v>7.2999999999999995E-2</v>
      </c>
      <c r="E9" t="s">
        <v>394</v>
      </c>
      <c r="F9">
        <v>0.17599999999999999</v>
      </c>
      <c r="G9" t="s">
        <v>395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393</v>
      </c>
      <c r="D10">
        <v>7.0000000000000007E-2</v>
      </c>
      <c r="E10" t="s">
        <v>394</v>
      </c>
      <c r="F10">
        <v>0.17599999999999999</v>
      </c>
      <c r="G10" t="s">
        <v>395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393</v>
      </c>
      <c r="D11">
        <v>6.0999999999999999E-2</v>
      </c>
      <c r="E11" t="s">
        <v>394</v>
      </c>
      <c r="F11">
        <v>0.15</v>
      </c>
      <c r="G11" t="s">
        <v>395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393</v>
      </c>
      <c r="D12">
        <v>6.3E-2</v>
      </c>
      <c r="E12" t="s">
        <v>394</v>
      </c>
      <c r="F12">
        <v>0.17100000000000001</v>
      </c>
      <c r="G12" t="s">
        <v>395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393</v>
      </c>
      <c r="D13">
        <v>6.3E-2</v>
      </c>
      <c r="E13" t="s">
        <v>394</v>
      </c>
      <c r="F13">
        <v>0.17100000000000001</v>
      </c>
      <c r="G13" t="s">
        <v>395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393</v>
      </c>
      <c r="D14">
        <v>6.3E-2</v>
      </c>
      <c r="E14" t="s">
        <v>394</v>
      </c>
      <c r="F14">
        <v>0.16800000000000001</v>
      </c>
      <c r="G14" t="s">
        <v>395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393</v>
      </c>
      <c r="D15">
        <v>6.0999999999999999E-2</v>
      </c>
      <c r="E15" t="s">
        <v>394</v>
      </c>
      <c r="F15">
        <v>0.161</v>
      </c>
      <c r="G15" t="s">
        <v>395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393</v>
      </c>
      <c r="D16">
        <v>5.8999999999999997E-2</v>
      </c>
      <c r="E16" t="s">
        <v>394</v>
      </c>
      <c r="F16">
        <v>0.153</v>
      </c>
      <c r="G16" t="s">
        <v>395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393</v>
      </c>
      <c r="D17">
        <v>6.0999999999999999E-2</v>
      </c>
      <c r="E17" t="s">
        <v>394</v>
      </c>
      <c r="F17">
        <v>0.16200000000000001</v>
      </c>
      <c r="G17" t="s">
        <v>395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393</v>
      </c>
      <c r="D18">
        <v>2.8000000000000001E-2</v>
      </c>
      <c r="E18" t="s">
        <v>394</v>
      </c>
      <c r="F18">
        <v>6.3E-2</v>
      </c>
      <c r="G18" t="s">
        <v>395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393</v>
      </c>
      <c r="D19">
        <v>2.8000000000000001E-2</v>
      </c>
      <c r="E19" t="s">
        <v>394</v>
      </c>
      <c r="F19">
        <v>5.8000000000000003E-2</v>
      </c>
      <c r="G19" t="s">
        <v>395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393</v>
      </c>
      <c r="D20">
        <v>2.8000000000000001E-2</v>
      </c>
      <c r="E20" t="s">
        <v>394</v>
      </c>
      <c r="F20">
        <v>7.5999999999999998E-2</v>
      </c>
      <c r="G20" t="s">
        <v>395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393</v>
      </c>
      <c r="D21">
        <v>2.8000000000000001E-2</v>
      </c>
      <c r="E21" t="s">
        <v>394</v>
      </c>
      <c r="F21">
        <v>5.8000000000000003E-2</v>
      </c>
      <c r="G21" t="s">
        <v>395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393</v>
      </c>
      <c r="D22">
        <v>2.8000000000000001E-2</v>
      </c>
      <c r="E22" t="s">
        <v>394</v>
      </c>
      <c r="F22">
        <v>5.8000000000000003E-2</v>
      </c>
      <c r="G22" t="s">
        <v>395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393</v>
      </c>
      <c r="D23">
        <v>4.8000000000000001E-2</v>
      </c>
      <c r="E23" t="s">
        <v>394</v>
      </c>
      <c r="F23">
        <v>6.3E-2</v>
      </c>
      <c r="G23" t="s">
        <v>395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393</v>
      </c>
      <c r="D24">
        <v>4.8000000000000001E-2</v>
      </c>
      <c r="E24" t="s">
        <v>394</v>
      </c>
      <c r="F24">
        <v>6.3E-2</v>
      </c>
      <c r="G24" t="s">
        <v>395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393</v>
      </c>
      <c r="D25">
        <v>4.8000000000000001E-2</v>
      </c>
      <c r="E25" t="s">
        <v>394</v>
      </c>
      <c r="F25">
        <v>5.8000000000000003E-2</v>
      </c>
      <c r="G25" t="s">
        <v>395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393</v>
      </c>
      <c r="D26">
        <v>2.8000000000000001E-2</v>
      </c>
      <c r="E26" t="s">
        <v>394</v>
      </c>
      <c r="F26">
        <v>5.8000000000000003E-2</v>
      </c>
      <c r="G26" t="s">
        <v>395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393</v>
      </c>
      <c r="D27">
        <v>2.8000000000000001E-2</v>
      </c>
      <c r="E27" t="s">
        <v>394</v>
      </c>
      <c r="F27">
        <v>5.8000000000000003E-2</v>
      </c>
      <c r="G27" t="s">
        <v>395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393</v>
      </c>
      <c r="D28">
        <v>2.8000000000000001E-2</v>
      </c>
      <c r="E28" t="s">
        <v>394</v>
      </c>
      <c r="F28">
        <v>5.8000000000000003E-2</v>
      </c>
      <c r="G28" t="s">
        <v>395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393</v>
      </c>
      <c r="D29">
        <v>2.8000000000000001E-2</v>
      </c>
      <c r="E29" t="s">
        <v>394</v>
      </c>
      <c r="F29">
        <v>5.8000000000000003E-2</v>
      </c>
      <c r="G29" t="s">
        <v>395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393</v>
      </c>
      <c r="D30">
        <v>2.8000000000000001E-2</v>
      </c>
      <c r="E30" t="s">
        <v>394</v>
      </c>
      <c r="F30">
        <v>5.8000000000000003E-2</v>
      </c>
      <c r="G30" t="s">
        <v>395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393</v>
      </c>
      <c r="D31">
        <v>2.8000000000000001E-2</v>
      </c>
      <c r="E31" t="s">
        <v>394</v>
      </c>
      <c r="F31">
        <v>5.8000000000000003E-2</v>
      </c>
      <c r="G31" t="s">
        <v>395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393</v>
      </c>
      <c r="D32">
        <v>2.8000000000000001E-2</v>
      </c>
      <c r="E32" t="s">
        <v>394</v>
      </c>
      <c r="F32">
        <v>5.8000000000000003E-2</v>
      </c>
      <c r="G32" t="s">
        <v>395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393</v>
      </c>
      <c r="D33">
        <v>2.8000000000000001E-2</v>
      </c>
      <c r="E33" t="s">
        <v>394</v>
      </c>
      <c r="F33">
        <v>5.8000000000000003E-2</v>
      </c>
      <c r="G33" t="s">
        <v>395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6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Financial buildings, incl. banks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">_xlfn._xlws.SORT(_xlfn.UNIQUE(_xlfn._xlws.FILTER(Raw_thermostatsetpoints!B2:B5000, Raw_thermostatsetpoints!B2:B5000&lt;&gt;0)))</f>
        <v>Retail</v>
      </c>
    </row>
    <row r="3" spans="1:26" ht="15" customHeight="1" x14ac:dyDescent="0.25">
      <c r="A3" s="83" t="str" cm="1">
        <f t="array" ref="A3">IFERROR(INDEX($Z:$Z, 2+INT((ROW()-3)/4)), "")</f>
        <v>Retail</v>
      </c>
      <c r="B3" s="84" t="s">
        <v>105</v>
      </c>
      <c r="C3" s="85" cm="1">
        <f t="array" ref="C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3" s="85" cm="1">
        <f t="array" ref="D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3" s="85" cm="1">
        <f t="array" ref="E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3" s="85" cm="1">
        <f t="array" ref="F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3" s="85" cm="1">
        <f t="array" ref="G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3" s="85" cm="1">
        <f t="array" ref="H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3" s="85" cm="1">
        <f t="array" ref="I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3" s="85" cm="1">
        <f t="array" ref="J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3" s="85" cm="1">
        <f t="array" ref="K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3" s="85" cm="1">
        <f t="array" ref="L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3" s="85" cm="1">
        <f t="array" ref="M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3" s="85" cm="1">
        <f t="array" ref="N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3" s="85" cm="1">
        <f t="array" ref="O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3" s="85" cm="1">
        <f t="array" ref="P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3" s="85" cm="1">
        <f t="array" ref="Q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3" s="85" cm="1">
        <f t="array" ref="R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3" s="94"/>
    </row>
    <row r="4" spans="1:26" x14ac:dyDescent="0.25">
      <c r="A4" s="83" t="str" cm="1">
        <f t="array" ref="A4">IFERROR(INDEX($Z:$Z, 2+INT((ROW()-3)/4)), "")</f>
        <v>Retail</v>
      </c>
      <c r="B4" s="84" t="s">
        <v>106</v>
      </c>
      <c r="C4" s="85" cm="1">
        <f t="array" ref="C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4" s="85" cm="1">
        <f t="array" ref="D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4" s="85" cm="1">
        <f t="array" ref="E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4" s="85" cm="1">
        <f t="array" ref="F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4" s="85" cm="1">
        <f t="array" ref="G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4" s="85" cm="1">
        <f t="array" ref="H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4" s="85" cm="1">
        <f t="array" ref="I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4" s="85" cm="1">
        <f t="array" ref="J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4" s="85" cm="1">
        <f t="array" ref="K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4" s="85" cm="1">
        <f t="array" ref="L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4" s="85" cm="1">
        <f t="array" ref="M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4" s="85" cm="1">
        <f t="array" ref="N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4" s="85" cm="1">
        <f t="array" ref="O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4" s="85" cm="1">
        <f t="array" ref="P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4" s="85" cm="1">
        <f t="array" ref="Q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4" s="85" cm="1">
        <f t="array" ref="R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4" s="95"/>
    </row>
    <row r="5" spans="1:26" x14ac:dyDescent="0.25">
      <c r="A5" s="83" t="str" cm="1">
        <f t="array" ref="A5">IFERROR(INDEX($Z:$Z, 2+INT((ROW()-3)/4)), "")</f>
        <v>Retail</v>
      </c>
      <c r="B5" s="84" t="s">
        <v>107</v>
      </c>
      <c r="C5" s="85" cm="1">
        <f t="array" ref="C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5" s="85" cm="1">
        <f t="array" ref="D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5" s="85" cm="1">
        <f t="array" ref="E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5" s="85" cm="1">
        <f t="array" ref="F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5" s="85" cm="1">
        <f t="array" ref="G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5" s="85" cm="1">
        <f t="array" ref="H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5" s="85" cm="1">
        <f t="array" ref="I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5" s="85" cm="1">
        <f t="array" ref="J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5" s="85" cm="1">
        <f t="array" ref="K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5" s="85" cm="1">
        <f t="array" ref="L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5" s="85" cm="1">
        <f t="array" ref="M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5" s="85" cm="1">
        <f t="array" ref="N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5" s="85" cm="1">
        <f t="array" ref="O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5" s="85" cm="1">
        <f t="array" ref="P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5" s="85" cm="1">
        <f t="array" ref="Q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5" s="85" cm="1">
        <f t="array" ref="R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5" s="95"/>
    </row>
    <row r="6" spans="1:26" x14ac:dyDescent="0.25">
      <c r="A6" s="83" t="str" cm="1">
        <f t="array" ref="A6">IFERROR(INDEX($Z:$Z, 2+INT((ROW()-3)/4)), "")</f>
        <v>Retail</v>
      </c>
      <c r="B6" s="84" t="s">
        <v>108</v>
      </c>
      <c r="C6" s="85" cm="1">
        <f t="array" ref="C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6" s="85" cm="1">
        <f t="array" ref="D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6" s="85" cm="1">
        <f t="array" ref="E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6" s="85" cm="1">
        <f t="array" ref="F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6" s="85" cm="1">
        <f t="array" ref="G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6" s="85" cm="1">
        <f t="array" ref="H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6" s="85" cm="1">
        <f t="array" ref="I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6" s="85" cm="1">
        <f t="array" ref="J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6" s="85" cm="1">
        <f t="array" ref="K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6" s="85" cm="1">
        <f t="array" ref="L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6" s="85" cm="1">
        <f t="array" ref="M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6" s="85" cm="1">
        <f t="array" ref="N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6" s="85" cm="1">
        <f t="array" ref="O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6" s="85" cm="1">
        <f t="array" ref="P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6" s="85" cm="1">
        <f t="array" ref="Q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6" s="85" cm="1">
        <f t="array" ref="R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6" s="95"/>
    </row>
  </sheetData>
  <mergeCells count="2">
    <mergeCell ref="A1:S1"/>
    <mergeCell ref="S3:S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17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389</v>
      </c>
      <c r="C2">
        <v>70</v>
      </c>
      <c r="D2">
        <v>60</v>
      </c>
      <c r="E2">
        <v>75</v>
      </c>
      <c r="F2">
        <v>85</v>
      </c>
    </row>
    <row r="3" spans="1:6" x14ac:dyDescent="0.25">
      <c r="A3" t="s">
        <v>74</v>
      </c>
      <c r="B3" t="s">
        <v>389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75</v>
      </c>
      <c r="B4" t="s">
        <v>389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76</v>
      </c>
      <c r="B5" t="s">
        <v>389</v>
      </c>
      <c r="C5">
        <v>70</v>
      </c>
      <c r="D5">
        <v>60</v>
      </c>
      <c r="E5">
        <v>75</v>
      </c>
      <c r="F5">
        <v>85</v>
      </c>
    </row>
    <row r="6" spans="1:6" x14ac:dyDescent="0.25">
      <c r="A6" t="s">
        <v>77</v>
      </c>
      <c r="B6" t="s">
        <v>389</v>
      </c>
      <c r="C6">
        <v>70</v>
      </c>
      <c r="D6">
        <v>60</v>
      </c>
      <c r="E6">
        <v>75</v>
      </c>
      <c r="F6">
        <v>85</v>
      </c>
    </row>
    <row r="7" spans="1:6" x14ac:dyDescent="0.25">
      <c r="A7" t="s">
        <v>78</v>
      </c>
      <c r="B7" t="s">
        <v>389</v>
      </c>
      <c r="C7">
        <v>70</v>
      </c>
      <c r="D7">
        <v>60</v>
      </c>
      <c r="E7">
        <v>75</v>
      </c>
      <c r="F7">
        <v>85</v>
      </c>
    </row>
    <row r="8" spans="1:6" x14ac:dyDescent="0.25">
      <c r="A8" t="s">
        <v>79</v>
      </c>
      <c r="B8" t="s">
        <v>389</v>
      </c>
      <c r="C8">
        <v>70</v>
      </c>
      <c r="D8">
        <v>60</v>
      </c>
      <c r="E8">
        <v>75</v>
      </c>
      <c r="F8">
        <v>85</v>
      </c>
    </row>
    <row r="9" spans="1:6" x14ac:dyDescent="0.25">
      <c r="A9" t="s">
        <v>80</v>
      </c>
      <c r="B9" t="s">
        <v>389</v>
      </c>
      <c r="C9">
        <v>70</v>
      </c>
      <c r="D9">
        <v>60</v>
      </c>
      <c r="E9">
        <v>75</v>
      </c>
      <c r="F9">
        <v>85</v>
      </c>
    </row>
    <row r="10" spans="1:6" x14ac:dyDescent="0.25">
      <c r="A10" t="s">
        <v>81</v>
      </c>
      <c r="B10" t="s">
        <v>389</v>
      </c>
      <c r="C10">
        <v>70</v>
      </c>
      <c r="D10">
        <v>60</v>
      </c>
      <c r="E10">
        <v>75</v>
      </c>
      <c r="F10">
        <v>85</v>
      </c>
    </row>
    <row r="11" spans="1:6" x14ac:dyDescent="0.25">
      <c r="A11" t="s">
        <v>20</v>
      </c>
      <c r="B11" t="s">
        <v>389</v>
      </c>
      <c r="C11">
        <v>70</v>
      </c>
      <c r="D11">
        <v>60</v>
      </c>
      <c r="E11">
        <v>75</v>
      </c>
      <c r="F11">
        <v>85</v>
      </c>
    </row>
    <row r="12" spans="1:6" x14ac:dyDescent="0.25">
      <c r="A12" t="s">
        <v>21</v>
      </c>
      <c r="B12" t="s">
        <v>389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22</v>
      </c>
      <c r="B13" t="s">
        <v>389</v>
      </c>
      <c r="C13">
        <v>70</v>
      </c>
      <c r="D13">
        <v>60</v>
      </c>
      <c r="E13">
        <v>75</v>
      </c>
      <c r="F13">
        <v>85</v>
      </c>
    </row>
    <row r="14" spans="1:6" x14ac:dyDescent="0.25">
      <c r="A14" t="s">
        <v>23</v>
      </c>
      <c r="B14" t="s">
        <v>389</v>
      </c>
      <c r="C14">
        <v>70</v>
      </c>
      <c r="D14">
        <v>60</v>
      </c>
      <c r="E14">
        <v>75</v>
      </c>
      <c r="F14">
        <v>85</v>
      </c>
    </row>
    <row r="15" spans="1:6" x14ac:dyDescent="0.25">
      <c r="A15" t="s">
        <v>24</v>
      </c>
      <c r="B15" t="s">
        <v>389</v>
      </c>
      <c r="C15">
        <v>70</v>
      </c>
      <c r="D15">
        <v>60</v>
      </c>
      <c r="E15">
        <v>75</v>
      </c>
      <c r="F15">
        <v>85</v>
      </c>
    </row>
    <row r="16" spans="1:6" x14ac:dyDescent="0.25">
      <c r="A16" t="s">
        <v>25</v>
      </c>
      <c r="B16" t="s">
        <v>389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26</v>
      </c>
      <c r="B17" t="s">
        <v>389</v>
      </c>
      <c r="C17">
        <v>70</v>
      </c>
      <c r="D17">
        <v>60</v>
      </c>
      <c r="E17">
        <v>75</v>
      </c>
      <c r="F17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47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Financial buildings, incl. banks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-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-</v>
      </c>
      <c r="F4" s="5" t="str" cm="1">
        <f t="array" ref="F4">_xlfn.XLOOKUP(
1,
(Raw_hvac!$A$2:$A$100=$A4)*(Raw_hvac!$B$2:$B$100=$B4)*(Raw_hvac!$C$2:$C$100=$C4),
Raw_hvac!$D$2:$D$100,
"-"
)</f>
        <v>-</v>
      </c>
      <c r="G4" s="42" t="str" cm="1">
        <f t="array" ref="G4">_xlfn.XLOOKUP(
1,
(Raw_hvac!$A$2:$A$100=$A4)*(Raw_hvac!$B$2:$B$100=$B4)*(Raw_hvac!$C$2:$C$100=$C4),
Raw_hvac!$E$2:$E$100,
"-"
)</f>
        <v>-</v>
      </c>
      <c r="H4" s="42" t="str" cm="1">
        <f t="array" ref="H4">_xlfn.XLOOKUP(
1,
(Raw_hvac!$A$2:$A$100=$A4)*(Raw_hvac!$B$2:$B$100=$B4)*(Raw_hvac!$C$2:$C$100=$C4),
Raw_hvac!$F$2:$F$100,
"-"
)</f>
        <v>-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-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-</v>
      </c>
      <c r="F5" s="5" t="str" cm="1">
        <f t="array" ref="F5">_xlfn.XLOOKUP(
1,
(Raw_hvac!$A$2:$A$100=$A5)*(Raw_hvac!$B$2:$B$100=$B5)*(Raw_hvac!$C$2:$C$100=$C5),
Raw_hvac!$D$2:$D$100,
"-"
)</f>
        <v>-</v>
      </c>
      <c r="G5" s="42" t="str" cm="1">
        <f t="array" ref="G5">_xlfn.XLOOKUP(
1,
(Raw_hvac!$A$2:$A$100=$A5)*(Raw_hvac!$B$2:$B$100=$B5)*(Raw_hvac!$C$2:$C$100=$C5),
Raw_hvac!$E$2:$E$100,
"-"
)</f>
        <v>-</v>
      </c>
      <c r="H5" s="42" t="str" cm="1">
        <f t="array" ref="H5">_xlfn.XLOOKUP(
1,
(Raw_hvac!$A$2:$A$100=$A5)*(Raw_hvac!$B$2:$B$100=$B5)*(Raw_hvac!$C$2:$C$100=$C5),
Raw_hvac!$F$2:$F$100,
"-"
)</f>
        <v>-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-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-</v>
      </c>
      <c r="F7" s="5" t="str" cm="1">
        <f t="array" ref="F7">_xlfn.XLOOKUP(
1,
(Raw_hvac!$A$2:$A$100=$A7)*(Raw_hvac!$B$2:$B$100=$B7)*(Raw_hvac!$C$2:$C$100=$C7),
Raw_hvac!$D$2:$D$100,
"-"
)</f>
        <v>-</v>
      </c>
      <c r="G7" s="42" t="str" cm="1">
        <f t="array" ref="G7">_xlfn.XLOOKUP(
1,
(Raw_hvac!$A$2:$A$100=$A7)*(Raw_hvac!$B$2:$B$100=$B7)*(Raw_hvac!$C$2:$C$100=$C7),
Raw_hvac!$E$2:$E$100,
"-"
)</f>
        <v>-</v>
      </c>
      <c r="H7" s="42" t="str" cm="1">
        <f t="array" ref="H7">_xlfn.XLOOKUP(
1,
(Raw_hvac!$A$2:$A$100=$A7)*(Raw_hvac!$B$2:$B$100=$B7)*(Raw_hvac!$C$2:$C$100=$C7),
Raw_hvac!$F$2:$F$100,
"-"
)</f>
        <v>-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-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-</v>
      </c>
      <c r="F8" s="5" t="str" cm="1">
        <f t="array" ref="F8">_xlfn.XLOOKUP(
1,
(Raw_hvac!$A$2:$A$100=$A8)*(Raw_hvac!$B$2:$B$100=$B8)*(Raw_hvac!$C$2:$C$100=$C8),
Raw_hvac!$D$2:$D$100,
"-"
)</f>
        <v>-</v>
      </c>
      <c r="G8" s="42" t="str" cm="1">
        <f t="array" ref="G8">_xlfn.XLOOKUP(
1,
(Raw_hvac!$A$2:$A$100=$A8)*(Raw_hvac!$B$2:$B$100=$B8)*(Raw_hvac!$C$2:$C$100=$C8),
Raw_hvac!$E$2:$E$100,
"-"
)</f>
        <v>-</v>
      </c>
      <c r="H8" s="42" t="str" cm="1">
        <f t="array" ref="H8">_xlfn.XLOOKUP(
1,
(Raw_hvac!$A$2:$A$100=$A8)*(Raw_hvac!$B$2:$B$100=$B8)*(Raw_hvac!$C$2:$C$100=$C8),
Raw_hvac!$F$2:$F$100,
"-"
)</f>
        <v>-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-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-</v>
      </c>
      <c r="F10" s="5" t="str" cm="1">
        <f t="array" ref="F10">_xlfn.XLOOKUP(
1,
(Raw_hvac!$A$2:$A$100=$A10)*(Raw_hvac!$B$2:$B$100=$B10)*(Raw_hvac!$C$2:$C$100=$C10),
Raw_hvac!$D$2:$D$100,
"-"
)</f>
        <v>-</v>
      </c>
      <c r="G10" s="42" t="str" cm="1">
        <f t="array" ref="G10">_xlfn.XLOOKUP(
1,
(Raw_hvac!$A$2:$A$100=$A10)*(Raw_hvac!$B$2:$B$100=$B10)*(Raw_hvac!$C$2:$C$100=$C10),
Raw_hvac!$E$2:$E$100,
"-"
)</f>
        <v>-</v>
      </c>
      <c r="H10" s="42" t="str" cm="1">
        <f t="array" ref="H10">_xlfn.XLOOKUP(
1,
(Raw_hvac!$A$2:$A$100=$A10)*(Raw_hvac!$B$2:$B$100=$B10)*(Raw_hvac!$C$2:$C$100=$C10),
Raw_hvac!$F$2:$F$100,
"-"
)</f>
        <v>-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-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-</v>
      </c>
      <c r="F11" s="5" t="str" cm="1">
        <f t="array" ref="F11">_xlfn.XLOOKUP(
1,
(Raw_hvac!$A$2:$A$100=$A11)*(Raw_hvac!$B$2:$B$100=$B11)*(Raw_hvac!$C$2:$C$100=$C11),
Raw_hvac!$D$2:$D$100,
"-"
)</f>
        <v>-</v>
      </c>
      <c r="G11" s="42" t="str" cm="1">
        <f t="array" ref="G11">_xlfn.XLOOKUP(
1,
(Raw_hvac!$A$2:$A$100=$A11)*(Raw_hvac!$B$2:$B$100=$B11)*(Raw_hvac!$C$2:$C$100=$C11),
Raw_hvac!$E$2:$E$100,
"-"
)</f>
        <v>-</v>
      </c>
      <c r="H11" s="42" t="str" cm="1">
        <f t="array" ref="H11">_xlfn.XLOOKUP(
1,
(Raw_hvac!$A$2:$A$100=$A11)*(Raw_hvac!$B$2:$B$100=$B11)*(Raw_hvac!$C$2:$C$100=$C11),
Raw_hvac!$F$2:$F$100,
"-"
)</f>
        <v>-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-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-</v>
      </c>
      <c r="F13" s="5" t="str" cm="1">
        <f t="array" ref="F13">_xlfn.XLOOKUP(
1,
(Raw_hvac!$A$2:$A$100=$A13)*(Raw_hvac!$B$2:$B$100=$B13)*(Raw_hvac!$C$2:$C$100=$C13),
Raw_hvac!$D$2:$D$100,
"-"
)</f>
        <v>-</v>
      </c>
      <c r="G13" s="42" t="str" cm="1">
        <f t="array" ref="G13">_xlfn.XLOOKUP(
1,
(Raw_hvac!$A$2:$A$100=$A13)*(Raw_hvac!$B$2:$B$100=$B13)*(Raw_hvac!$C$2:$C$100=$C13),
Raw_hvac!$E$2:$E$100,
"-"
)</f>
        <v>-</v>
      </c>
      <c r="H13" s="42" t="str" cm="1">
        <f t="array" ref="H13">_xlfn.XLOOKUP(
1,
(Raw_hvac!$A$2:$A$100=$A13)*(Raw_hvac!$B$2:$B$100=$B13)*(Raw_hvac!$C$2:$C$100=$C13),
Raw_hvac!$F$2:$F$100,
"-"
)</f>
        <v>-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-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-</v>
      </c>
      <c r="F14" s="5" t="str" cm="1">
        <f t="array" ref="F14">_xlfn.XLOOKUP(
1,
(Raw_hvac!$A$2:$A$100=$A14)*(Raw_hvac!$B$2:$B$100=$B14)*(Raw_hvac!$C$2:$C$100=$C14),
Raw_hvac!$D$2:$D$100,
"-"
)</f>
        <v>-</v>
      </c>
      <c r="G14" s="42" t="str" cm="1">
        <f t="array" ref="G14">_xlfn.XLOOKUP(
1,
(Raw_hvac!$A$2:$A$100=$A14)*(Raw_hvac!$B$2:$B$100=$B14)*(Raw_hvac!$C$2:$C$100=$C14),
Raw_hvac!$E$2:$E$100,
"-"
)</f>
        <v>-</v>
      </c>
      <c r="H14" s="42" t="str" cm="1">
        <f t="array" ref="H14">_xlfn.XLOOKUP(
1,
(Raw_hvac!$A$2:$A$100=$A14)*(Raw_hvac!$B$2:$B$100=$B14)*(Raw_hvac!$C$2:$C$100=$C14),
Raw_hvac!$F$2:$F$100,
"-"
)</f>
        <v>-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-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-</v>
      </c>
      <c r="F16" s="5" t="str" cm="1">
        <f t="array" ref="F16">_xlfn.XLOOKUP(
1,
(Raw_hvac!$A$2:$A$100=$A16)*(Raw_hvac!$B$2:$B$100=$B16)*(Raw_hvac!$C$2:$C$100=$C16),
Raw_hvac!$D$2:$D$100,
"-"
)</f>
        <v>-</v>
      </c>
      <c r="G16" s="42" t="str" cm="1">
        <f t="array" ref="G16">_xlfn.XLOOKUP(
1,
(Raw_hvac!$A$2:$A$100=$A16)*(Raw_hvac!$B$2:$B$100=$B16)*(Raw_hvac!$C$2:$C$100=$C16),
Raw_hvac!$E$2:$E$100,
"-"
)</f>
        <v>-</v>
      </c>
      <c r="H16" s="42" t="str" cm="1">
        <f t="array" ref="H16">_xlfn.XLOOKUP(
1,
(Raw_hvac!$A$2:$A$100=$A16)*(Raw_hvac!$B$2:$B$100=$B16)*(Raw_hvac!$C$2:$C$100=$C16),
Raw_hvac!$F$2:$F$100,
"-"
)</f>
        <v>-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-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-</v>
      </c>
      <c r="F17" s="5" t="str" cm="1">
        <f t="array" ref="F17">_xlfn.XLOOKUP(
1,
(Raw_hvac!$A$2:$A$100=$A17)*(Raw_hvac!$B$2:$B$100=$B17)*(Raw_hvac!$C$2:$C$100=$C17),
Raw_hvac!$D$2:$D$100,
"-"
)</f>
        <v>-</v>
      </c>
      <c r="G17" s="42" t="str" cm="1">
        <f t="array" ref="G17">_xlfn.XLOOKUP(
1,
(Raw_hvac!$A$2:$A$100=$A17)*(Raw_hvac!$B$2:$B$100=$B17)*(Raw_hvac!$C$2:$C$100=$C17),
Raw_hvac!$E$2:$E$100,
"-"
)</f>
        <v>-</v>
      </c>
      <c r="H17" s="42" t="str" cm="1">
        <f t="array" ref="H17">_xlfn.XLOOKUP(
1,
(Raw_hvac!$A$2:$A$100=$A17)*(Raw_hvac!$B$2:$B$100=$B17)*(Raw_hvac!$C$2:$C$100=$C17),
Raw_hvac!$F$2:$F$100,
"-"
)</f>
        <v>-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-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-</v>
      </c>
      <c r="F19" s="5" t="str" cm="1">
        <f t="array" ref="F19">_xlfn.XLOOKUP(
1,
(Raw_hvac!$A$2:$A$100=$A19)*(Raw_hvac!$B$2:$B$100=$B19)*(Raw_hvac!$C$2:$C$100=$C19),
Raw_hvac!$D$2:$D$100,
"-"
)</f>
        <v>-</v>
      </c>
      <c r="G19" s="42" t="str" cm="1">
        <f t="array" ref="G19">_xlfn.XLOOKUP(
1,
(Raw_hvac!$A$2:$A$100=$A19)*(Raw_hvac!$B$2:$B$100=$B19)*(Raw_hvac!$C$2:$C$100=$C19),
Raw_hvac!$E$2:$E$100,
"-"
)</f>
        <v>-</v>
      </c>
      <c r="H19" s="42" t="str" cm="1">
        <f t="array" ref="H19">_xlfn.XLOOKUP(
1,
(Raw_hvac!$A$2:$A$100=$A19)*(Raw_hvac!$B$2:$B$100=$B19)*(Raw_hvac!$C$2:$C$100=$C19),
Raw_hvac!$F$2:$F$100,
"-"
)</f>
        <v>-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-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-</v>
      </c>
      <c r="F20" s="5" t="str" cm="1">
        <f t="array" ref="F20">_xlfn.XLOOKUP(
1,
(Raw_hvac!$A$2:$A$100=$A20)*(Raw_hvac!$B$2:$B$100=$B20)*(Raw_hvac!$C$2:$C$100=$C20),
Raw_hvac!$D$2:$D$100,
"-"
)</f>
        <v>-</v>
      </c>
      <c r="G20" s="42" t="str" cm="1">
        <f t="array" ref="G20">_xlfn.XLOOKUP(
1,
(Raw_hvac!$A$2:$A$100=$A20)*(Raw_hvac!$B$2:$B$100=$B20)*(Raw_hvac!$C$2:$C$100=$C20),
Raw_hvac!$E$2:$E$100,
"-"
)</f>
        <v>-</v>
      </c>
      <c r="H20" s="42" t="str" cm="1">
        <f t="array" ref="H20">_xlfn.XLOOKUP(
1,
(Raw_hvac!$A$2:$A$100=$A20)*(Raw_hvac!$B$2:$B$100=$B20)*(Raw_hvac!$C$2:$C$100=$C20),
Raw_hvac!$F$2:$F$100,
"-"
)</f>
        <v>-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-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-</v>
      </c>
      <c r="F22" s="5" t="str" cm="1">
        <f t="array" ref="F22">_xlfn.XLOOKUP(
1,
(Raw_hvac!$A$2:$A$100=$A22)*(Raw_hvac!$B$2:$B$100=$B22)*(Raw_hvac!$C$2:$C$100=$C22),
Raw_hvac!$D$2:$D$100,
"-"
)</f>
        <v>-</v>
      </c>
      <c r="G22" s="42" t="str" cm="1">
        <f t="array" ref="G22">_xlfn.XLOOKUP(
1,
(Raw_hvac!$A$2:$A$100=$A22)*(Raw_hvac!$B$2:$B$100=$B22)*(Raw_hvac!$C$2:$C$100=$C22),
Raw_hvac!$E$2:$E$100,
"-"
)</f>
        <v>-</v>
      </c>
      <c r="H22" s="42" t="str" cm="1">
        <f t="array" ref="H22">_xlfn.XLOOKUP(
1,
(Raw_hvac!$A$2:$A$100=$A22)*(Raw_hvac!$B$2:$B$100=$B22)*(Raw_hvac!$C$2:$C$100=$C22),
Raw_hvac!$F$2:$F$100,
"-"
)</f>
        <v>-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-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-</v>
      </c>
      <c r="F23" s="5" t="str" cm="1">
        <f t="array" ref="F23">_xlfn.XLOOKUP(
1,
(Raw_hvac!$A$2:$A$100=$A23)*(Raw_hvac!$B$2:$B$100=$B23)*(Raw_hvac!$C$2:$C$100=$C23),
Raw_hvac!$D$2:$D$100,
"-"
)</f>
        <v>-</v>
      </c>
      <c r="G23" s="42" t="str" cm="1">
        <f t="array" ref="G23">_xlfn.XLOOKUP(
1,
(Raw_hvac!$A$2:$A$100=$A23)*(Raw_hvac!$B$2:$B$100=$B23)*(Raw_hvac!$C$2:$C$100=$C23),
Raw_hvac!$E$2:$E$100,
"-"
)</f>
        <v>-</v>
      </c>
      <c r="H23" s="42" t="str" cm="1">
        <f t="array" ref="H23">_xlfn.XLOOKUP(
1,
(Raw_hvac!$A$2:$A$100=$A23)*(Raw_hvac!$B$2:$B$100=$B23)*(Raw_hvac!$C$2:$C$100=$C23),
Raw_hvac!$F$2:$F$100,
"-"
)</f>
        <v>-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-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-</v>
      </c>
      <c r="F25" s="5" t="str" cm="1">
        <f t="array" ref="F25">_xlfn.XLOOKUP(
1,
(Raw_hvac!$A$2:$A$100=$A25)*(Raw_hvac!$B$2:$B$100=$B25)*(Raw_hvac!$C$2:$C$100=$C25),
Raw_hvac!$D$2:$D$100,
"-"
)</f>
        <v>-</v>
      </c>
      <c r="G25" s="42" t="str" cm="1">
        <f t="array" ref="G25">_xlfn.XLOOKUP(
1,
(Raw_hvac!$A$2:$A$100=$A25)*(Raw_hvac!$B$2:$B$100=$B25)*(Raw_hvac!$C$2:$C$100=$C25),
Raw_hvac!$E$2:$E$100,
"-"
)</f>
        <v>-</v>
      </c>
      <c r="H25" s="42" t="str" cm="1">
        <f t="array" ref="H25">_xlfn.XLOOKUP(
1,
(Raw_hvac!$A$2:$A$100=$A25)*(Raw_hvac!$B$2:$B$100=$B25)*(Raw_hvac!$C$2:$C$100=$C25),
Raw_hvac!$F$2:$F$100,
"-"
)</f>
        <v>-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-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-</v>
      </c>
      <c r="F26" s="5" t="str" cm="1">
        <f t="array" ref="F26">_xlfn.XLOOKUP(
1,
(Raw_hvac!$A$2:$A$100=$A26)*(Raw_hvac!$B$2:$B$100=$B26)*(Raw_hvac!$C$2:$C$100=$C26),
Raw_hvac!$D$2:$D$100,
"-"
)</f>
        <v>-</v>
      </c>
      <c r="G26" s="42" t="str" cm="1">
        <f t="array" ref="G26">_xlfn.XLOOKUP(
1,
(Raw_hvac!$A$2:$A$100=$A26)*(Raw_hvac!$B$2:$B$100=$B26)*(Raw_hvac!$C$2:$C$100=$C26),
Raw_hvac!$E$2:$E$100,
"-"
)</f>
        <v>-</v>
      </c>
      <c r="H26" s="42" t="str" cm="1">
        <f t="array" ref="H26">_xlfn.XLOOKUP(
1,
(Raw_hvac!$A$2:$A$100=$A26)*(Raw_hvac!$B$2:$B$100=$B26)*(Raw_hvac!$C$2:$C$100=$C26),
Raw_hvac!$F$2:$F$100,
"-"
)</f>
        <v>-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-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-</v>
      </c>
      <c r="F28" s="5" t="str" cm="1">
        <f t="array" ref="F28">_xlfn.XLOOKUP(
1,
(Raw_hvac!$A$2:$A$100=$A28)*(Raw_hvac!$B$2:$B$100=$B28)*(Raw_hvac!$C$2:$C$100=$C28),
Raw_hvac!$D$2:$D$100,
"-"
)</f>
        <v>-</v>
      </c>
      <c r="G28" s="42" t="str" cm="1">
        <f t="array" ref="G28">_xlfn.XLOOKUP(
1,
(Raw_hvac!$A$2:$A$100=$A28)*(Raw_hvac!$B$2:$B$100=$B28)*(Raw_hvac!$C$2:$C$100=$C28),
Raw_hvac!$E$2:$E$100,
"-"
)</f>
        <v>-</v>
      </c>
      <c r="H28" s="42" t="str" cm="1">
        <f t="array" ref="H28">_xlfn.XLOOKUP(
1,
(Raw_hvac!$A$2:$A$100=$A28)*(Raw_hvac!$B$2:$B$100=$B28)*(Raw_hvac!$C$2:$C$100=$C28),
Raw_hvac!$F$2:$F$100,
"-"
)</f>
        <v>-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-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-</v>
      </c>
      <c r="F29" s="5" t="str" cm="1">
        <f t="array" ref="F29">_xlfn.XLOOKUP(
1,
(Raw_hvac!$A$2:$A$100=$A29)*(Raw_hvac!$B$2:$B$100=$B29)*(Raw_hvac!$C$2:$C$100=$C29),
Raw_hvac!$D$2:$D$100,
"-"
)</f>
        <v>-</v>
      </c>
      <c r="G29" s="42" t="str" cm="1">
        <f t="array" ref="G29">_xlfn.XLOOKUP(
1,
(Raw_hvac!$A$2:$A$100=$A29)*(Raw_hvac!$B$2:$B$100=$B29)*(Raw_hvac!$C$2:$C$100=$C29),
Raw_hvac!$E$2:$E$100,
"-"
)</f>
        <v>-</v>
      </c>
      <c r="H29" s="42" t="str" cm="1">
        <f t="array" ref="H29">_xlfn.XLOOKUP(
1,
(Raw_hvac!$A$2:$A$100=$A29)*(Raw_hvac!$B$2:$B$100=$B29)*(Raw_hvac!$C$2:$C$100=$C29),
Raw_hvac!$F$2:$F$100,
"-"
)</f>
        <v>-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-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-</v>
      </c>
      <c r="F31" s="5" t="str" cm="1">
        <f t="array" ref="F31">_xlfn.XLOOKUP(
1,
(Raw_hvac!$A$2:$A$100=$A31)*(Raw_hvac!$B$2:$B$100=$B31)*(Raw_hvac!$C$2:$C$100=$C31),
Raw_hvac!$D$2:$D$100,
"-"
)</f>
        <v>-</v>
      </c>
      <c r="G31" s="42" t="str" cm="1">
        <f t="array" ref="G31">_xlfn.XLOOKUP(
1,
(Raw_hvac!$A$2:$A$100=$A31)*(Raw_hvac!$B$2:$B$100=$B31)*(Raw_hvac!$C$2:$C$100=$C31),
Raw_hvac!$E$2:$E$100,
"-"
)</f>
        <v>-</v>
      </c>
      <c r="H31" s="42" t="str" cm="1">
        <f t="array" ref="H31">_xlfn.XLOOKUP(
1,
(Raw_hvac!$A$2:$A$100=$A31)*(Raw_hvac!$B$2:$B$100=$B31)*(Raw_hvac!$C$2:$C$100=$C31),
Raw_hvac!$F$2:$F$100,
"-"
)</f>
        <v>-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-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-</v>
      </c>
      <c r="F32" s="4" t="str" cm="1">
        <f t="array" ref="F32">_xlfn.XLOOKUP(
1,
(Raw_hvac!$A$2:$A$100=$A32)*(Raw_hvac!$B$2:$B$100=$B32)*(Raw_hvac!$C$2:$C$100=$C32),
Raw_hvac!$D$2:$D$100,
"-"
)</f>
        <v>-</v>
      </c>
      <c r="G32" s="46" t="str" cm="1">
        <f t="array" ref="G32">_xlfn.XLOOKUP(
1,
(Raw_hvac!$A$2:$A$100=$A32)*(Raw_hvac!$B$2:$B$100=$B32)*(Raw_hvac!$C$2:$C$100=$C32),
Raw_hvac!$E$2:$E$100,
"-"
)</f>
        <v>-</v>
      </c>
      <c r="H32" s="46" t="str" cm="1">
        <f t="array" ref="H32">_xlfn.XLOOKUP(
1,
(Raw_hvac!$A$2:$A$100=$A32)*(Raw_hvac!$B$2:$B$100=$B32)*(Raw_hvac!$C$2:$C$100=$C32),
Raw_hvac!$F$2:$F$100,
"-"
)</f>
        <v>-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Financial buildings, incl. banks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Main</v>
      </c>
      <c r="D38" s="26" t="str">
        <f>_xlfn.LET(_xlpm.x,_xlfn.IFNA(_xlfn.TEXTBEFORE(Raw_fanoverview!C2," Fans"),Raw_fanoverview!C2),IF(_xlpm.x=0,"-",_xlpm.x))</f>
        <v>MZ-VAV</v>
      </c>
      <c r="E38" s="68">
        <f>IF(Raw_fanoverview!E2=0,"-",Raw_fanoverview!E2)</f>
        <v>5.3619709373693114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1.1499999999999999</v>
      </c>
      <c r="I38" s="26"/>
    </row>
    <row r="39" spans="1:9" x14ac:dyDescent="0.25">
      <c r="A39" s="2" t="str">
        <f>Raw_fanoverview!A3</f>
        <v>New Construction</v>
      </c>
      <c r="B39" s="4" t="str">
        <f>Raw_fanoverview!B3</f>
        <v>cAVVG</v>
      </c>
      <c r="C39" s="4" t="str">
        <f>IF(Raw_fanoverview!D3=0,"-",Raw_fanoverview!D3)</f>
        <v>Main</v>
      </c>
      <c r="D39" s="26" t="str">
        <f>_xlfn.LET(_xlpm.x,_xlfn.IFNA(_xlfn.TEXTBEFORE(Raw_fanoverview!C3," Fans"),Raw_fanoverview!C3),IF(_xlpm.x=0,"-",_xlpm.x))</f>
        <v>MZ-VAV</v>
      </c>
      <c r="E39" s="68">
        <f>IF(Raw_fanoverview!E3=0,"-",Raw_fanoverview!E3)</f>
        <v>5.3619709373693114</v>
      </c>
      <c r="F39" s="68">
        <f>IF(Raw_fanoverview!F3=0,"-",Raw_fanoverview!F3)</f>
        <v>0.55000000000000004</v>
      </c>
      <c r="G39" s="68">
        <f>IF(Raw_fanoverview!G3=0,"-",Raw_fanoverview!G3)</f>
        <v>0.9</v>
      </c>
      <c r="H39" s="68">
        <f>IF(Raw_fanoverview!H3=0,"-",Raw_fanoverview!H3)</f>
        <v>1.1499999999999999</v>
      </c>
      <c r="I39" s="26"/>
    </row>
    <row r="40" spans="1:9" x14ac:dyDescent="0.25">
      <c r="A40" s="2" t="str">
        <f>Raw_fanoverview!A4</f>
        <v>Existing</v>
      </c>
      <c r="B40" s="4" t="str">
        <f>Raw_fanoverview!B4</f>
        <v>cDXGF</v>
      </c>
      <c r="C40" s="4" t="str">
        <f>IF(Raw_fanoverview!D4=0,"-",Raw_fanoverview!D4)</f>
        <v>Main</v>
      </c>
      <c r="D40" s="26" t="str">
        <f>_xlfn.LET(_xlpm.x,_xlfn.IFNA(_xlfn.TEXTBEFORE(Raw_fanoverview!C4," Fans"),Raw_fanoverview!C4),IF(_xlpm.x=0,"-",_xlpm.x))</f>
        <v>SZ-CAV</v>
      </c>
      <c r="E40" s="68">
        <f>IF(Raw_fanoverview!E4=0,"-",Raw_fanoverview!E4)</f>
        <v>3.8770014008251108</v>
      </c>
      <c r="F40" s="68">
        <f>IF(Raw_fanoverview!F4=0,"-",Raw_fanoverview!F4)</f>
        <v>0.55000000000000004</v>
      </c>
      <c r="G40" s="68">
        <f>IF(Raw_fanoverview!G4=0,"-",Raw_fanoverview!G4)</f>
        <v>0.87</v>
      </c>
      <c r="H40" s="68">
        <f>IF(Raw_fanoverview!H4=0,"-",Raw_fanoverview!H4)</f>
        <v>0.83</v>
      </c>
      <c r="I40" s="26"/>
    </row>
    <row r="41" spans="1:9" x14ac:dyDescent="0.25">
      <c r="A41" s="2" t="str">
        <f>Raw_fanoverview!A5</f>
        <v>New Construction</v>
      </c>
      <c r="B41" s="4" t="str">
        <f>Raw_fanoverview!B5</f>
        <v>cDXGF</v>
      </c>
      <c r="C41" s="4" t="str">
        <f>IF(Raw_fanoverview!D5=0,"-",Raw_fanoverview!D5)</f>
        <v>Main</v>
      </c>
      <c r="D41" s="26" t="str">
        <f>_xlfn.LET(_xlpm.x,_xlfn.IFNA(_xlfn.TEXTBEFORE(Raw_fanoverview!C5," Fans"),Raw_fanoverview!C5),IF(_xlpm.x=0,"-",_xlpm.x))</f>
        <v>SZ-CAV</v>
      </c>
      <c r="E41" s="68">
        <f>IF(Raw_fanoverview!E5=0,"-",Raw_fanoverview!E5)</f>
        <v>3.8770014008251108</v>
      </c>
      <c r="F41" s="68">
        <f>IF(Raw_fanoverview!F5=0,"-",Raw_fanoverview!F5)</f>
        <v>0.55000000000000004</v>
      </c>
      <c r="G41" s="68">
        <f>IF(Raw_fanoverview!G5=0,"-",Raw_fanoverview!G5)</f>
        <v>0.87</v>
      </c>
      <c r="H41" s="68">
        <f>IF(Raw_fanoverview!H5=0,"-",Raw_fanoverview!H5)</f>
        <v>0.83</v>
      </c>
      <c r="I41" s="26"/>
    </row>
    <row r="42" spans="1:9" x14ac:dyDescent="0.25">
      <c r="A42" s="2" t="str">
        <f>Raw_fanoverview!A6</f>
        <v>Existing</v>
      </c>
      <c r="B42" s="4" t="str">
        <f>Raw_fanoverview!B6</f>
        <v>cDXHP</v>
      </c>
      <c r="C42" s="4" t="str">
        <f>IF(Raw_fanoverview!D6=0,"-",Raw_fanoverview!D6)</f>
        <v>Main</v>
      </c>
      <c r="D42" s="26" t="str">
        <f>_xlfn.LET(_xlpm.x,_xlfn.IFNA(_xlfn.TEXTBEFORE(Raw_fanoverview!C6," Fans"),Raw_fanoverview!C6),IF(_xlpm.x=0,"-",_xlpm.x))</f>
        <v>SZ-CAV</v>
      </c>
      <c r="E42" s="68">
        <f>IF(Raw_fanoverview!E6=0,"-",Raw_fanoverview!E6)</f>
        <v>3.8770014008251108</v>
      </c>
      <c r="F42" s="68">
        <f>IF(Raw_fanoverview!F6=0,"-",Raw_fanoverview!F6)</f>
        <v>0.55000000000000004</v>
      </c>
      <c r="G42" s="68">
        <f>IF(Raw_fanoverview!G6=0,"-",Raw_fanoverview!G6)</f>
        <v>0.87</v>
      </c>
      <c r="H42" s="68">
        <f>IF(Raw_fanoverview!H6=0,"-",Raw_fanoverview!H6)</f>
        <v>0.83</v>
      </c>
      <c r="I42" s="26"/>
    </row>
    <row r="43" spans="1:9" x14ac:dyDescent="0.25">
      <c r="A43" s="2" t="str">
        <f>Raw_fanoverview!A7</f>
        <v>New Construction</v>
      </c>
      <c r="B43" s="4" t="str">
        <f>Raw_fanoverview!B7</f>
        <v>cDXHP</v>
      </c>
      <c r="C43" s="4" t="str">
        <f>IF(Raw_fanoverview!D7=0,"-",Raw_fanoverview!D7)</f>
        <v>Main</v>
      </c>
      <c r="D43" s="26" t="str">
        <f>_xlfn.LET(_xlpm.x,_xlfn.IFNA(_xlfn.TEXTBEFORE(Raw_fanoverview!C7," Fans"),Raw_fanoverview!C7),IF(_xlpm.x=0,"-",_xlpm.x))</f>
        <v>SZ-CAV</v>
      </c>
      <c r="E43" s="68">
        <f>IF(Raw_fanoverview!E7=0,"-",Raw_fanoverview!E7)</f>
        <v>3.8770014008251108</v>
      </c>
      <c r="F43" s="68">
        <f>IF(Raw_fanoverview!F7=0,"-",Raw_fanoverview!F7)</f>
        <v>0.55000000000000004</v>
      </c>
      <c r="G43" s="68">
        <f>IF(Raw_fanoverview!G7=0,"-",Raw_fanoverview!G7)</f>
        <v>0.87</v>
      </c>
      <c r="H43" s="68">
        <f>IF(Raw_fanoverview!H7=0,"-",Raw_fanoverview!H7)</f>
        <v>0.83</v>
      </c>
      <c r="I43" s="26"/>
    </row>
    <row r="44" spans="1:9" x14ac:dyDescent="0.25">
      <c r="A44" s="2" t="str">
        <f>Raw_fanoverview!A8</f>
        <v>Existing</v>
      </c>
      <c r="B44" s="4" t="str">
        <f>Raw_fanoverview!B8</f>
        <v>cDXOH</v>
      </c>
      <c r="C44" s="4" t="str">
        <f>IF(Raw_fanoverview!D8=0,"-",Raw_fanoverview!D8)</f>
        <v>Main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0.55000000000000004</v>
      </c>
      <c r="G44" s="68">
        <f>IF(Raw_fanoverview!G8=0,"-",Raw_fanoverview!G8)</f>
        <v>0.87</v>
      </c>
      <c r="H44" s="68">
        <f>IF(Raw_fanoverview!H8=0,"-",Raw_fanoverview!H8)</f>
        <v>0.83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cDXOH</v>
      </c>
      <c r="C45" s="4" t="str">
        <f>IF(Raw_fanoverview!D9=0,"-",Raw_fanoverview!D9)</f>
        <v>Main</v>
      </c>
      <c r="D45" s="26" t="str">
        <f>_xlfn.LET(_xlpm.x,_xlfn.IFNA(_xlfn.TEXTBEFORE(Raw_fanoverview!C9," Fans"),Raw_fanoverview!C9),IF(_xlpm.x=0,"-",_xlpm.x))</f>
        <v>SZ-CAV</v>
      </c>
      <c r="E45" s="68">
        <f>IF(Raw_fanoverview!E9=0,"-",Raw_fanoverview!E9)</f>
        <v>3.8770014008251108</v>
      </c>
      <c r="F45" s="68">
        <f>IF(Raw_fanoverview!F9=0,"-",Raw_fanoverview!F9)</f>
        <v>0.55000000000000004</v>
      </c>
      <c r="G45" s="68">
        <f>IF(Raw_fanoverview!G9=0,"-",Raw_fanoverview!G9)</f>
        <v>0.87</v>
      </c>
      <c r="H45" s="68">
        <f>IF(Raw_fanoverview!H9=0,"-",Raw_fanoverview!H9)</f>
        <v>0.83</v>
      </c>
      <c r="I45" s="26"/>
    </row>
    <row r="46" spans="1:9" x14ac:dyDescent="0.25">
      <c r="A46" s="2" t="str">
        <f>Raw_fanoverview!A10</f>
        <v>Existing</v>
      </c>
      <c r="B46" s="4" t="str">
        <f>Raw_fanoverview!B10</f>
        <v>cPVVG</v>
      </c>
      <c r="C46" s="4" t="str">
        <f>IF(Raw_fanoverview!D10=0,"-",Raw_fanoverview!D10)</f>
        <v>Main</v>
      </c>
      <c r="D46" s="26" t="str">
        <f>_xlfn.LET(_xlpm.x,_xlfn.IFNA(_xlfn.TEXTBEFORE(Raw_fanoverview!C10," Fans"),Raw_fanoverview!C10),IF(_xlpm.x=0,"-",_xlpm.x))</f>
        <v>SZ-VAV</v>
      </c>
      <c r="E46" s="68">
        <f>IF(Raw_fanoverview!E10=0,"-",Raw_fanoverview!E10)</f>
        <v>3.8770014008251108</v>
      </c>
      <c r="F46" s="68">
        <f>IF(Raw_fanoverview!F10=0,"-",Raw_fanoverview!F10)</f>
        <v>0.55000000000000004</v>
      </c>
      <c r="G46" s="68">
        <f>IF(Raw_fanoverview!G10=0,"-",Raw_fanoverview!G10)</f>
        <v>0.87</v>
      </c>
      <c r="H46" s="68">
        <f>IF(Raw_fanoverview!H10=0,"-",Raw_fanoverview!H10)</f>
        <v>0.83</v>
      </c>
      <c r="I46" s="26"/>
    </row>
    <row r="47" spans="1:9" x14ac:dyDescent="0.25">
      <c r="A47" s="2" t="str">
        <f>Raw_fanoverview!A11</f>
        <v>New Construction</v>
      </c>
      <c r="B47" s="4" t="str">
        <f>Raw_fanoverview!B11</f>
        <v>cPVVG</v>
      </c>
      <c r="C47" s="4" t="str">
        <f>IF(Raw_fanoverview!D11=0,"-",Raw_fanoverview!D11)</f>
        <v>Main</v>
      </c>
      <c r="D47" s="26" t="str">
        <f>_xlfn.LET(_xlpm.x,_xlfn.IFNA(_xlfn.TEXTBEFORE(Raw_fanoverview!C11," Fans"),Raw_fanoverview!C11),IF(_xlpm.x=0,"-",_xlpm.x))</f>
        <v>SZ-VAV</v>
      </c>
      <c r="E47" s="68">
        <f>IF(Raw_fanoverview!E11=0,"-",Raw_fanoverview!E11)</f>
        <v>3.8770014008251108</v>
      </c>
      <c r="F47" s="68">
        <f>IF(Raw_fanoverview!F11=0,"-",Raw_fanoverview!F11)</f>
        <v>0.55000000000000004</v>
      </c>
      <c r="G47" s="68">
        <f>IF(Raw_fanoverview!G11=0,"-",Raw_fanoverview!G11)</f>
        <v>0.87</v>
      </c>
      <c r="H47" s="68">
        <f>IF(Raw_fanoverview!H11=0,"-",Raw_fanoverview!H11)</f>
        <v>0.83</v>
      </c>
      <c r="I47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11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420</v>
      </c>
      <c r="D2" t="s">
        <v>61</v>
      </c>
      <c r="E2">
        <v>5.3619709373693114</v>
      </c>
      <c r="F2">
        <v>0.55000000000000004</v>
      </c>
      <c r="G2">
        <v>0.9</v>
      </c>
      <c r="H2">
        <v>1.1499999999999999</v>
      </c>
    </row>
    <row r="3" spans="1:8" x14ac:dyDescent="0.25">
      <c r="A3" t="s">
        <v>40</v>
      </c>
      <c r="B3" t="s">
        <v>67</v>
      </c>
      <c r="C3" t="s">
        <v>420</v>
      </c>
      <c r="D3" t="s">
        <v>61</v>
      </c>
      <c r="E3">
        <v>5.3619709373693114</v>
      </c>
      <c r="F3">
        <v>0.55000000000000004</v>
      </c>
      <c r="G3">
        <v>0.9</v>
      </c>
      <c r="H3">
        <v>1.1499999999999999</v>
      </c>
    </row>
    <row r="4" spans="1:8" x14ac:dyDescent="0.25">
      <c r="A4" t="s">
        <v>39</v>
      </c>
      <c r="B4" t="s">
        <v>48</v>
      </c>
      <c r="C4" t="s">
        <v>421</v>
      </c>
      <c r="D4" t="s">
        <v>61</v>
      </c>
      <c r="E4">
        <v>3.8770014008251108</v>
      </c>
      <c r="F4">
        <v>0.55000000000000004</v>
      </c>
      <c r="G4">
        <v>0.87</v>
      </c>
      <c r="H4">
        <v>0.83</v>
      </c>
    </row>
    <row r="5" spans="1:8" x14ac:dyDescent="0.25">
      <c r="A5" t="s">
        <v>40</v>
      </c>
      <c r="B5" t="s">
        <v>48</v>
      </c>
      <c r="C5" t="s">
        <v>421</v>
      </c>
      <c r="D5" t="s">
        <v>61</v>
      </c>
      <c r="E5">
        <v>3.8770014008251108</v>
      </c>
      <c r="F5">
        <v>0.55000000000000004</v>
      </c>
      <c r="G5">
        <v>0.87</v>
      </c>
      <c r="H5">
        <v>0.83</v>
      </c>
    </row>
    <row r="6" spans="1:8" x14ac:dyDescent="0.25">
      <c r="A6" t="s">
        <v>39</v>
      </c>
      <c r="B6" t="s">
        <v>65</v>
      </c>
      <c r="C6" t="s">
        <v>421</v>
      </c>
      <c r="D6" t="s">
        <v>61</v>
      </c>
      <c r="E6">
        <v>3.8770014008251108</v>
      </c>
      <c r="F6">
        <v>0.55000000000000004</v>
      </c>
      <c r="G6">
        <v>0.87</v>
      </c>
      <c r="H6">
        <v>0.83</v>
      </c>
    </row>
    <row r="7" spans="1:8" x14ac:dyDescent="0.25">
      <c r="A7" t="s">
        <v>40</v>
      </c>
      <c r="B7" t="s">
        <v>65</v>
      </c>
      <c r="C7" t="s">
        <v>421</v>
      </c>
      <c r="D7" t="s">
        <v>61</v>
      </c>
      <c r="E7">
        <v>3.8770014008251108</v>
      </c>
      <c r="F7">
        <v>0.55000000000000004</v>
      </c>
      <c r="G7">
        <v>0.87</v>
      </c>
      <c r="H7">
        <v>0.83</v>
      </c>
    </row>
    <row r="8" spans="1:8" x14ac:dyDescent="0.25">
      <c r="A8" t="s">
        <v>39</v>
      </c>
      <c r="B8" t="s">
        <v>68</v>
      </c>
      <c r="C8" t="s">
        <v>421</v>
      </c>
      <c r="D8" t="s">
        <v>61</v>
      </c>
      <c r="E8">
        <v>3.8770014008251108</v>
      </c>
      <c r="F8">
        <v>0.55000000000000004</v>
      </c>
      <c r="G8">
        <v>0.87</v>
      </c>
      <c r="H8">
        <v>0.83</v>
      </c>
    </row>
    <row r="9" spans="1:8" x14ac:dyDescent="0.25">
      <c r="A9" t="s">
        <v>40</v>
      </c>
      <c r="B9" t="s">
        <v>68</v>
      </c>
      <c r="C9" t="s">
        <v>421</v>
      </c>
      <c r="D9" t="s">
        <v>61</v>
      </c>
      <c r="E9">
        <v>3.8770014008251108</v>
      </c>
      <c r="F9">
        <v>0.55000000000000004</v>
      </c>
      <c r="G9">
        <v>0.87</v>
      </c>
      <c r="H9">
        <v>0.83</v>
      </c>
    </row>
    <row r="10" spans="1:8" x14ac:dyDescent="0.25">
      <c r="A10" t="s">
        <v>39</v>
      </c>
      <c r="B10" t="s">
        <v>69</v>
      </c>
      <c r="C10" t="s">
        <v>422</v>
      </c>
      <c r="D10" t="s">
        <v>61</v>
      </c>
      <c r="E10">
        <v>3.8770014008251108</v>
      </c>
      <c r="F10">
        <v>0.55000000000000004</v>
      </c>
      <c r="G10">
        <v>0.87</v>
      </c>
      <c r="H10">
        <v>0.83</v>
      </c>
    </row>
    <row r="11" spans="1:8" x14ac:dyDescent="0.25">
      <c r="A11" t="s">
        <v>40</v>
      </c>
      <c r="B11" t="s">
        <v>69</v>
      </c>
      <c r="C11" t="s">
        <v>422</v>
      </c>
      <c r="D11" t="s">
        <v>61</v>
      </c>
      <c r="E11">
        <v>3.8770014008251108</v>
      </c>
      <c r="F11">
        <v>0.55000000000000004</v>
      </c>
      <c r="G11">
        <v>0.87</v>
      </c>
      <c r="H11">
        <v>0.83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F11"/>
  <sheetViews>
    <sheetView workbookViewId="0">
      <selection activeCell="I10" sqref="I10"/>
    </sheetView>
  </sheetViews>
  <sheetFormatPr defaultRowHeight="15" x14ac:dyDescent="0.25"/>
  <sheetData>
    <row r="1" spans="1:6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</row>
    <row r="2" spans="1:6" x14ac:dyDescent="0.25">
      <c r="A2" t="s">
        <v>39</v>
      </c>
      <c r="B2" t="s">
        <v>67</v>
      </c>
      <c r="C2" t="s">
        <v>61</v>
      </c>
      <c r="D2" t="s">
        <v>414</v>
      </c>
      <c r="E2" t="s">
        <v>415</v>
      </c>
      <c r="F2">
        <v>3.05</v>
      </c>
    </row>
    <row r="3" spans="1:6" x14ac:dyDescent="0.25">
      <c r="A3" t="s">
        <v>40</v>
      </c>
      <c r="B3" t="s">
        <v>67</v>
      </c>
      <c r="C3" t="s">
        <v>61</v>
      </c>
      <c r="D3" t="s">
        <v>414</v>
      </c>
      <c r="E3" t="s">
        <v>415</v>
      </c>
      <c r="F3">
        <v>3.05</v>
      </c>
    </row>
    <row r="4" spans="1:6" x14ac:dyDescent="0.25">
      <c r="A4" t="s">
        <v>39</v>
      </c>
      <c r="B4" t="s">
        <v>48</v>
      </c>
      <c r="C4" t="s">
        <v>61</v>
      </c>
      <c r="D4" t="s">
        <v>416</v>
      </c>
      <c r="E4" t="s">
        <v>417</v>
      </c>
      <c r="F4">
        <v>3.65</v>
      </c>
    </row>
    <row r="5" spans="1:6" x14ac:dyDescent="0.25">
      <c r="A5" t="s">
        <v>40</v>
      </c>
      <c r="B5" t="s">
        <v>48</v>
      </c>
      <c r="C5" t="s">
        <v>61</v>
      </c>
      <c r="D5" t="s">
        <v>416</v>
      </c>
      <c r="E5" t="s">
        <v>417</v>
      </c>
      <c r="F5">
        <v>3.65</v>
      </c>
    </row>
    <row r="6" spans="1:6" x14ac:dyDescent="0.25">
      <c r="A6" t="s">
        <v>39</v>
      </c>
      <c r="B6" t="s">
        <v>65</v>
      </c>
      <c r="C6" t="s">
        <v>61</v>
      </c>
      <c r="D6" t="s">
        <v>416</v>
      </c>
      <c r="E6" t="s">
        <v>418</v>
      </c>
      <c r="F6">
        <v>3.65</v>
      </c>
    </row>
    <row r="7" spans="1:6" x14ac:dyDescent="0.25">
      <c r="A7" t="s">
        <v>40</v>
      </c>
      <c r="B7" t="s">
        <v>65</v>
      </c>
      <c r="C7" t="s">
        <v>61</v>
      </c>
      <c r="D7" t="s">
        <v>416</v>
      </c>
      <c r="E7" t="s">
        <v>418</v>
      </c>
      <c r="F7">
        <v>3.65</v>
      </c>
    </row>
    <row r="8" spans="1:6" x14ac:dyDescent="0.25">
      <c r="A8" t="s">
        <v>39</v>
      </c>
      <c r="B8" t="s">
        <v>68</v>
      </c>
      <c r="C8" t="s">
        <v>61</v>
      </c>
      <c r="D8" t="s">
        <v>416</v>
      </c>
      <c r="E8" t="s">
        <v>91</v>
      </c>
      <c r="F8">
        <v>3.65</v>
      </c>
    </row>
    <row r="9" spans="1:6" x14ac:dyDescent="0.25">
      <c r="A9" t="s">
        <v>40</v>
      </c>
      <c r="B9" t="s">
        <v>68</v>
      </c>
      <c r="C9" t="s">
        <v>61</v>
      </c>
      <c r="D9" t="s">
        <v>416</v>
      </c>
      <c r="E9" t="s">
        <v>91</v>
      </c>
      <c r="F9">
        <v>3.65</v>
      </c>
    </row>
    <row r="10" spans="1:6" x14ac:dyDescent="0.25">
      <c r="A10" t="s">
        <v>39</v>
      </c>
      <c r="B10" t="s">
        <v>69</v>
      </c>
      <c r="C10" t="s">
        <v>61</v>
      </c>
      <c r="D10" t="s">
        <v>419</v>
      </c>
      <c r="E10" t="s">
        <v>417</v>
      </c>
      <c r="F10">
        <v>3.65</v>
      </c>
    </row>
    <row r="11" spans="1:6" x14ac:dyDescent="0.25">
      <c r="A11" t="s">
        <v>40</v>
      </c>
      <c r="B11" t="s">
        <v>69</v>
      </c>
      <c r="C11" t="s">
        <v>61</v>
      </c>
      <c r="D11" t="s">
        <v>419</v>
      </c>
      <c r="E11" t="s">
        <v>417</v>
      </c>
      <c r="F11">
        <v>3.65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5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Financial buildings, incl. banks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:Z3">_xlfn._xlws.SORT(_xlfn.UNIQUE(_xlfn._xlws.FILTER(Raw_outdoorairflowrate!A2:A5000, Raw_outdoorairflowrate!A2:A5000&lt;&gt;0)))</f>
        <v>Office</v>
      </c>
    </row>
    <row r="3" spans="1:26" ht="18" customHeight="1" x14ac:dyDescent="0.25">
      <c r="A3" s="2" t="str">
        <f>Z2</f>
        <v>Office</v>
      </c>
      <c r="B3" s="53">
        <f>SUMIF(Raw_outdoorairflowrate!$A:$A, $A3, Raw_outdoorairflowrate!B:B)</f>
        <v>900.09</v>
      </c>
      <c r="C3" s="35">
        <f>SUMIF(Raw_outdoorairflowrate!$A:$A, $A3, Raw_outdoorairflowrate!C:C)</f>
        <v>0</v>
      </c>
      <c r="D3" s="35">
        <f>SUMIF(Raw_outdoorairflowrate!$A:$A, $A3, Raw_outdoorairflowrate!D:D)</f>
        <v>0.15</v>
      </c>
      <c r="E3" s="61">
        <f>B3*D3</f>
        <v>135.01349999999999</v>
      </c>
      <c r="F3" s="26"/>
      <c r="Z3" t="str">
        <v>Retail_sales</v>
      </c>
    </row>
    <row r="4" spans="1:26" ht="18" customHeight="1" x14ac:dyDescent="0.25">
      <c r="A4" s="2" t="str">
        <f t="shared" ref="A4" si="0">Z3</f>
        <v>Retail_sales</v>
      </c>
      <c r="B4" s="53">
        <f>SUMIF(Raw_outdoorairflowrate!$A:$A, $A4, Raw_outdoorairflowrate!B:B)</f>
        <v>2700.27</v>
      </c>
      <c r="C4" s="35">
        <f>SUMIF(Raw_outdoorairflowrate!$A:$A, $A4, Raw_outdoorairflowrate!C:C)</f>
        <v>0</v>
      </c>
      <c r="D4" s="35">
        <f>SUMIF(Raw_outdoorairflowrate!$A:$A, $A4, Raw_outdoorairflowrate!D:D)</f>
        <v>0.25</v>
      </c>
      <c r="E4" s="61">
        <f t="shared" ref="E4" si="1">B4*D4</f>
        <v>675.0675</v>
      </c>
      <c r="F4" s="26"/>
    </row>
    <row r="7" spans="1:26" ht="15.75" customHeight="1" x14ac:dyDescent="0.25">
      <c r="A7" s="93" t="str">
        <f>"OA Controller - "&amp;Prototype!A2</f>
        <v>OA Controller - Financial buildings, incl. banks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</row>
    <row r="8" spans="1:26" x14ac:dyDescent="0.25">
      <c r="A8" s="19" t="s">
        <v>13</v>
      </c>
      <c r="B8" s="19" t="s">
        <v>18</v>
      </c>
      <c r="C8" s="19" t="s">
        <v>17</v>
      </c>
      <c r="D8" s="8" t="s">
        <v>73</v>
      </c>
      <c r="E8" s="8" t="s">
        <v>74</v>
      </c>
      <c r="F8" s="8" t="s">
        <v>75</v>
      </c>
      <c r="G8" s="8" t="s">
        <v>76</v>
      </c>
      <c r="H8" s="8" t="s">
        <v>77</v>
      </c>
      <c r="I8" s="8" t="s">
        <v>78</v>
      </c>
      <c r="J8" s="8" t="s">
        <v>79</v>
      </c>
      <c r="K8" s="8" t="s">
        <v>80</v>
      </c>
      <c r="L8" s="8" t="s">
        <v>81</v>
      </c>
      <c r="M8" s="8" t="s">
        <v>20</v>
      </c>
      <c r="N8" s="8" t="s">
        <v>21</v>
      </c>
      <c r="O8" s="8" t="s">
        <v>22</v>
      </c>
      <c r="P8" s="8" t="s">
        <v>23</v>
      </c>
      <c r="Q8" s="8" t="s">
        <v>24</v>
      </c>
      <c r="R8" s="8" t="s">
        <v>25</v>
      </c>
      <c r="S8" s="8" t="s">
        <v>26</v>
      </c>
      <c r="T8" s="8" t="s">
        <v>101</v>
      </c>
    </row>
    <row r="9" spans="1:26" x14ac:dyDescent="0.25">
      <c r="A9" s="100" t="s">
        <v>46</v>
      </c>
      <c r="B9" s="3" t="s">
        <v>39</v>
      </c>
      <c r="C9" s="3" t="s">
        <v>82</v>
      </c>
      <c r="D9" s="2" cm="1">
        <f t="array" ref="D9">_xlfn.XLOOKUP(
1,
(Raw_oacontroller!$B$2:$B$100=$B9)*(Raw_oacontroller!$A$2:$A$100=D$8),
Raw_oacontroller!$C$2:$C$100
)</f>
        <v>75</v>
      </c>
      <c r="E9" s="2" cm="1">
        <f t="array" ref="E9">_xlfn.XLOOKUP(
1,
(Raw_oacontroller!$B$2:$B$100=$B9)*(Raw_oacontroller!$A$2:$A$100=E$8),
Raw_oacontroller!$C$2:$C$100
)</f>
        <v>73</v>
      </c>
      <c r="F9" s="2" cm="1">
        <f t="array" ref="F9">_xlfn.XLOOKUP(
1,
(Raw_oacontroller!$B$2:$B$100=$B9)*(Raw_oacontroller!$A$2:$A$100=F$8),
Raw_oacontroller!$C$2:$C$100
)</f>
        <v>75</v>
      </c>
      <c r="G9" s="2" cm="1">
        <f t="array" ref="G9">_xlfn.XLOOKUP(
1,
(Raw_oacontroller!$B$2:$B$100=$B9)*(Raw_oacontroller!$A$2:$A$100=G$8),
Raw_oacontroller!$C$2:$C$100
)</f>
        <v>73</v>
      </c>
      <c r="H9" s="2" cm="1">
        <f t="array" ref="H9">_xlfn.XLOOKUP(
1,
(Raw_oacontroller!$B$2:$B$100=$B9)*(Raw_oacontroller!$A$2:$A$100=H$8),
Raw_oacontroller!$C$2:$C$100
)</f>
        <v>75</v>
      </c>
      <c r="I9" s="2" cm="1">
        <f t="array" ref="I9">_xlfn.XLOOKUP(
1,
(Raw_oacontroller!$B$2:$B$100=$B9)*(Raw_oacontroller!$A$2:$A$100=I$8),
Raw_oacontroller!$C$2:$C$100
)</f>
        <v>71</v>
      </c>
      <c r="J9" s="2" cm="1">
        <f t="array" ref="J9">_xlfn.XLOOKUP(
1,
(Raw_oacontroller!$B$2:$B$100=$B9)*(Raw_oacontroller!$A$2:$A$100=J$8),
Raw_oacontroller!$C$2:$C$100
)</f>
        <v>69</v>
      </c>
      <c r="K9" s="2" cm="1">
        <f t="array" ref="K9">_xlfn.XLOOKUP(
1,
(Raw_oacontroller!$B$2:$B$100=$B9)*(Raw_oacontroller!$A$2:$A$100=K$8),
Raw_oacontroller!$C$2:$C$100
)</f>
        <v>71</v>
      </c>
      <c r="L9" s="2" cm="1">
        <f t="array" ref="L9">_xlfn.XLOOKUP(
1,
(Raw_oacontroller!$B$2:$B$100=$B9)*(Raw_oacontroller!$A$2:$A$100=L$8),
Raw_oacontroller!$C$2:$C$100
)</f>
        <v>71</v>
      </c>
      <c r="M9" s="2" cm="1">
        <f t="array" ref="M9">_xlfn.XLOOKUP(
1,
(Raw_oacontroller!$B$2:$B$100=$B9)*(Raw_oacontroller!$A$2:$A$100=M$8),
Raw_oacontroller!$C$2:$C$100
)</f>
        <v>73</v>
      </c>
      <c r="N9" s="2" cm="1">
        <f t="array" ref="N9">_xlfn.XLOOKUP(
1,
(Raw_oacontroller!$B$2:$B$100=$B9)*(Raw_oacontroller!$A$2:$A$100=N$8),
Raw_oacontroller!$C$2:$C$100
)</f>
        <v>75</v>
      </c>
      <c r="O9" s="2" cm="1">
        <f t="array" ref="O9">_xlfn.XLOOKUP(
1,
(Raw_oacontroller!$B$2:$B$100=$B9)*(Raw_oacontroller!$A$2:$A$100=O$8),
Raw_oacontroller!$C$2:$C$100
)</f>
        <v>75</v>
      </c>
      <c r="P9" s="2" cm="1">
        <f t="array" ref="P9">_xlfn.XLOOKUP(
1,
(Raw_oacontroller!$B$2:$B$100=$B9)*(Raw_oacontroller!$A$2:$A$100=P$8),
Raw_oacontroller!$C$2:$C$100
)</f>
        <v>75</v>
      </c>
      <c r="Q9" s="2" cm="1">
        <f t="array" ref="Q9">_xlfn.XLOOKUP(
1,
(Raw_oacontroller!$B$2:$B$100=$B9)*(Raw_oacontroller!$A$2:$A$100=Q$8),
Raw_oacontroller!$C$2:$C$100
)</f>
        <v>75</v>
      </c>
      <c r="R9" s="2" cm="1">
        <f t="array" ref="R9">_xlfn.XLOOKUP(
1,
(Raw_oacontroller!$B$2:$B$100=$B9)*(Raw_oacontroller!$A$2:$A$100=R$8),
Raw_oacontroller!$C$2:$C$100
)</f>
        <v>75</v>
      </c>
      <c r="S9" s="2" cm="1">
        <f t="array" ref="S9">_xlfn.XLOOKUP(
1,
(Raw_oacontroller!$B$2:$B$100=$B9)*(Raw_oacontroller!$A$2:$A$100=S$8),
Raw_oacontroller!$C$2:$C$100
)</f>
        <v>75</v>
      </c>
      <c r="T9" s="26"/>
    </row>
    <row r="10" spans="1:26" x14ac:dyDescent="0.25">
      <c r="A10" s="100"/>
      <c r="B10" s="2" t="s">
        <v>40</v>
      </c>
      <c r="C10" s="3" t="s">
        <v>82</v>
      </c>
      <c r="D10" s="2" cm="1">
        <f t="array" ref="D10">_xlfn.XLOOKUP(
1,
(Raw_oacontroller!$B$2:$B$100=$B10)*(Raw_oacontroller!$A$2:$A$100=D$8),
Raw_oacontroller!$C$2:$C$100
)</f>
        <v>75</v>
      </c>
      <c r="E10" s="2" cm="1">
        <f t="array" ref="E10">_xlfn.XLOOKUP(
1,
(Raw_oacontroller!$B$2:$B$100=$B10)*(Raw_oacontroller!$A$2:$A$100=E$8),
Raw_oacontroller!$C$2:$C$100
)</f>
        <v>73</v>
      </c>
      <c r="F10" s="2" cm="1">
        <f t="array" ref="F10">_xlfn.XLOOKUP(
1,
(Raw_oacontroller!$B$2:$B$100=$B10)*(Raw_oacontroller!$A$2:$A$100=F$8),
Raw_oacontroller!$C$2:$C$100
)</f>
        <v>75</v>
      </c>
      <c r="G10" s="2" cm="1">
        <f t="array" ref="G10">_xlfn.XLOOKUP(
1,
(Raw_oacontroller!$B$2:$B$100=$B10)*(Raw_oacontroller!$A$2:$A$100=G$8),
Raw_oacontroller!$C$2:$C$100
)</f>
        <v>73</v>
      </c>
      <c r="H10" s="2" cm="1">
        <f t="array" ref="H10">_xlfn.XLOOKUP(
1,
(Raw_oacontroller!$B$2:$B$100=$B10)*(Raw_oacontroller!$A$2:$A$100=H$8),
Raw_oacontroller!$C$2:$C$100
)</f>
        <v>75</v>
      </c>
      <c r="I10" s="2" cm="1">
        <f t="array" ref="I10">_xlfn.XLOOKUP(
1,
(Raw_oacontroller!$B$2:$B$100=$B10)*(Raw_oacontroller!$A$2:$A$100=I$8),
Raw_oacontroller!$C$2:$C$100
)</f>
        <v>71</v>
      </c>
      <c r="J10" s="2" cm="1">
        <f t="array" ref="J10">_xlfn.XLOOKUP(
1,
(Raw_oacontroller!$B$2:$B$100=$B10)*(Raw_oacontroller!$A$2:$A$100=J$8),
Raw_oacontroller!$C$2:$C$100
)</f>
        <v>69</v>
      </c>
      <c r="K10" s="2" cm="1">
        <f t="array" ref="K10">_xlfn.XLOOKUP(
1,
(Raw_oacontroller!$B$2:$B$100=$B10)*(Raw_oacontroller!$A$2:$A$100=K$8),
Raw_oacontroller!$C$2:$C$100
)</f>
        <v>71</v>
      </c>
      <c r="L10" s="2" cm="1">
        <f t="array" ref="L10">_xlfn.XLOOKUP(
1,
(Raw_oacontroller!$B$2:$B$100=$B10)*(Raw_oacontroller!$A$2:$A$100=L$8),
Raw_oacontroller!$C$2:$C$100
)</f>
        <v>71</v>
      </c>
      <c r="M10" s="2" cm="1">
        <f t="array" ref="M10">_xlfn.XLOOKUP(
1,
(Raw_oacontroller!$B$2:$B$100=$B10)*(Raw_oacontroller!$A$2:$A$100=M$8),
Raw_oacontroller!$C$2:$C$100
)</f>
        <v>73</v>
      </c>
      <c r="N10" s="2" cm="1">
        <f t="array" ref="N10">_xlfn.XLOOKUP(
1,
(Raw_oacontroller!$B$2:$B$100=$B10)*(Raw_oacontroller!$A$2:$A$100=N$8),
Raw_oacontroller!$C$2:$C$100
)</f>
        <v>75</v>
      </c>
      <c r="O10" s="2" cm="1">
        <f t="array" ref="O10">_xlfn.XLOOKUP(
1,
(Raw_oacontroller!$B$2:$B$100=$B10)*(Raw_oacontroller!$A$2:$A$100=O$8),
Raw_oacontroller!$C$2:$C$100
)</f>
        <v>75</v>
      </c>
      <c r="P10" s="2" cm="1">
        <f t="array" ref="P10">_xlfn.XLOOKUP(
1,
(Raw_oacontroller!$B$2:$B$100=$B10)*(Raw_oacontroller!$A$2:$A$100=P$8),
Raw_oacontroller!$C$2:$C$100
)</f>
        <v>75</v>
      </c>
      <c r="Q10" s="2" cm="1">
        <f t="array" ref="Q10">_xlfn.XLOOKUP(
1,
(Raw_oacontroller!$B$2:$B$100=$B10)*(Raw_oacontroller!$A$2:$A$100=Q$8),
Raw_oacontroller!$C$2:$C$100
)</f>
        <v>75</v>
      </c>
      <c r="R10" s="2" cm="1">
        <f t="array" ref="R10">_xlfn.XLOOKUP(
1,
(Raw_oacontroller!$B$2:$B$100=$B10)*(Raw_oacontroller!$A$2:$A$100=R$8),
Raw_oacontroller!$C$2:$C$100
)</f>
        <v>75</v>
      </c>
      <c r="S10" s="2" cm="1">
        <f t="array" ref="S10">_xlfn.XLOOKUP(
1,
(Raw_oacontroller!$B$2:$B$100=$B10)*(Raw_oacontroller!$A$2:$A$100=S$8),
Raw_oacontroller!$C$2:$C$100
)</f>
        <v>75</v>
      </c>
      <c r="T10" s="26"/>
    </row>
    <row r="13" spans="1:26" ht="15.75" x14ac:dyDescent="0.25">
      <c r="A13" s="96" t="str">
        <f>"Exhaust hood - "&amp;Prototype!A2</f>
        <v>Exhaust hood - Financial buildings, incl. banks</v>
      </c>
      <c r="B13" s="96"/>
      <c r="C13" s="96"/>
      <c r="D13" s="96"/>
      <c r="E13" s="96"/>
    </row>
    <row r="14" spans="1:26" ht="27" x14ac:dyDescent="0.25">
      <c r="A14" s="16" t="s">
        <v>109</v>
      </c>
      <c r="B14" s="16" t="s">
        <v>110</v>
      </c>
      <c r="C14" s="16" t="s">
        <v>111</v>
      </c>
      <c r="D14" s="16" t="s">
        <v>112</v>
      </c>
      <c r="E14" s="16" t="s">
        <v>100</v>
      </c>
    </row>
    <row r="15" spans="1:26" x14ac:dyDescent="0.25">
      <c r="A15" s="4" t="s">
        <v>91</v>
      </c>
      <c r="B15" s="4" t="s">
        <v>91</v>
      </c>
      <c r="C15" s="4" t="s">
        <v>91</v>
      </c>
      <c r="D15" s="4" t="s">
        <v>91</v>
      </c>
      <c r="E15" s="4"/>
    </row>
  </sheetData>
  <mergeCells count="4">
    <mergeCell ref="A13:E13"/>
    <mergeCell ref="A9:A10"/>
    <mergeCell ref="A1:F1"/>
    <mergeCell ref="A7:T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3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391</v>
      </c>
      <c r="B2">
        <v>900.09</v>
      </c>
      <c r="C2">
        <v>0</v>
      </c>
      <c r="D2">
        <v>0.15</v>
      </c>
    </row>
    <row r="3" spans="1:4" x14ac:dyDescent="0.25">
      <c r="A3" t="s">
        <v>388</v>
      </c>
      <c r="B3">
        <v>2700.27</v>
      </c>
      <c r="C3">
        <v>0</v>
      </c>
      <c r="D3">
        <v>0.25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13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Financial buildings, incl. banks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12394.59</v>
      </c>
      <c r="E4" s="70">
        <f>Raw_waterheater!D2</f>
        <v>2.6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12394.59</v>
      </c>
      <c r="E5" s="70">
        <f>Raw_waterheater!D3</f>
        <v>2.6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Financial buildings, incl. banks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FINANCIAL</v>
      </c>
      <c r="B10" s="62">
        <f>IFERROR(Zones!H3,0)</f>
        <v>1800.18</v>
      </c>
      <c r="C10" s="59">
        <f>IFERROR(Zones!K3,0)</f>
        <v>8.33</v>
      </c>
      <c r="D10" s="57">
        <f>IFERROR(E10/C10,0)</f>
        <v>0.64832412965186093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5.4005400000000012</v>
      </c>
      <c r="F10" s="73">
        <f>E10/60</f>
        <v>9.000900000000002E-2</v>
      </c>
      <c r="G10" s="74"/>
    </row>
    <row r="11" spans="1:8" x14ac:dyDescent="0.25">
      <c r="A11" s="58" t="str">
        <f>IFERROR(Zones!B4,0)</f>
        <v>OFFICE</v>
      </c>
      <c r="B11" s="62">
        <f>IFERROR(Zones!H4,0)</f>
        <v>900.09</v>
      </c>
      <c r="C11" s="59">
        <f>IFERROR(Zones!K4,0)</f>
        <v>5</v>
      </c>
      <c r="D11" s="57">
        <f t="shared" ref="D11:D12" si="0">IFERROR(E11/C11,0)</f>
        <v>0.3240324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1.6201620000000001</v>
      </c>
      <c r="F11" s="73">
        <f t="shared" ref="F11:F12" si="1">E11/60</f>
        <v>2.7002700000000001E-2</v>
      </c>
      <c r="G11" s="74"/>
    </row>
    <row r="12" spans="1:8" x14ac:dyDescent="0.25">
      <c r="A12" s="58" t="str">
        <f>IFERROR(Zones!B5,0)</f>
        <v>RETAIL</v>
      </c>
      <c r="B12" s="62">
        <f>IFERROR(Zones!H5,0)</f>
        <v>900.09</v>
      </c>
      <c r="C12" s="59">
        <f>IFERROR(Zones!K5,0)</f>
        <v>8.33</v>
      </c>
      <c r="D12" s="57">
        <f t="shared" si="0"/>
        <v>0.32416206482593052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2.7002700000000011</v>
      </c>
      <c r="F12" s="73">
        <f t="shared" si="1"/>
        <v>4.5004500000000017E-2</v>
      </c>
      <c r="G12" s="74"/>
    </row>
    <row r="13" spans="1:8" x14ac:dyDescent="0.25">
      <c r="A13" s="58" t="str">
        <f>Zones!B6</f>
        <v>Total (3 Space)</v>
      </c>
      <c r="B13" s="30"/>
      <c r="C13" s="59"/>
      <c r="D13" s="57"/>
      <c r="E13" s="75"/>
      <c r="F13" s="73"/>
      <c r="G13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12394.59</v>
      </c>
      <c r="D2">
        <v>2.6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12394.59</v>
      </c>
      <c r="D3">
        <v>2.6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4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396</v>
      </c>
      <c r="B2">
        <v>5.4005400000000012</v>
      </c>
      <c r="C2" t="s">
        <v>386</v>
      </c>
    </row>
    <row r="3" spans="1:3" x14ac:dyDescent="0.25">
      <c r="A3" t="s">
        <v>397</v>
      </c>
      <c r="B3">
        <v>1.6201620000000001</v>
      </c>
      <c r="C3" t="s">
        <v>390</v>
      </c>
    </row>
    <row r="4" spans="1:3" x14ac:dyDescent="0.25">
      <c r="A4" t="s">
        <v>398</v>
      </c>
      <c r="B4">
        <v>2.7002700000000011</v>
      </c>
      <c r="C4" t="s">
        <v>392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6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Financial buildings, incl. banks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Office</v>
      </c>
      <c r="D3" s="63">
        <f>Raw_interiorlights!C2</f>
        <v>900.09</v>
      </c>
      <c r="E3" s="43">
        <f>Raw_interiorlights!D2</f>
        <v>1.2503584130480001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Existing</v>
      </c>
      <c r="B4" s="2" t="s">
        <v>66</v>
      </c>
      <c r="C4" s="2" t="str">
        <f>Raw_interiorlights!B3</f>
        <v>Retail_sales</v>
      </c>
      <c r="D4" s="63">
        <f>Raw_interiorlights!C3</f>
        <v>2700.27</v>
      </c>
      <c r="E4" s="43">
        <f>Raw_interiorlights!D3</f>
        <v>1.865074982373</v>
      </c>
      <c r="F4" s="44" t="s">
        <v>55</v>
      </c>
      <c r="G4" s="44" t="s">
        <v>55</v>
      </c>
      <c r="H4" s="26"/>
    </row>
    <row r="5" spans="1:8" x14ac:dyDescent="0.25">
      <c r="A5" s="2" t="str">
        <f>Raw_interiorlights!A4</f>
        <v>New Construction</v>
      </c>
      <c r="B5" s="2" t="s">
        <v>66</v>
      </c>
      <c r="C5" s="2" t="str">
        <f>Raw_interiorlights!B4</f>
        <v>Office</v>
      </c>
      <c r="D5" s="63">
        <f>Raw_interiorlights!C4</f>
        <v>900.09</v>
      </c>
      <c r="E5" s="43">
        <f>Raw_interiorlights!D4</f>
        <v>0.59991648029</v>
      </c>
      <c r="F5" s="44" t="s">
        <v>55</v>
      </c>
      <c r="G5" s="44" t="s">
        <v>55</v>
      </c>
      <c r="H5" s="26"/>
    </row>
    <row r="6" spans="1:8" x14ac:dyDescent="0.25">
      <c r="A6" s="2" t="str">
        <f>Raw_interiorlights!A5</f>
        <v>New Construction</v>
      </c>
      <c r="B6" s="2" t="s">
        <v>66</v>
      </c>
      <c r="C6" s="2" t="str">
        <f>Raw_interiorlights!B5</f>
        <v>Retail_sales</v>
      </c>
      <c r="D6" s="63">
        <f>Raw_interiorlights!C5</f>
        <v>2700.27</v>
      </c>
      <c r="E6" s="43">
        <f>Raw_interiorlights!D5</f>
        <v>0.94987264497699997</v>
      </c>
      <c r="F6" s="44" t="s">
        <v>55</v>
      </c>
      <c r="G6" s="44" t="s">
        <v>55</v>
      </c>
      <c r="H6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Financial buildings, incl. banks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5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391</v>
      </c>
      <c r="C2">
        <v>900.09</v>
      </c>
      <c r="D2">
        <v>1.2503584130480001</v>
      </c>
    </row>
    <row r="3" spans="1:4" x14ac:dyDescent="0.25">
      <c r="A3" t="s">
        <v>39</v>
      </c>
      <c r="B3" t="s">
        <v>388</v>
      </c>
      <c r="C3">
        <v>2700.27</v>
      </c>
      <c r="D3">
        <v>1.865074982373</v>
      </c>
    </row>
    <row r="4" spans="1:4" x14ac:dyDescent="0.25">
      <c r="A4" t="s">
        <v>40</v>
      </c>
      <c r="B4" t="s">
        <v>391</v>
      </c>
      <c r="C4">
        <v>900.09</v>
      </c>
      <c r="D4">
        <v>0.59991648029</v>
      </c>
    </row>
    <row r="5" spans="1:4" x14ac:dyDescent="0.25">
      <c r="A5" t="s">
        <v>40</v>
      </c>
      <c r="B5" t="s">
        <v>388</v>
      </c>
      <c r="C5">
        <v>2700.27</v>
      </c>
      <c r="D5">
        <v>0.94987264497699997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18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9" ht="15.75" x14ac:dyDescent="0.25">
      <c r="A1" s="107" t="str">
        <f>"Equipment - "&amp;Prototype!A2</f>
        <v>Equipment - Financial buildings, incl. banks</v>
      </c>
      <c r="B1" s="89"/>
      <c r="C1" s="89"/>
      <c r="D1" s="89"/>
    </row>
    <row r="2" spans="1:9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9" x14ac:dyDescent="0.25">
      <c r="A3" s="3" t="str">
        <f>IF(TRIM(Raw_equipment!$A2)="Existing",Raw_equipment!B2,"")</f>
        <v>Office</v>
      </c>
      <c r="B3" s="64">
        <f>IF(TRIM(Raw_equipment!$A2)="Existing",Raw_equipment!C2,"")</f>
        <v>900.09</v>
      </c>
      <c r="C3" s="54">
        <f>IF(TRIM(Raw_equipment!$A2)="Existing",Raw_equipment!D2,"")</f>
        <v>1.4997912007250001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4" spans="1:9" x14ac:dyDescent="0.25">
      <c r="A4" s="3" t="str">
        <f>IF(TRIM(Raw_equipment!$A3)="Existing",Raw_equipment!B3,"")</f>
        <v>Retail_sales</v>
      </c>
      <c r="B4" s="64">
        <f>IF(TRIM(Raw_equipment!$A3)="Existing",Raw_equipment!C3,"")</f>
        <v>2700.27</v>
      </c>
      <c r="C4" s="54">
        <f>IF(TRIM(Raw_equipment!$A3)="Existing",Raw_equipment!D3,"")</f>
        <v>0.999870569519</v>
      </c>
      <c r="D4" s="35" cm="1">
        <f t="array" ref="D4">IF(
  TRIM($A4)="",
  "",
  IF(
    ISNUMBER(SEARCH("No GasEquipment found",Raw_gasequipment!$B$2)),
    0,
    _xlfn.IFNA(
      _xlfn.XLOOKUP(
        1,
        (Raw_gasequipment!$A$2:$A$100="Existing")*(Raw_gasequipment!$D$2:$D$100=$A4),
        Raw_gasequipment!$C$2:$C$100
      ),
      0
    )
  )
)</f>
        <v>0</v>
      </c>
    </row>
    <row r="7" spans="1:9" ht="15.75" x14ac:dyDescent="0.25">
      <c r="A7" s="107" t="str">
        <f>"Refrigeration - "&amp;Prototype!A2</f>
        <v>Refrigeration - Financial buildings, incl. banks</v>
      </c>
      <c r="B7" s="89"/>
      <c r="C7" s="89"/>
      <c r="D7" s="89"/>
    </row>
    <row r="8" spans="1:9" ht="30" x14ac:dyDescent="0.25">
      <c r="A8" s="51" t="s">
        <v>258</v>
      </c>
      <c r="B8" s="51" t="s">
        <v>259</v>
      </c>
      <c r="C8" s="52" t="s">
        <v>311</v>
      </c>
      <c r="D8" s="51" t="s">
        <v>261</v>
      </c>
    </row>
    <row r="9" spans="1:9" x14ac:dyDescent="0.25">
      <c r="A9" s="3" t="str">
        <f>IF(TRIM(Raw_refrigerationsystem!$A2)="Existing",Raw_refrigerationsystem!B2,"")</f>
        <v/>
      </c>
      <c r="B9" s="3" t="str">
        <f>IF(TRIM(Raw_refrigerationsystem!$A2)="Existing",Raw_refrigerationsystem!C2,"")</f>
        <v/>
      </c>
      <c r="C9" s="3" t="str">
        <f>IF(TRIM(Raw_refrigerationsystem!$A2)="Existing",Raw_refrigerationsystem!D2,"")</f>
        <v/>
      </c>
      <c r="D9" s="3" t="str">
        <f>IF(TRIM(Raw_refrigerationsystem!$A2)="Existing",Raw_refrigerationsystem!E2,"")</f>
        <v/>
      </c>
    </row>
    <row r="10" spans="1:9" x14ac:dyDescent="0.25">
      <c r="A10" s="3" t="str">
        <f>IF(TRIM(Raw_refrigerationsystem!$A3)="Existing",Raw_refrigerationsystem!B3,"")</f>
        <v/>
      </c>
      <c r="B10" s="3" t="str">
        <f>IF(TRIM(Raw_refrigerationsystem!$A3)="Existing",Raw_refrigerationsystem!C3,"")</f>
        <v/>
      </c>
      <c r="C10" s="3" t="str">
        <f>IF(TRIM(Raw_refrigerationsystem!$A3)="Existing",Raw_refrigerationsystem!D3,"")</f>
        <v/>
      </c>
      <c r="D10" s="3" t="str">
        <f>IF(TRIM(Raw_refrigerationsystem!$A3)="Existing",Raw_refrigerationsystem!E3,"")</f>
        <v/>
      </c>
    </row>
    <row r="11" spans="1:9" x14ac:dyDescent="0.25">
      <c r="A11" s="3" t="str">
        <f>IF(TRIM(Raw_refrigerationsystem!$A4)="Existing",Raw_refrigerationsystem!B4,"")</f>
        <v/>
      </c>
      <c r="B11" s="3" t="str">
        <f>IF(TRIM(Raw_refrigerationsystem!$A4)="Existing",Raw_refrigerationsystem!C4,"")</f>
        <v/>
      </c>
      <c r="C11" s="3" t="str">
        <f>IF(TRIM(Raw_refrigerationsystem!$A4)="Existing",Raw_refrigerationsystem!D4,"")</f>
        <v/>
      </c>
      <c r="D11" s="3" t="str">
        <f>IF(TRIM(Raw_refrigerationsystem!$A4)="Existing",Raw_refrigerationsystem!E4,"")</f>
        <v/>
      </c>
    </row>
    <row r="12" spans="1:9" x14ac:dyDescent="0.25">
      <c r="A12" s="3" t="str">
        <f>IF(TRIM(Raw_refrigerationsystem!$A5)="Existing",Raw_refrigerationsystem!B5,"")</f>
        <v/>
      </c>
      <c r="B12" s="3" t="str">
        <f>IF(TRIM(Raw_refrigerationsystem!$A5)="Existing",Raw_refrigerationsystem!C5,"")</f>
        <v/>
      </c>
      <c r="C12" s="3" t="str">
        <f>IF(TRIM(Raw_refrigerationsystem!$A5)="Existing",Raw_refrigerationsystem!D5,"")</f>
        <v/>
      </c>
      <c r="D12" s="3" t="str">
        <f>IF(TRIM(Raw_refrigerationsystem!$A5)="Existing",Raw_refrigerationsystem!E5,"")</f>
        <v/>
      </c>
    </row>
    <row r="15" spans="1:9" ht="15.75" x14ac:dyDescent="0.25">
      <c r="A15" s="107" t="str">
        <f>"Elevator - "&amp;Prototype!A2</f>
        <v>Elevator - Financial buildings, incl. banks</v>
      </c>
      <c r="B15" s="89"/>
      <c r="C15" s="89"/>
      <c r="D15" s="89"/>
      <c r="E15" s="89"/>
      <c r="F15" s="89"/>
      <c r="G15" s="89"/>
      <c r="H15" s="89"/>
      <c r="I15" s="89"/>
    </row>
    <row r="16" spans="1:9" ht="27" x14ac:dyDescent="0.25">
      <c r="A16" s="16" t="s">
        <v>18</v>
      </c>
      <c r="B16" s="16" t="s">
        <v>118</v>
      </c>
      <c r="C16" s="16" t="s">
        <v>119</v>
      </c>
      <c r="D16" s="16" t="s">
        <v>120</v>
      </c>
      <c r="E16" s="16" t="s">
        <v>121</v>
      </c>
      <c r="F16" s="16" t="s">
        <v>122</v>
      </c>
      <c r="G16" s="16" t="s">
        <v>123</v>
      </c>
      <c r="H16" s="16" t="s">
        <v>124</v>
      </c>
      <c r="I16" s="16" t="s">
        <v>100</v>
      </c>
    </row>
    <row r="17" spans="1:9" x14ac:dyDescent="0.25">
      <c r="A17" s="33" t="s">
        <v>39</v>
      </c>
      <c r="B17" s="4" t="s">
        <v>91</v>
      </c>
      <c r="C17" s="4" t="s">
        <v>91</v>
      </c>
      <c r="D17" s="4" t="s">
        <v>91</v>
      </c>
      <c r="E17" s="4" t="s">
        <v>91</v>
      </c>
      <c r="F17" s="4" t="s">
        <v>91</v>
      </c>
      <c r="G17" s="4" t="s">
        <v>91</v>
      </c>
      <c r="H17" s="4" t="s">
        <v>91</v>
      </c>
      <c r="I17" s="31"/>
    </row>
    <row r="18" spans="1:9" x14ac:dyDescent="0.25">
      <c r="A18" s="33" t="s">
        <v>40</v>
      </c>
      <c r="B18" s="4" t="s">
        <v>91</v>
      </c>
      <c r="C18" s="4" t="s">
        <v>91</v>
      </c>
      <c r="D18" s="4" t="s">
        <v>91</v>
      </c>
      <c r="E18" s="4" t="s">
        <v>91</v>
      </c>
      <c r="F18" s="4" t="s">
        <v>91</v>
      </c>
      <c r="G18" s="4" t="s">
        <v>91</v>
      </c>
      <c r="H18" s="4" t="s">
        <v>91</v>
      </c>
      <c r="I18" s="32"/>
    </row>
  </sheetData>
  <mergeCells count="3">
    <mergeCell ref="A15:I15"/>
    <mergeCell ref="A1:D1"/>
    <mergeCell ref="A7:D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5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391</v>
      </c>
      <c r="C2">
        <v>900.09</v>
      </c>
      <c r="D2">
        <v>1.4997912007250001</v>
      </c>
    </row>
    <row r="3" spans="1:4" x14ac:dyDescent="0.25">
      <c r="A3" t="s">
        <v>39</v>
      </c>
      <c r="B3" t="s">
        <v>388</v>
      </c>
      <c r="C3">
        <v>2700.27</v>
      </c>
      <c r="D3">
        <v>0.999870569519</v>
      </c>
    </row>
    <row r="4" spans="1:4" x14ac:dyDescent="0.25">
      <c r="A4" t="s">
        <v>40</v>
      </c>
      <c r="B4" t="s">
        <v>391</v>
      </c>
      <c r="C4">
        <v>900.09</v>
      </c>
      <c r="D4">
        <v>1.4997912007250001</v>
      </c>
    </row>
    <row r="5" spans="1:4" x14ac:dyDescent="0.25">
      <c r="A5" t="s">
        <v>40</v>
      </c>
      <c r="B5" t="s">
        <v>388</v>
      </c>
      <c r="C5">
        <v>2700.27</v>
      </c>
      <c r="D5">
        <v>0.999870569519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437</v>
      </c>
      <c r="D2" t="s">
        <v>438</v>
      </c>
    </row>
    <row r="3" spans="1:4" x14ac:dyDescent="0.25">
      <c r="A3" t="s">
        <v>40</v>
      </c>
      <c r="B3" t="s">
        <v>437</v>
      </c>
      <c r="D3" t="s">
        <v>438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423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25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Financial buildings, incl. banks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Cooling Setpoint Schedule</v>
      </c>
      <c r="B4" s="39" t="str">
        <f>Raw_schedule!A2</f>
        <v>Retail</v>
      </c>
      <c r="C4" s="2" t="str">
        <f>Raw_schedule!C2</f>
        <v>AllOtherDays</v>
      </c>
      <c r="D4" s="108" t="s">
        <v>345</v>
      </c>
      <c r="E4" s="2">
        <f>Raw_schedule!D2</f>
        <v>84.92</v>
      </c>
      <c r="F4" s="2">
        <f>Raw_schedule!E2</f>
        <v>84.92</v>
      </c>
      <c r="G4" s="2">
        <f>Raw_schedule!F2</f>
        <v>84.92</v>
      </c>
      <c r="H4" s="2">
        <f>Raw_schedule!G2</f>
        <v>84.92</v>
      </c>
      <c r="I4" s="2">
        <f>Raw_schedule!H2</f>
        <v>84.92</v>
      </c>
      <c r="J4" s="2">
        <f>Raw_schedule!I2</f>
        <v>84.92</v>
      </c>
      <c r="K4" s="2">
        <f>Raw_schedule!J2</f>
        <v>84.92</v>
      </c>
      <c r="L4" s="2">
        <f>Raw_schedule!K2</f>
        <v>84.92</v>
      </c>
      <c r="M4" s="2">
        <f>Raw_schedule!L2</f>
        <v>75.02</v>
      </c>
      <c r="N4" s="2">
        <f>Raw_schedule!M2</f>
        <v>75.02</v>
      </c>
      <c r="O4" s="2">
        <f>Raw_schedule!N2</f>
        <v>75.02</v>
      </c>
      <c r="P4" s="2">
        <f>Raw_schedule!O2</f>
        <v>75.02</v>
      </c>
      <c r="Q4" s="2">
        <f>Raw_schedule!P2</f>
        <v>75.02</v>
      </c>
      <c r="R4" s="2">
        <f>Raw_schedule!Q2</f>
        <v>75.02</v>
      </c>
      <c r="S4" s="2">
        <f>Raw_schedule!R2</f>
        <v>75.02</v>
      </c>
      <c r="T4" s="2">
        <f>Raw_schedule!S2</f>
        <v>75.02</v>
      </c>
      <c r="U4" s="2">
        <f>Raw_schedule!T2</f>
        <v>75.02</v>
      </c>
      <c r="V4" s="2">
        <f>Raw_schedule!U2</f>
        <v>75.02</v>
      </c>
      <c r="W4" s="2">
        <f>Raw_schedule!V2</f>
        <v>75.02</v>
      </c>
      <c r="X4" s="2">
        <f>Raw_schedule!W2</f>
        <v>84.92</v>
      </c>
      <c r="Y4" s="2">
        <f>Raw_schedule!X2</f>
        <v>84.92</v>
      </c>
      <c r="Z4" s="2">
        <f>Raw_schedule!Y2</f>
        <v>84.92</v>
      </c>
      <c r="AA4" s="2">
        <f>Raw_schedule!Z2</f>
        <v>84.92</v>
      </c>
      <c r="AB4" s="2">
        <f>Raw_schedule!AA2</f>
        <v>84.92</v>
      </c>
    </row>
    <row r="5" spans="1:28" x14ac:dyDescent="0.25">
      <c r="A5" s="39" t="str">
        <f>Raw_schedule!B3</f>
        <v>Cooling Setpoint Schedule</v>
      </c>
      <c r="B5" s="39" t="str">
        <f>Raw_schedule!A3</f>
        <v>Retail</v>
      </c>
      <c r="C5" s="2" t="str">
        <f>Raw_schedule!C3</f>
        <v>Saturdays</v>
      </c>
      <c r="D5" s="109"/>
      <c r="E5" s="2">
        <f>Raw_schedule!D3</f>
        <v>84.92</v>
      </c>
      <c r="F5" s="2">
        <f>Raw_schedule!E3</f>
        <v>84.92</v>
      </c>
      <c r="G5" s="2">
        <f>Raw_schedule!F3</f>
        <v>84.92</v>
      </c>
      <c r="H5" s="2">
        <f>Raw_schedule!G3</f>
        <v>84.92</v>
      </c>
      <c r="I5" s="2">
        <f>Raw_schedule!H3</f>
        <v>84.92</v>
      </c>
      <c r="J5" s="2">
        <f>Raw_schedule!I3</f>
        <v>84.92</v>
      </c>
      <c r="K5" s="2">
        <f>Raw_schedule!J3</f>
        <v>75.02</v>
      </c>
      <c r="L5" s="2">
        <f>Raw_schedule!K3</f>
        <v>75.02</v>
      </c>
      <c r="M5" s="2">
        <f>Raw_schedule!L3</f>
        <v>75.02</v>
      </c>
      <c r="N5" s="2">
        <f>Raw_schedule!M3</f>
        <v>75.02</v>
      </c>
      <c r="O5" s="2">
        <f>Raw_schedule!N3</f>
        <v>75.02</v>
      </c>
      <c r="P5" s="2">
        <f>Raw_schedule!O3</f>
        <v>75.02</v>
      </c>
      <c r="Q5" s="2">
        <f>Raw_schedule!P3</f>
        <v>75.02</v>
      </c>
      <c r="R5" s="2">
        <f>Raw_schedule!Q3</f>
        <v>75.02</v>
      </c>
      <c r="S5" s="2">
        <f>Raw_schedule!R3</f>
        <v>75.02</v>
      </c>
      <c r="T5" s="2">
        <f>Raw_schedule!S3</f>
        <v>75.02</v>
      </c>
      <c r="U5" s="2">
        <f>Raw_schedule!T3</f>
        <v>75.02</v>
      </c>
      <c r="V5" s="2">
        <f>Raw_schedule!U3</f>
        <v>75.02</v>
      </c>
      <c r="W5" s="2">
        <f>Raw_schedule!V3</f>
        <v>75.02</v>
      </c>
      <c r="X5" s="2">
        <f>Raw_schedule!W3</f>
        <v>75.02</v>
      </c>
      <c r="Y5" s="2">
        <f>Raw_schedule!X3</f>
        <v>75.02</v>
      </c>
      <c r="Z5" s="2">
        <f>Raw_schedule!Y3</f>
        <v>75.02</v>
      </c>
      <c r="AA5" s="2">
        <f>Raw_schedule!Z3</f>
        <v>84.92</v>
      </c>
      <c r="AB5" s="2">
        <f>Raw_schedule!AA3</f>
        <v>84.92</v>
      </c>
    </row>
    <row r="6" spans="1:28" x14ac:dyDescent="0.25">
      <c r="A6" s="39" t="str">
        <f>Raw_schedule!B4</f>
        <v>Cooling Setpoint Schedule</v>
      </c>
      <c r="B6" s="39" t="str">
        <f>Raw_schedule!A4</f>
        <v>Retail</v>
      </c>
      <c r="C6" s="2" t="str">
        <f>Raw_schedule!C4</f>
        <v>Weekdays</v>
      </c>
      <c r="D6" s="2"/>
      <c r="E6" s="2">
        <f>Raw_schedule!D4</f>
        <v>84.92</v>
      </c>
      <c r="F6" s="2">
        <f>Raw_schedule!E4</f>
        <v>84.92</v>
      </c>
      <c r="G6" s="2">
        <f>Raw_schedule!F4</f>
        <v>84.92</v>
      </c>
      <c r="H6" s="2">
        <f>Raw_schedule!G4</f>
        <v>84.92</v>
      </c>
      <c r="I6" s="2">
        <f>Raw_schedule!H4</f>
        <v>84.92</v>
      </c>
      <c r="J6" s="2">
        <f>Raw_schedule!I4</f>
        <v>84.92</v>
      </c>
      <c r="K6" s="2">
        <f>Raw_schedule!J4</f>
        <v>75.02</v>
      </c>
      <c r="L6" s="2">
        <f>Raw_schedule!K4</f>
        <v>75.02</v>
      </c>
      <c r="M6" s="2">
        <f>Raw_schedule!L4</f>
        <v>75.02</v>
      </c>
      <c r="N6" s="2">
        <f>Raw_schedule!M4</f>
        <v>75.02</v>
      </c>
      <c r="O6" s="2">
        <f>Raw_schedule!N4</f>
        <v>75.02</v>
      </c>
      <c r="P6" s="2">
        <f>Raw_schedule!O4</f>
        <v>75.02</v>
      </c>
      <c r="Q6" s="2">
        <f>Raw_schedule!P4</f>
        <v>75.02</v>
      </c>
      <c r="R6" s="2">
        <f>Raw_schedule!Q4</f>
        <v>75.02</v>
      </c>
      <c r="S6" s="2">
        <f>Raw_schedule!R4</f>
        <v>75.02</v>
      </c>
      <c r="T6" s="2">
        <f>Raw_schedule!S4</f>
        <v>75.02</v>
      </c>
      <c r="U6" s="2">
        <f>Raw_schedule!T4</f>
        <v>75.02</v>
      </c>
      <c r="V6" s="2">
        <f>Raw_schedule!U4</f>
        <v>75.02</v>
      </c>
      <c r="W6" s="2">
        <f>Raw_schedule!V4</f>
        <v>75.02</v>
      </c>
      <c r="X6" s="2">
        <f>Raw_schedule!W4</f>
        <v>75.02</v>
      </c>
      <c r="Y6" s="2">
        <f>Raw_schedule!X4</f>
        <v>75.02</v>
      </c>
      <c r="Z6" s="2">
        <f>Raw_schedule!Y4</f>
        <v>84.92</v>
      </c>
      <c r="AA6" s="2">
        <f>Raw_schedule!Z4</f>
        <v>84.92</v>
      </c>
      <c r="AB6" s="2">
        <f>Raw_schedule!AA4</f>
        <v>84.92</v>
      </c>
    </row>
    <row r="7" spans="1:28" x14ac:dyDescent="0.25">
      <c r="A7" s="39" t="str">
        <f>Raw_schedule!B5</f>
        <v>DHW Sch</v>
      </c>
      <c r="B7" s="39" t="str">
        <f>Raw_schedule!A5</f>
        <v>Retail</v>
      </c>
      <c r="C7" s="2" t="str">
        <f>Raw_schedule!C5</f>
        <v>AllOtherDays</v>
      </c>
      <c r="D7" s="2"/>
      <c r="E7" s="2">
        <f>Raw_schedule!D5</f>
        <v>7.0000000000000007E-2</v>
      </c>
      <c r="F7" s="2">
        <f>Raw_schedule!E5</f>
        <v>7.0000000000000007E-2</v>
      </c>
      <c r="G7" s="2">
        <f>Raw_schedule!F5</f>
        <v>7.0000000000000007E-2</v>
      </c>
      <c r="H7" s="2">
        <f>Raw_schedule!G5</f>
        <v>0.06</v>
      </c>
      <c r="I7" s="2">
        <f>Raw_schedule!H5</f>
        <v>0.06</v>
      </c>
      <c r="J7" s="2">
        <f>Raw_schedule!I5</f>
        <v>0.06</v>
      </c>
      <c r="K7" s="2">
        <f>Raw_schedule!J5</f>
        <v>7.0000000000000007E-2</v>
      </c>
      <c r="L7" s="2">
        <f>Raw_schedule!K5</f>
        <v>0.1</v>
      </c>
      <c r="M7" s="2">
        <f>Raw_schedule!L5</f>
        <v>0.12</v>
      </c>
      <c r="N7" s="2">
        <f>Raw_schedule!M5</f>
        <v>0.14000000000000001</v>
      </c>
      <c r="O7" s="2">
        <f>Raw_schedule!N5</f>
        <v>0.28999999999999998</v>
      </c>
      <c r="P7" s="2">
        <f>Raw_schedule!O5</f>
        <v>0.31</v>
      </c>
      <c r="Q7" s="2">
        <f>Raw_schedule!P5</f>
        <v>0.36</v>
      </c>
      <c r="R7" s="2">
        <f>Raw_schedule!Q5</f>
        <v>0.36</v>
      </c>
      <c r="S7" s="2">
        <f>Raw_schedule!R5</f>
        <v>0.34</v>
      </c>
      <c r="T7" s="2">
        <f>Raw_schedule!S5</f>
        <v>0.35</v>
      </c>
      <c r="U7" s="2">
        <f>Raw_schedule!T5</f>
        <v>0.37</v>
      </c>
      <c r="V7" s="2">
        <f>Raw_schedule!U5</f>
        <v>0.34</v>
      </c>
      <c r="W7" s="2">
        <f>Raw_schedule!V5</f>
        <v>0.25</v>
      </c>
      <c r="X7" s="2">
        <f>Raw_schedule!W5</f>
        <v>0.27</v>
      </c>
      <c r="Y7" s="2">
        <f>Raw_schedule!X5</f>
        <v>0.21</v>
      </c>
      <c r="Z7" s="2">
        <f>Raw_schedule!Y5</f>
        <v>0.16</v>
      </c>
      <c r="AA7" s="2">
        <f>Raw_schedule!Z5</f>
        <v>0.1</v>
      </c>
      <c r="AB7" s="2">
        <f>Raw_schedule!AA5</f>
        <v>0.06</v>
      </c>
    </row>
    <row r="8" spans="1:28" x14ac:dyDescent="0.25">
      <c r="A8" s="39" t="str">
        <f>Raw_schedule!B6</f>
        <v>DHW Sch</v>
      </c>
      <c r="B8" s="39" t="str">
        <f>Raw_schedule!A6</f>
        <v>Retail</v>
      </c>
      <c r="C8" s="2" t="str">
        <f>Raw_schedule!C6</f>
        <v>Saturday</v>
      </c>
      <c r="D8" s="2"/>
      <c r="E8" s="2">
        <f>Raw_schedule!D6</f>
        <v>0.11</v>
      </c>
      <c r="F8" s="2">
        <f>Raw_schedule!E6</f>
        <v>0.1</v>
      </c>
      <c r="G8" s="2">
        <f>Raw_schedule!F6</f>
        <v>0.08</v>
      </c>
      <c r="H8" s="2">
        <f>Raw_schedule!G6</f>
        <v>0.06</v>
      </c>
      <c r="I8" s="2">
        <f>Raw_schedule!H6</f>
        <v>0.06</v>
      </c>
      <c r="J8" s="2">
        <f>Raw_schedule!I6</f>
        <v>0.06</v>
      </c>
      <c r="K8" s="2">
        <f>Raw_schedule!J6</f>
        <v>7.0000000000000007E-2</v>
      </c>
      <c r="L8" s="2">
        <f>Raw_schedule!K6</f>
        <v>0.2</v>
      </c>
      <c r="M8" s="2">
        <f>Raw_schedule!L6</f>
        <v>0.24</v>
      </c>
      <c r="N8" s="2">
        <f>Raw_schedule!M6</f>
        <v>0.27</v>
      </c>
      <c r="O8" s="2">
        <f>Raw_schedule!N6</f>
        <v>0.42</v>
      </c>
      <c r="P8" s="2">
        <f>Raw_schedule!O6</f>
        <v>0.54</v>
      </c>
      <c r="Q8" s="2">
        <f>Raw_schedule!P6</f>
        <v>0.59</v>
      </c>
      <c r="R8" s="2">
        <f>Raw_schedule!Q6</f>
        <v>0.6</v>
      </c>
      <c r="S8" s="2">
        <f>Raw_schedule!R6</f>
        <v>0.49</v>
      </c>
      <c r="T8" s="2">
        <f>Raw_schedule!S6</f>
        <v>0.48</v>
      </c>
      <c r="U8" s="2">
        <f>Raw_schedule!T6</f>
        <v>0.47</v>
      </c>
      <c r="V8" s="2">
        <f>Raw_schedule!U6</f>
        <v>0.46</v>
      </c>
      <c r="W8" s="2">
        <f>Raw_schedule!V6</f>
        <v>0.44</v>
      </c>
      <c r="X8" s="2">
        <f>Raw_schedule!W6</f>
        <v>0.36</v>
      </c>
      <c r="Y8" s="2">
        <f>Raw_schedule!X6</f>
        <v>0.28999999999999998</v>
      </c>
      <c r="Z8" s="2">
        <f>Raw_schedule!Y6</f>
        <v>0.22</v>
      </c>
      <c r="AA8" s="2">
        <f>Raw_schedule!Z6</f>
        <v>0.16</v>
      </c>
      <c r="AB8" s="2">
        <f>Raw_schedule!AA6</f>
        <v>0.13</v>
      </c>
    </row>
    <row r="9" spans="1:28" x14ac:dyDescent="0.25">
      <c r="A9" s="39" t="str">
        <f>Raw_schedule!B7</f>
        <v>DHW Sch</v>
      </c>
      <c r="B9" s="39" t="str">
        <f>Raw_schedule!A7</f>
        <v>Retail</v>
      </c>
      <c r="C9" s="2" t="str">
        <f>Raw_schedule!C7</f>
        <v>Weekdays</v>
      </c>
      <c r="D9" s="2"/>
      <c r="E9" s="2">
        <f>Raw_schedule!D7</f>
        <v>0.04</v>
      </c>
      <c r="F9" s="2">
        <f>Raw_schedule!E7</f>
        <v>0.05</v>
      </c>
      <c r="G9" s="2">
        <f>Raw_schedule!F7</f>
        <v>0.05</v>
      </c>
      <c r="H9" s="2">
        <f>Raw_schedule!G7</f>
        <v>0.04</v>
      </c>
      <c r="I9" s="2">
        <f>Raw_schedule!H7</f>
        <v>0.04</v>
      </c>
      <c r="J9" s="2">
        <f>Raw_schedule!I7</f>
        <v>0.04</v>
      </c>
      <c r="K9" s="2">
        <f>Raw_schedule!J7</f>
        <v>0.04</v>
      </c>
      <c r="L9" s="2">
        <f>Raw_schedule!K7</f>
        <v>0.15</v>
      </c>
      <c r="M9" s="2">
        <f>Raw_schedule!L7</f>
        <v>0.23</v>
      </c>
      <c r="N9" s="2">
        <f>Raw_schedule!M7</f>
        <v>0.32</v>
      </c>
      <c r="O9" s="2">
        <f>Raw_schedule!N7</f>
        <v>0.41</v>
      </c>
      <c r="P9" s="2">
        <f>Raw_schedule!O7</f>
        <v>0.56999999999999995</v>
      </c>
      <c r="Q9" s="2">
        <f>Raw_schedule!P7</f>
        <v>0.62</v>
      </c>
      <c r="R9" s="2">
        <f>Raw_schedule!Q7</f>
        <v>0.61</v>
      </c>
      <c r="S9" s="2">
        <f>Raw_schedule!R7</f>
        <v>0.5</v>
      </c>
      <c r="T9" s="2">
        <f>Raw_schedule!S7</f>
        <v>0.45</v>
      </c>
      <c r="U9" s="2">
        <f>Raw_schedule!T7</f>
        <v>0.46</v>
      </c>
      <c r="V9" s="2">
        <f>Raw_schedule!U7</f>
        <v>0.47</v>
      </c>
      <c r="W9" s="2">
        <f>Raw_schedule!V7</f>
        <v>0.42</v>
      </c>
      <c r="X9" s="2">
        <f>Raw_schedule!W7</f>
        <v>0.34</v>
      </c>
      <c r="Y9" s="2">
        <f>Raw_schedule!X7</f>
        <v>0.33</v>
      </c>
      <c r="Z9" s="2">
        <f>Raw_schedule!Y7</f>
        <v>0.23</v>
      </c>
      <c r="AA9" s="2">
        <f>Raw_schedule!Z7</f>
        <v>0.13</v>
      </c>
      <c r="AB9" s="2">
        <f>Raw_schedule!AA7</f>
        <v>0.08</v>
      </c>
    </row>
    <row r="10" spans="1:28" x14ac:dyDescent="0.25">
      <c r="A10" s="39" t="str">
        <f>Raw_schedule!B8</f>
        <v>Elec Equip Sch</v>
      </c>
      <c r="B10" s="39" t="str">
        <f>Raw_schedule!A8</f>
        <v>Retail</v>
      </c>
      <c r="C10" s="2" t="str">
        <f>Raw_schedule!C8</f>
        <v>AllOtherDays</v>
      </c>
      <c r="D10" s="2"/>
      <c r="E10" s="2">
        <f>Raw_schedule!D8</f>
        <v>0.05</v>
      </c>
      <c r="F10" s="2">
        <f>Raw_schedule!E8</f>
        <v>0.05</v>
      </c>
      <c r="G10" s="2">
        <f>Raw_schedule!F8</f>
        <v>0.05</v>
      </c>
      <c r="H10" s="2">
        <f>Raw_schedule!G8</f>
        <v>0.05</v>
      </c>
      <c r="I10" s="2">
        <f>Raw_schedule!H8</f>
        <v>0.05</v>
      </c>
      <c r="J10" s="2">
        <f>Raw_schedule!I8</f>
        <v>0.05</v>
      </c>
      <c r="K10" s="2">
        <f>Raw_schedule!J8</f>
        <v>0.05</v>
      </c>
      <c r="L10" s="2">
        <f>Raw_schedule!K8</f>
        <v>0.05</v>
      </c>
      <c r="M10" s="2">
        <f>Raw_schedule!L8</f>
        <v>0.1</v>
      </c>
      <c r="N10" s="2">
        <f>Raw_schedule!M8</f>
        <v>0.1</v>
      </c>
      <c r="O10" s="2">
        <f>Raw_schedule!N8</f>
        <v>0.4</v>
      </c>
      <c r="P10" s="2">
        <f>Raw_schedule!O8</f>
        <v>0.4</v>
      </c>
      <c r="Q10" s="2">
        <f>Raw_schedule!P8</f>
        <v>0.6</v>
      </c>
      <c r="R10" s="2">
        <f>Raw_schedule!Q8</f>
        <v>0.6</v>
      </c>
      <c r="S10" s="2">
        <f>Raw_schedule!R8</f>
        <v>0.6</v>
      </c>
      <c r="T10" s="2">
        <f>Raw_schedule!S8</f>
        <v>0.6</v>
      </c>
      <c r="U10" s="2">
        <f>Raw_schedule!T8</f>
        <v>0.6</v>
      </c>
      <c r="V10" s="2">
        <f>Raw_schedule!U8</f>
        <v>0.4</v>
      </c>
      <c r="W10" s="2">
        <f>Raw_schedule!V8</f>
        <v>0.2</v>
      </c>
      <c r="X10" s="2">
        <f>Raw_schedule!W8</f>
        <v>0.05</v>
      </c>
      <c r="Y10" s="2">
        <f>Raw_schedule!X8</f>
        <v>0.05</v>
      </c>
      <c r="Z10" s="2">
        <f>Raw_schedule!Y8</f>
        <v>0.05</v>
      </c>
      <c r="AA10" s="2">
        <f>Raw_schedule!Z8</f>
        <v>0.05</v>
      </c>
      <c r="AB10" s="2">
        <f>Raw_schedule!AA8</f>
        <v>0.05</v>
      </c>
    </row>
    <row r="11" spans="1:28" x14ac:dyDescent="0.25">
      <c r="A11" s="39" t="str">
        <f>Raw_schedule!B9</f>
        <v>Elec Equip Sch</v>
      </c>
      <c r="B11" s="39" t="str">
        <f>Raw_schedule!A9</f>
        <v>Retail</v>
      </c>
      <c r="C11" s="2" t="str">
        <f>Raw_schedule!C9</f>
        <v>Saturday</v>
      </c>
      <c r="D11" s="2"/>
      <c r="E11" s="2">
        <f>Raw_schedule!D9</f>
        <v>0.05</v>
      </c>
      <c r="F11" s="2">
        <f>Raw_schedule!E9</f>
        <v>0.05</v>
      </c>
      <c r="G11" s="2">
        <f>Raw_schedule!F9</f>
        <v>0.05</v>
      </c>
      <c r="H11" s="2">
        <f>Raw_schedule!G9</f>
        <v>0.05</v>
      </c>
      <c r="I11" s="2">
        <f>Raw_schedule!H9</f>
        <v>0.05</v>
      </c>
      <c r="J11" s="2">
        <f>Raw_schedule!I9</f>
        <v>0.05</v>
      </c>
      <c r="K11" s="2">
        <f>Raw_schedule!J9</f>
        <v>0.05</v>
      </c>
      <c r="L11" s="2">
        <f>Raw_schedule!K9</f>
        <v>0.1</v>
      </c>
      <c r="M11" s="2">
        <f>Raw_schedule!L9</f>
        <v>0.3</v>
      </c>
      <c r="N11" s="2">
        <f>Raw_schedule!M9</f>
        <v>0.6</v>
      </c>
      <c r="O11" s="2">
        <f>Raw_schedule!N9</f>
        <v>0.9</v>
      </c>
      <c r="P11" s="2">
        <f>Raw_schedule!O9</f>
        <v>0.9</v>
      </c>
      <c r="Q11" s="2">
        <f>Raw_schedule!P9</f>
        <v>0.9</v>
      </c>
      <c r="R11" s="2">
        <f>Raw_schedule!Q9</f>
        <v>0.9</v>
      </c>
      <c r="S11" s="2">
        <f>Raw_schedule!R9</f>
        <v>0.9</v>
      </c>
      <c r="T11" s="2">
        <f>Raw_schedule!S9</f>
        <v>0.9</v>
      </c>
      <c r="U11" s="2">
        <f>Raw_schedule!T9</f>
        <v>0.9</v>
      </c>
      <c r="V11" s="2">
        <f>Raw_schedule!U9</f>
        <v>0.9</v>
      </c>
      <c r="W11" s="2">
        <f>Raw_schedule!V9</f>
        <v>0.5</v>
      </c>
      <c r="X11" s="2">
        <f>Raw_schedule!W9</f>
        <v>0.3</v>
      </c>
      <c r="Y11" s="2">
        <f>Raw_schedule!X9</f>
        <v>0.3</v>
      </c>
      <c r="Z11" s="2">
        <f>Raw_schedule!Y9</f>
        <v>0.1</v>
      </c>
      <c r="AA11" s="2">
        <f>Raw_schedule!Z9</f>
        <v>0.05</v>
      </c>
      <c r="AB11" s="2">
        <f>Raw_schedule!AA9</f>
        <v>0.05</v>
      </c>
    </row>
    <row r="12" spans="1:28" x14ac:dyDescent="0.25">
      <c r="A12" s="39" t="str">
        <f>Raw_schedule!B10</f>
        <v>Elec Equip Sch</v>
      </c>
      <c r="B12" s="39" t="str">
        <f>Raw_schedule!A10</f>
        <v>Retail</v>
      </c>
      <c r="C12" s="2" t="str">
        <f>Raw_schedule!C10</f>
        <v>Weekdays</v>
      </c>
      <c r="D12" s="2"/>
      <c r="E12" s="2">
        <f>Raw_schedule!D10</f>
        <v>0.05</v>
      </c>
      <c r="F12" s="2">
        <f>Raw_schedule!E10</f>
        <v>0.05</v>
      </c>
      <c r="G12" s="2">
        <f>Raw_schedule!F10</f>
        <v>0.05</v>
      </c>
      <c r="H12" s="2">
        <f>Raw_schedule!G10</f>
        <v>0.05</v>
      </c>
      <c r="I12" s="2">
        <f>Raw_schedule!H10</f>
        <v>0.05</v>
      </c>
      <c r="J12" s="2">
        <f>Raw_schedule!I10</f>
        <v>0.05</v>
      </c>
      <c r="K12" s="2">
        <f>Raw_schedule!J10</f>
        <v>0.05</v>
      </c>
      <c r="L12" s="2">
        <f>Raw_schedule!K10</f>
        <v>0.2</v>
      </c>
      <c r="M12" s="2">
        <f>Raw_schedule!L10</f>
        <v>0.5</v>
      </c>
      <c r="N12" s="2">
        <f>Raw_schedule!M10</f>
        <v>0.9</v>
      </c>
      <c r="O12" s="2">
        <f>Raw_schedule!N10</f>
        <v>0.9</v>
      </c>
      <c r="P12" s="2">
        <f>Raw_schedule!O10</f>
        <v>0.9</v>
      </c>
      <c r="Q12" s="2">
        <f>Raw_schedule!P10</f>
        <v>0.9</v>
      </c>
      <c r="R12" s="2">
        <f>Raw_schedule!Q10</f>
        <v>0.9</v>
      </c>
      <c r="S12" s="2">
        <f>Raw_schedule!R10</f>
        <v>0.9</v>
      </c>
      <c r="T12" s="2">
        <f>Raw_schedule!S10</f>
        <v>0.9</v>
      </c>
      <c r="U12" s="2">
        <f>Raw_schedule!T10</f>
        <v>0.9</v>
      </c>
      <c r="V12" s="2">
        <f>Raw_schedule!U10</f>
        <v>0.9</v>
      </c>
      <c r="W12" s="2">
        <f>Raw_schedule!V10</f>
        <v>0.6</v>
      </c>
      <c r="X12" s="2">
        <f>Raw_schedule!W10</f>
        <v>0.6</v>
      </c>
      <c r="Y12" s="2">
        <f>Raw_schedule!X10</f>
        <v>0.5</v>
      </c>
      <c r="Z12" s="2">
        <f>Raw_schedule!Y10</f>
        <v>0.2</v>
      </c>
      <c r="AA12" s="2">
        <f>Raw_schedule!Z10</f>
        <v>0.05</v>
      </c>
      <c r="AB12" s="2">
        <f>Raw_schedule!AA10</f>
        <v>0.05</v>
      </c>
    </row>
    <row r="13" spans="1:28" x14ac:dyDescent="0.25">
      <c r="A13" s="39" t="str">
        <f>Raw_schedule!B11</f>
        <v>Heating Setpoint Schedule</v>
      </c>
      <c r="B13" s="39" t="str">
        <f>Raw_schedule!A11</f>
        <v>Retail</v>
      </c>
      <c r="C13" s="2" t="str">
        <f>Raw_schedule!C11</f>
        <v>AllOtherDays</v>
      </c>
      <c r="D13" s="2"/>
      <c r="E13" s="2">
        <f>Raw_schedule!D11</f>
        <v>60.08</v>
      </c>
      <c r="F13" s="2">
        <f>Raw_schedule!E11</f>
        <v>60.08</v>
      </c>
      <c r="G13" s="2">
        <f>Raw_schedule!F11</f>
        <v>60.08</v>
      </c>
      <c r="H13" s="2">
        <f>Raw_schedule!G11</f>
        <v>60.08</v>
      </c>
      <c r="I13" s="2">
        <f>Raw_schedule!H11</f>
        <v>60.08</v>
      </c>
      <c r="J13" s="2">
        <f>Raw_schedule!I11</f>
        <v>60.08</v>
      </c>
      <c r="K13" s="2">
        <f>Raw_schedule!J11</f>
        <v>60.08</v>
      </c>
      <c r="L13" s="2">
        <f>Raw_schedule!K11</f>
        <v>60.08</v>
      </c>
      <c r="M13" s="2">
        <f>Raw_schedule!L11</f>
        <v>69.98</v>
      </c>
      <c r="N13" s="2">
        <f>Raw_schedule!M11</f>
        <v>69.98</v>
      </c>
      <c r="O13" s="2">
        <f>Raw_schedule!N11</f>
        <v>69.98</v>
      </c>
      <c r="P13" s="2">
        <f>Raw_schedule!O11</f>
        <v>69.98</v>
      </c>
      <c r="Q13" s="2">
        <f>Raw_schedule!P11</f>
        <v>69.98</v>
      </c>
      <c r="R13" s="2">
        <f>Raw_schedule!Q11</f>
        <v>69.98</v>
      </c>
      <c r="S13" s="2">
        <f>Raw_schedule!R11</f>
        <v>69.98</v>
      </c>
      <c r="T13" s="2">
        <f>Raw_schedule!S11</f>
        <v>69.98</v>
      </c>
      <c r="U13" s="2">
        <f>Raw_schedule!T11</f>
        <v>69.98</v>
      </c>
      <c r="V13" s="2">
        <f>Raw_schedule!U11</f>
        <v>69.98</v>
      </c>
      <c r="W13" s="2">
        <f>Raw_schedule!V11</f>
        <v>69.98</v>
      </c>
      <c r="X13" s="2">
        <f>Raw_schedule!W11</f>
        <v>60.08</v>
      </c>
      <c r="Y13" s="2">
        <f>Raw_schedule!X11</f>
        <v>60.08</v>
      </c>
      <c r="Z13" s="2">
        <f>Raw_schedule!Y11</f>
        <v>60.08</v>
      </c>
      <c r="AA13" s="2">
        <f>Raw_schedule!Z11</f>
        <v>60.08</v>
      </c>
      <c r="AB13" s="2">
        <f>Raw_schedule!AA11</f>
        <v>60.08</v>
      </c>
    </row>
    <row r="14" spans="1:28" x14ac:dyDescent="0.25">
      <c r="A14" s="39" t="str">
        <f>Raw_schedule!B12</f>
        <v>Heating Setpoint Schedule</v>
      </c>
      <c r="B14" s="39" t="str">
        <f>Raw_schedule!A12</f>
        <v>Retail</v>
      </c>
      <c r="C14" s="2" t="str">
        <f>Raw_schedule!C12</f>
        <v>Saturdays</v>
      </c>
      <c r="D14" s="2"/>
      <c r="E14" s="2">
        <f>Raw_schedule!D12</f>
        <v>60.08</v>
      </c>
      <c r="F14" s="2">
        <f>Raw_schedule!E12</f>
        <v>60.08</v>
      </c>
      <c r="G14" s="2">
        <f>Raw_schedule!F12</f>
        <v>60.08</v>
      </c>
      <c r="H14" s="2">
        <f>Raw_schedule!G12</f>
        <v>60.08</v>
      </c>
      <c r="I14" s="2">
        <f>Raw_schedule!H12</f>
        <v>60.08</v>
      </c>
      <c r="J14" s="2">
        <f>Raw_schedule!I12</f>
        <v>60.08</v>
      </c>
      <c r="K14" s="2">
        <f>Raw_schedule!J12</f>
        <v>69.98</v>
      </c>
      <c r="L14" s="2">
        <f>Raw_schedule!K12</f>
        <v>69.98</v>
      </c>
      <c r="M14" s="2">
        <f>Raw_schedule!L12</f>
        <v>69.98</v>
      </c>
      <c r="N14" s="2">
        <f>Raw_schedule!M12</f>
        <v>69.98</v>
      </c>
      <c r="O14" s="2">
        <f>Raw_schedule!N12</f>
        <v>69.98</v>
      </c>
      <c r="P14" s="2">
        <f>Raw_schedule!O12</f>
        <v>69.98</v>
      </c>
      <c r="Q14" s="2">
        <f>Raw_schedule!P12</f>
        <v>69.98</v>
      </c>
      <c r="R14" s="2">
        <f>Raw_schedule!Q12</f>
        <v>69.98</v>
      </c>
      <c r="S14" s="2">
        <f>Raw_schedule!R12</f>
        <v>69.98</v>
      </c>
      <c r="T14" s="2">
        <f>Raw_schedule!S12</f>
        <v>69.98</v>
      </c>
      <c r="U14" s="2">
        <f>Raw_schedule!T12</f>
        <v>69.98</v>
      </c>
      <c r="V14" s="2">
        <f>Raw_schedule!U12</f>
        <v>69.98</v>
      </c>
      <c r="W14" s="2">
        <f>Raw_schedule!V12</f>
        <v>69.98</v>
      </c>
      <c r="X14" s="2">
        <f>Raw_schedule!W12</f>
        <v>69.98</v>
      </c>
      <c r="Y14" s="2">
        <f>Raw_schedule!X12</f>
        <v>69.98</v>
      </c>
      <c r="Z14" s="2">
        <f>Raw_schedule!Y12</f>
        <v>69.98</v>
      </c>
      <c r="AA14" s="2">
        <f>Raw_schedule!Z12</f>
        <v>60.08</v>
      </c>
      <c r="AB14" s="2">
        <f>Raw_schedule!AA12</f>
        <v>60.08</v>
      </c>
    </row>
    <row r="15" spans="1:28" x14ac:dyDescent="0.25">
      <c r="A15" s="39" t="str">
        <f>Raw_schedule!B13</f>
        <v>Heating Setpoint Schedule</v>
      </c>
      <c r="B15" s="39" t="str">
        <f>Raw_schedule!A13</f>
        <v>Retail</v>
      </c>
      <c r="C15" s="2" t="str">
        <f>Raw_schedule!C13</f>
        <v>Weekdays</v>
      </c>
      <c r="D15" s="2"/>
      <c r="E15" s="2">
        <f>Raw_schedule!D13</f>
        <v>60.08</v>
      </c>
      <c r="F15" s="2">
        <f>Raw_schedule!E13</f>
        <v>60.08</v>
      </c>
      <c r="G15" s="2">
        <f>Raw_schedule!F13</f>
        <v>60.08</v>
      </c>
      <c r="H15" s="2">
        <f>Raw_schedule!G13</f>
        <v>60.08</v>
      </c>
      <c r="I15" s="2">
        <f>Raw_schedule!H13</f>
        <v>60.08</v>
      </c>
      <c r="J15" s="2">
        <f>Raw_schedule!I13</f>
        <v>60.08</v>
      </c>
      <c r="K15" s="2">
        <f>Raw_schedule!J13</f>
        <v>69.98</v>
      </c>
      <c r="L15" s="2">
        <f>Raw_schedule!K13</f>
        <v>69.98</v>
      </c>
      <c r="M15" s="2">
        <f>Raw_schedule!L13</f>
        <v>69.98</v>
      </c>
      <c r="N15" s="2">
        <f>Raw_schedule!M13</f>
        <v>69.98</v>
      </c>
      <c r="O15" s="2">
        <f>Raw_schedule!N13</f>
        <v>69.98</v>
      </c>
      <c r="P15" s="2">
        <f>Raw_schedule!O13</f>
        <v>69.98</v>
      </c>
      <c r="Q15" s="2">
        <f>Raw_schedule!P13</f>
        <v>69.98</v>
      </c>
      <c r="R15" s="2">
        <f>Raw_schedule!Q13</f>
        <v>69.98</v>
      </c>
      <c r="S15" s="2">
        <f>Raw_schedule!R13</f>
        <v>69.98</v>
      </c>
      <c r="T15" s="2">
        <f>Raw_schedule!S13</f>
        <v>69.98</v>
      </c>
      <c r="U15" s="2">
        <f>Raw_schedule!T13</f>
        <v>69.98</v>
      </c>
      <c r="V15" s="2">
        <f>Raw_schedule!U13</f>
        <v>69.98</v>
      </c>
      <c r="W15" s="2">
        <f>Raw_schedule!V13</f>
        <v>69.98</v>
      </c>
      <c r="X15" s="2">
        <f>Raw_schedule!W13</f>
        <v>69.98</v>
      </c>
      <c r="Y15" s="2">
        <f>Raw_schedule!X13</f>
        <v>69.98</v>
      </c>
      <c r="Z15" s="2">
        <f>Raw_schedule!Y13</f>
        <v>60.08</v>
      </c>
      <c r="AA15" s="2">
        <f>Raw_schedule!Z13</f>
        <v>60.08</v>
      </c>
      <c r="AB15" s="2">
        <f>Raw_schedule!AA13</f>
        <v>60.08</v>
      </c>
    </row>
    <row r="16" spans="1:28" x14ac:dyDescent="0.25">
      <c r="A16" s="39" t="str">
        <f>Raw_schedule!B14</f>
        <v>Infiltration Schedule</v>
      </c>
      <c r="B16" s="39" t="str">
        <f>Raw_schedule!A14</f>
        <v>Retail</v>
      </c>
      <c r="C16" s="2" t="str">
        <f>Raw_schedule!C14</f>
        <v>AllDays</v>
      </c>
      <c r="D16" s="2"/>
      <c r="E16" s="2">
        <f>Raw_schedule!D14</f>
        <v>1</v>
      </c>
      <c r="F16" s="2">
        <f>Raw_schedule!E14</f>
        <v>1</v>
      </c>
      <c r="G16" s="2">
        <f>Raw_schedule!F14</f>
        <v>1</v>
      </c>
      <c r="H16" s="2">
        <f>Raw_schedule!G14</f>
        <v>1</v>
      </c>
      <c r="I16" s="2">
        <f>Raw_schedule!H14</f>
        <v>1</v>
      </c>
      <c r="J16" s="2">
        <f>Raw_schedule!I14</f>
        <v>1</v>
      </c>
      <c r="K16" s="2">
        <f>Raw_schedule!J14</f>
        <v>1</v>
      </c>
      <c r="L16" s="2">
        <f>Raw_schedule!K14</f>
        <v>1</v>
      </c>
      <c r="M16" s="2">
        <f>Raw_schedule!L14</f>
        <v>1</v>
      </c>
      <c r="N16" s="2">
        <f>Raw_schedule!M14</f>
        <v>1</v>
      </c>
      <c r="O16" s="2">
        <f>Raw_schedule!N14</f>
        <v>1</v>
      </c>
      <c r="P16" s="2">
        <f>Raw_schedule!O14</f>
        <v>1</v>
      </c>
      <c r="Q16" s="2">
        <f>Raw_schedule!P14</f>
        <v>1</v>
      </c>
      <c r="R16" s="2">
        <f>Raw_schedule!Q14</f>
        <v>1</v>
      </c>
      <c r="S16" s="2">
        <f>Raw_schedule!R14</f>
        <v>1</v>
      </c>
      <c r="T16" s="2">
        <f>Raw_schedule!S14</f>
        <v>1</v>
      </c>
      <c r="U16" s="2">
        <f>Raw_schedule!T14</f>
        <v>1</v>
      </c>
      <c r="V16" s="2">
        <f>Raw_schedule!U14</f>
        <v>1</v>
      </c>
      <c r="W16" s="2">
        <f>Raw_schedule!V14</f>
        <v>1</v>
      </c>
      <c r="X16" s="2">
        <f>Raw_schedule!W14</f>
        <v>1</v>
      </c>
      <c r="Y16" s="2">
        <f>Raw_schedule!X14</f>
        <v>1</v>
      </c>
      <c r="Z16" s="2">
        <f>Raw_schedule!Y14</f>
        <v>1</v>
      </c>
      <c r="AA16" s="2">
        <f>Raw_schedule!Z14</f>
        <v>1</v>
      </c>
      <c r="AB16" s="2">
        <f>Raw_schedule!AA14</f>
        <v>1</v>
      </c>
    </row>
    <row r="17" spans="1:28" x14ac:dyDescent="0.25">
      <c r="A17" s="39" t="str">
        <f>Raw_schedule!B15</f>
        <v>Lighting Schedule</v>
      </c>
      <c r="B17" s="39" t="str">
        <f>Raw_schedule!A15</f>
        <v>Retail</v>
      </c>
      <c r="C17" s="2" t="str">
        <f>Raw_schedule!C15</f>
        <v>AllOtherDays</v>
      </c>
      <c r="D17" s="2"/>
      <c r="E17" s="2">
        <f>Raw_schedule!D15</f>
        <v>0.05</v>
      </c>
      <c r="F17" s="2">
        <f>Raw_schedule!E15</f>
        <v>0.05</v>
      </c>
      <c r="G17" s="2">
        <f>Raw_schedule!F15</f>
        <v>0.05</v>
      </c>
      <c r="H17" s="2">
        <f>Raw_schedule!G15</f>
        <v>0.05</v>
      </c>
      <c r="I17" s="2">
        <f>Raw_schedule!H15</f>
        <v>0.05</v>
      </c>
      <c r="J17" s="2">
        <f>Raw_schedule!I15</f>
        <v>0.05</v>
      </c>
      <c r="K17" s="2">
        <f>Raw_schedule!J15</f>
        <v>0.05</v>
      </c>
      <c r="L17" s="2">
        <f>Raw_schedule!K15</f>
        <v>0.05</v>
      </c>
      <c r="M17" s="2">
        <f>Raw_schedule!L15</f>
        <v>0.1</v>
      </c>
      <c r="N17" s="2">
        <f>Raw_schedule!M15</f>
        <v>0.1</v>
      </c>
      <c r="O17" s="2">
        <f>Raw_schedule!N15</f>
        <v>0.4</v>
      </c>
      <c r="P17" s="2">
        <f>Raw_schedule!O15</f>
        <v>0.4</v>
      </c>
      <c r="Q17" s="2">
        <f>Raw_schedule!P15</f>
        <v>0.55000000000000004</v>
      </c>
      <c r="R17" s="2">
        <f>Raw_schedule!Q15</f>
        <v>0.55000000000000004</v>
      </c>
      <c r="S17" s="2">
        <f>Raw_schedule!R15</f>
        <v>0.55000000000000004</v>
      </c>
      <c r="T17" s="2">
        <f>Raw_schedule!S15</f>
        <v>0.55000000000000004</v>
      </c>
      <c r="U17" s="2">
        <f>Raw_schedule!T15</f>
        <v>0.55000000000000004</v>
      </c>
      <c r="V17" s="2">
        <f>Raw_schedule!U15</f>
        <v>0.4</v>
      </c>
      <c r="W17" s="2">
        <f>Raw_schedule!V15</f>
        <v>0.2</v>
      </c>
      <c r="X17" s="2">
        <f>Raw_schedule!W15</f>
        <v>0.05</v>
      </c>
      <c r="Y17" s="2">
        <f>Raw_schedule!X15</f>
        <v>0.05</v>
      </c>
      <c r="Z17" s="2">
        <f>Raw_schedule!Y15</f>
        <v>0.05</v>
      </c>
      <c r="AA17" s="2">
        <f>Raw_schedule!Z15</f>
        <v>0.05</v>
      </c>
      <c r="AB17" s="2">
        <f>Raw_schedule!AA15</f>
        <v>0.05</v>
      </c>
    </row>
    <row r="18" spans="1:28" x14ac:dyDescent="0.25">
      <c r="A18" s="39" t="str">
        <f>Raw_schedule!B16</f>
        <v>Lighting Schedule</v>
      </c>
      <c r="B18" s="39" t="str">
        <f>Raw_schedule!A16</f>
        <v>Retail</v>
      </c>
      <c r="C18" s="2" t="str">
        <f>Raw_schedule!C16</f>
        <v>Saturday</v>
      </c>
      <c r="D18" s="2"/>
      <c r="E18" s="2">
        <f>Raw_schedule!D16</f>
        <v>0.05</v>
      </c>
      <c r="F18" s="2">
        <f>Raw_schedule!E16</f>
        <v>0.05</v>
      </c>
      <c r="G18" s="2">
        <f>Raw_schedule!F16</f>
        <v>0.05</v>
      </c>
      <c r="H18" s="2">
        <f>Raw_schedule!G16</f>
        <v>0.05</v>
      </c>
      <c r="I18" s="2">
        <f>Raw_schedule!H16</f>
        <v>0.05</v>
      </c>
      <c r="J18" s="2">
        <f>Raw_schedule!I16</f>
        <v>0.05</v>
      </c>
      <c r="K18" s="2">
        <f>Raw_schedule!J16</f>
        <v>0.05</v>
      </c>
      <c r="L18" s="2">
        <f>Raw_schedule!K16</f>
        <v>0.1</v>
      </c>
      <c r="M18" s="2">
        <f>Raw_schedule!L16</f>
        <v>0.3</v>
      </c>
      <c r="N18" s="2">
        <f>Raw_schedule!M16</f>
        <v>0.55000000000000004</v>
      </c>
      <c r="O18" s="2">
        <f>Raw_schedule!N16</f>
        <v>0.85</v>
      </c>
      <c r="P18" s="2">
        <f>Raw_schedule!O16</f>
        <v>0.85</v>
      </c>
      <c r="Q18" s="2">
        <f>Raw_schedule!P16</f>
        <v>0.85</v>
      </c>
      <c r="R18" s="2">
        <f>Raw_schedule!Q16</f>
        <v>0.85</v>
      </c>
      <c r="S18" s="2">
        <f>Raw_schedule!R16</f>
        <v>0.85</v>
      </c>
      <c r="T18" s="2">
        <f>Raw_schedule!S16</f>
        <v>0.85</v>
      </c>
      <c r="U18" s="2">
        <f>Raw_schedule!T16</f>
        <v>0.85</v>
      </c>
      <c r="V18" s="2">
        <f>Raw_schedule!U16</f>
        <v>0.85</v>
      </c>
      <c r="W18" s="2">
        <f>Raw_schedule!V16</f>
        <v>0.5</v>
      </c>
      <c r="X18" s="2">
        <f>Raw_schedule!W16</f>
        <v>0.3</v>
      </c>
      <c r="Y18" s="2">
        <f>Raw_schedule!X16</f>
        <v>0.3</v>
      </c>
      <c r="Z18" s="2">
        <f>Raw_schedule!Y16</f>
        <v>0.1</v>
      </c>
      <c r="AA18" s="2">
        <f>Raw_schedule!Z16</f>
        <v>0.05</v>
      </c>
      <c r="AB18" s="2">
        <f>Raw_schedule!AA16</f>
        <v>0.05</v>
      </c>
    </row>
    <row r="19" spans="1:28" x14ac:dyDescent="0.25">
      <c r="A19" s="39" t="str">
        <f>Raw_schedule!B17</f>
        <v>Lighting Schedule</v>
      </c>
      <c r="B19" s="39" t="str">
        <f>Raw_schedule!A17</f>
        <v>Retail</v>
      </c>
      <c r="C19" s="2" t="str">
        <f>Raw_schedule!C17</f>
        <v>Weekdays</v>
      </c>
      <c r="D19" s="2"/>
      <c r="E19" s="2">
        <f>Raw_schedule!D17</f>
        <v>0.05</v>
      </c>
      <c r="F19" s="2">
        <f>Raw_schedule!E17</f>
        <v>0.05</v>
      </c>
      <c r="G19" s="2">
        <f>Raw_schedule!F17</f>
        <v>0.05</v>
      </c>
      <c r="H19" s="2">
        <f>Raw_schedule!G17</f>
        <v>0.05</v>
      </c>
      <c r="I19" s="2">
        <f>Raw_schedule!H17</f>
        <v>0.05</v>
      </c>
      <c r="J19" s="2">
        <f>Raw_schedule!I17</f>
        <v>0.05</v>
      </c>
      <c r="K19" s="2">
        <f>Raw_schedule!J17</f>
        <v>0.05</v>
      </c>
      <c r="L19" s="2">
        <f>Raw_schedule!K17</f>
        <v>0.2</v>
      </c>
      <c r="M19" s="2">
        <f>Raw_schedule!L17</f>
        <v>0.5</v>
      </c>
      <c r="N19" s="2">
        <f>Raw_schedule!M17</f>
        <v>0.85</v>
      </c>
      <c r="O19" s="2">
        <f>Raw_schedule!N17</f>
        <v>0.85</v>
      </c>
      <c r="P19" s="2">
        <f>Raw_schedule!O17</f>
        <v>0.85</v>
      </c>
      <c r="Q19" s="2">
        <f>Raw_schedule!P17</f>
        <v>0.85</v>
      </c>
      <c r="R19" s="2">
        <f>Raw_schedule!Q17</f>
        <v>0.85</v>
      </c>
      <c r="S19" s="2">
        <f>Raw_schedule!R17</f>
        <v>0.85</v>
      </c>
      <c r="T19" s="2">
        <f>Raw_schedule!S17</f>
        <v>0.85</v>
      </c>
      <c r="U19" s="2">
        <f>Raw_schedule!T17</f>
        <v>0.85</v>
      </c>
      <c r="V19" s="2">
        <f>Raw_schedule!U17</f>
        <v>0.85</v>
      </c>
      <c r="W19" s="2">
        <f>Raw_schedule!V17</f>
        <v>0.55000000000000004</v>
      </c>
      <c r="X19" s="2">
        <f>Raw_schedule!W17</f>
        <v>0.55000000000000004</v>
      </c>
      <c r="Y19" s="2">
        <f>Raw_schedule!X17</f>
        <v>0.5</v>
      </c>
      <c r="Z19" s="2">
        <f>Raw_schedule!Y17</f>
        <v>0.2</v>
      </c>
      <c r="AA19" s="2">
        <f>Raw_schedule!Z17</f>
        <v>0.05</v>
      </c>
      <c r="AB19" s="2">
        <f>Raw_schedule!AA17</f>
        <v>0.05</v>
      </c>
    </row>
    <row r="20" spans="1:28" x14ac:dyDescent="0.25">
      <c r="A20" s="39" t="str">
        <f>Raw_schedule!B18</f>
        <v>OA Schedule</v>
      </c>
      <c r="B20" s="39" t="str">
        <f>Raw_schedule!A18</f>
        <v>Retail</v>
      </c>
      <c r="C20" s="2" t="str">
        <f>Raw_schedule!C18</f>
        <v>AllOtherDays</v>
      </c>
      <c r="D20" s="2"/>
      <c r="E20" s="2">
        <f>Raw_schedule!D18</f>
        <v>0</v>
      </c>
      <c r="F20" s="2">
        <f>Raw_schedule!E18</f>
        <v>0</v>
      </c>
      <c r="G20" s="2">
        <f>Raw_schedule!F18</f>
        <v>0</v>
      </c>
      <c r="H20" s="2">
        <f>Raw_schedule!G18</f>
        <v>0</v>
      </c>
      <c r="I20" s="2">
        <f>Raw_schedule!H18</f>
        <v>0</v>
      </c>
      <c r="J20" s="2">
        <f>Raw_schedule!I18</f>
        <v>0</v>
      </c>
      <c r="K20" s="2">
        <f>Raw_schedule!J18</f>
        <v>0</v>
      </c>
      <c r="L20" s="2">
        <f>Raw_schedule!K18</f>
        <v>0</v>
      </c>
      <c r="M20" s="2">
        <f>Raw_schedule!L18</f>
        <v>1</v>
      </c>
      <c r="N20" s="2">
        <f>Raw_schedule!M18</f>
        <v>1</v>
      </c>
      <c r="O20" s="2">
        <f>Raw_schedule!N18</f>
        <v>1</v>
      </c>
      <c r="P20" s="2">
        <f>Raw_schedule!O18</f>
        <v>1</v>
      </c>
      <c r="Q20" s="2">
        <f>Raw_schedule!P18</f>
        <v>1</v>
      </c>
      <c r="R20" s="2">
        <f>Raw_schedule!Q18</f>
        <v>1</v>
      </c>
      <c r="S20" s="2">
        <f>Raw_schedule!R18</f>
        <v>1</v>
      </c>
      <c r="T20" s="2">
        <f>Raw_schedule!S18</f>
        <v>1</v>
      </c>
      <c r="U20" s="2">
        <f>Raw_schedule!T18</f>
        <v>1</v>
      </c>
      <c r="V20" s="2">
        <f>Raw_schedule!U18</f>
        <v>1</v>
      </c>
      <c r="W20" s="2">
        <f>Raw_schedule!V18</f>
        <v>1</v>
      </c>
      <c r="X20" s="2">
        <f>Raw_schedule!W18</f>
        <v>0</v>
      </c>
      <c r="Y20" s="2">
        <f>Raw_schedule!X18</f>
        <v>0</v>
      </c>
      <c r="Z20" s="2">
        <f>Raw_schedule!Y18</f>
        <v>0</v>
      </c>
      <c r="AA20" s="2">
        <f>Raw_schedule!Z18</f>
        <v>0</v>
      </c>
      <c r="AB20" s="2">
        <f>Raw_schedule!AA18</f>
        <v>0</v>
      </c>
    </row>
    <row r="21" spans="1:28" x14ac:dyDescent="0.25">
      <c r="A21" s="39" t="str">
        <f>Raw_schedule!B19</f>
        <v>OA Schedule</v>
      </c>
      <c r="B21" s="39" t="str">
        <f>Raw_schedule!A19</f>
        <v>Retail</v>
      </c>
      <c r="C21" s="2" t="str">
        <f>Raw_schedule!C19</f>
        <v>Saturdays</v>
      </c>
      <c r="D21" s="2"/>
      <c r="E21" s="2">
        <f>Raw_schedule!D19</f>
        <v>0</v>
      </c>
      <c r="F21" s="2">
        <f>Raw_schedule!E19</f>
        <v>0</v>
      </c>
      <c r="G21" s="2">
        <f>Raw_schedule!F19</f>
        <v>0</v>
      </c>
      <c r="H21" s="2">
        <f>Raw_schedule!G19</f>
        <v>0</v>
      </c>
      <c r="I21" s="2">
        <f>Raw_schedule!H19</f>
        <v>0</v>
      </c>
      <c r="J21" s="2">
        <f>Raw_schedule!I19</f>
        <v>0</v>
      </c>
      <c r="K21" s="2">
        <f>Raw_schedule!J19</f>
        <v>1</v>
      </c>
      <c r="L21" s="2">
        <f>Raw_schedule!K19</f>
        <v>1</v>
      </c>
      <c r="M21" s="2">
        <f>Raw_schedule!L19</f>
        <v>1</v>
      </c>
      <c r="N21" s="2">
        <f>Raw_schedule!M19</f>
        <v>1</v>
      </c>
      <c r="O21" s="2">
        <f>Raw_schedule!N19</f>
        <v>1</v>
      </c>
      <c r="P21" s="2">
        <f>Raw_schedule!O19</f>
        <v>1</v>
      </c>
      <c r="Q21" s="2">
        <f>Raw_schedule!P19</f>
        <v>1</v>
      </c>
      <c r="R21" s="2">
        <f>Raw_schedule!Q19</f>
        <v>1</v>
      </c>
      <c r="S21" s="2">
        <f>Raw_schedule!R19</f>
        <v>1</v>
      </c>
      <c r="T21" s="2">
        <f>Raw_schedule!S19</f>
        <v>1</v>
      </c>
      <c r="U21" s="2">
        <f>Raw_schedule!T19</f>
        <v>1</v>
      </c>
      <c r="V21" s="2">
        <f>Raw_schedule!U19</f>
        <v>1</v>
      </c>
      <c r="W21" s="2">
        <f>Raw_schedule!V19</f>
        <v>1</v>
      </c>
      <c r="X21" s="2">
        <f>Raw_schedule!W19</f>
        <v>1</v>
      </c>
      <c r="Y21" s="2">
        <f>Raw_schedule!X19</f>
        <v>1</v>
      </c>
      <c r="Z21" s="2">
        <f>Raw_schedule!Y19</f>
        <v>1</v>
      </c>
      <c r="AA21" s="2">
        <f>Raw_schedule!Z19</f>
        <v>0</v>
      </c>
      <c r="AB21" s="2">
        <f>Raw_schedule!AA19</f>
        <v>0</v>
      </c>
    </row>
    <row r="22" spans="1:28" x14ac:dyDescent="0.25">
      <c r="A22" s="39" t="str">
        <f>Raw_schedule!B20</f>
        <v>OA Schedule</v>
      </c>
      <c r="B22" s="39" t="str">
        <f>Raw_schedule!A20</f>
        <v>Retail</v>
      </c>
      <c r="C22" s="2" t="str">
        <f>Raw_schedule!C20</f>
        <v>Weekdays</v>
      </c>
      <c r="D22" s="2"/>
      <c r="E22" s="2">
        <f>Raw_schedule!D20</f>
        <v>0</v>
      </c>
      <c r="F22" s="2">
        <f>Raw_schedule!E20</f>
        <v>0</v>
      </c>
      <c r="G22" s="2">
        <f>Raw_schedule!F20</f>
        <v>0</v>
      </c>
      <c r="H22" s="2">
        <f>Raw_schedule!G20</f>
        <v>0</v>
      </c>
      <c r="I22" s="2">
        <f>Raw_schedule!H20</f>
        <v>0</v>
      </c>
      <c r="J22" s="2">
        <f>Raw_schedule!I20</f>
        <v>0</v>
      </c>
      <c r="K22" s="2">
        <f>Raw_schedule!J20</f>
        <v>1</v>
      </c>
      <c r="L22" s="2">
        <f>Raw_schedule!K20</f>
        <v>1</v>
      </c>
      <c r="M22" s="2">
        <f>Raw_schedule!L20</f>
        <v>1</v>
      </c>
      <c r="N22" s="2">
        <f>Raw_schedule!M20</f>
        <v>1</v>
      </c>
      <c r="O22" s="2">
        <f>Raw_schedule!N20</f>
        <v>1</v>
      </c>
      <c r="P22" s="2">
        <f>Raw_schedule!O20</f>
        <v>1</v>
      </c>
      <c r="Q22" s="2">
        <f>Raw_schedule!P20</f>
        <v>1</v>
      </c>
      <c r="R22" s="2">
        <f>Raw_schedule!Q20</f>
        <v>1</v>
      </c>
      <c r="S22" s="2">
        <f>Raw_schedule!R20</f>
        <v>1</v>
      </c>
      <c r="T22" s="2">
        <f>Raw_schedule!S20</f>
        <v>1</v>
      </c>
      <c r="U22" s="2">
        <f>Raw_schedule!T20</f>
        <v>1</v>
      </c>
      <c r="V22" s="2">
        <f>Raw_schedule!U20</f>
        <v>1</v>
      </c>
      <c r="W22" s="2">
        <f>Raw_schedule!V20</f>
        <v>1</v>
      </c>
      <c r="X22" s="2">
        <f>Raw_schedule!W20</f>
        <v>1</v>
      </c>
      <c r="Y22" s="2">
        <f>Raw_schedule!X20</f>
        <v>1</v>
      </c>
      <c r="Z22" s="2">
        <f>Raw_schedule!Y20</f>
        <v>0</v>
      </c>
      <c r="AA22" s="2">
        <f>Raw_schedule!Z20</f>
        <v>0</v>
      </c>
      <c r="AB22" s="2">
        <f>Raw_schedule!AA20</f>
        <v>0</v>
      </c>
    </row>
    <row r="23" spans="1:28" x14ac:dyDescent="0.25">
      <c r="A23" s="39" t="str">
        <f>Raw_schedule!B21</f>
        <v>Occupant Sch</v>
      </c>
      <c r="B23" s="39" t="str">
        <f>Raw_schedule!A21</f>
        <v>Retail</v>
      </c>
      <c r="C23" s="2" t="str">
        <f>Raw_schedule!C21</f>
        <v>AllOtherDays</v>
      </c>
      <c r="D23" s="2"/>
      <c r="E23" s="2">
        <f>Raw_schedule!D21</f>
        <v>0</v>
      </c>
      <c r="F23" s="2">
        <f>Raw_schedule!E21</f>
        <v>0</v>
      </c>
      <c r="G23" s="2">
        <f>Raw_schedule!F21</f>
        <v>0</v>
      </c>
      <c r="H23" s="2">
        <f>Raw_schedule!G21</f>
        <v>0</v>
      </c>
      <c r="I23" s="2">
        <f>Raw_schedule!H21</f>
        <v>0</v>
      </c>
      <c r="J23" s="2">
        <f>Raw_schedule!I21</f>
        <v>0</v>
      </c>
      <c r="K23" s="2">
        <f>Raw_schedule!J21</f>
        <v>0</v>
      </c>
      <c r="L23" s="2">
        <f>Raw_schedule!K21</f>
        <v>0</v>
      </c>
      <c r="M23" s="2">
        <f>Raw_schedule!L21</f>
        <v>0</v>
      </c>
      <c r="N23" s="2">
        <f>Raw_schedule!M21</f>
        <v>0.1</v>
      </c>
      <c r="O23" s="2">
        <f>Raw_schedule!N21</f>
        <v>0.2</v>
      </c>
      <c r="P23" s="2">
        <f>Raw_schedule!O21</f>
        <v>0.2</v>
      </c>
      <c r="Q23" s="2">
        <f>Raw_schedule!P21</f>
        <v>0.4</v>
      </c>
      <c r="R23" s="2">
        <f>Raw_schedule!Q21</f>
        <v>0.4</v>
      </c>
      <c r="S23" s="2">
        <f>Raw_schedule!R21</f>
        <v>0.4</v>
      </c>
      <c r="T23" s="2">
        <f>Raw_schedule!S21</f>
        <v>0.4</v>
      </c>
      <c r="U23" s="2">
        <f>Raw_schedule!T21</f>
        <v>0.4</v>
      </c>
      <c r="V23" s="2">
        <f>Raw_schedule!U21</f>
        <v>0.2</v>
      </c>
      <c r="W23" s="2">
        <f>Raw_schedule!V21</f>
        <v>0.1</v>
      </c>
      <c r="X23" s="2">
        <f>Raw_schedule!W21</f>
        <v>0</v>
      </c>
      <c r="Y23" s="2">
        <f>Raw_schedule!X21</f>
        <v>0</v>
      </c>
      <c r="Z23" s="2">
        <f>Raw_schedule!Y21</f>
        <v>0</v>
      </c>
      <c r="AA23" s="2">
        <f>Raw_schedule!Z21</f>
        <v>0</v>
      </c>
      <c r="AB23" s="2">
        <f>Raw_schedule!AA21</f>
        <v>0</v>
      </c>
    </row>
    <row r="24" spans="1:28" x14ac:dyDescent="0.25">
      <c r="A24" s="39" t="str">
        <f>Raw_schedule!B22</f>
        <v>Occupant Sch</v>
      </c>
      <c r="B24" s="39" t="str">
        <f>Raw_schedule!A22</f>
        <v>Retail</v>
      </c>
      <c r="C24" s="2" t="str">
        <f>Raw_schedule!C22</f>
        <v>Saturday</v>
      </c>
      <c r="D24" s="2"/>
      <c r="E24" s="2">
        <f>Raw_schedule!D22</f>
        <v>0</v>
      </c>
      <c r="F24" s="2">
        <f>Raw_schedule!E22</f>
        <v>0</v>
      </c>
      <c r="G24" s="2">
        <f>Raw_schedule!F22</f>
        <v>0</v>
      </c>
      <c r="H24" s="2">
        <f>Raw_schedule!G22</f>
        <v>0</v>
      </c>
      <c r="I24" s="2">
        <f>Raw_schedule!H22</f>
        <v>0</v>
      </c>
      <c r="J24" s="2">
        <f>Raw_schedule!I22</f>
        <v>0</v>
      </c>
      <c r="K24" s="2">
        <f>Raw_schedule!J22</f>
        <v>0</v>
      </c>
      <c r="L24" s="2">
        <f>Raw_schedule!K22</f>
        <v>0.1</v>
      </c>
      <c r="M24" s="2">
        <f>Raw_schedule!L22</f>
        <v>0.2</v>
      </c>
      <c r="N24" s="2">
        <f>Raw_schedule!M22</f>
        <v>0.5</v>
      </c>
      <c r="O24" s="2">
        <f>Raw_schedule!N22</f>
        <v>0.6</v>
      </c>
      <c r="P24" s="2">
        <f>Raw_schedule!O22</f>
        <v>0.8</v>
      </c>
      <c r="Q24" s="2">
        <f>Raw_schedule!P22</f>
        <v>0.8</v>
      </c>
      <c r="R24" s="2">
        <f>Raw_schedule!Q22</f>
        <v>0.8</v>
      </c>
      <c r="S24" s="2">
        <f>Raw_schedule!R22</f>
        <v>0.8</v>
      </c>
      <c r="T24" s="2">
        <f>Raw_schedule!S22</f>
        <v>0.8</v>
      </c>
      <c r="U24" s="2">
        <f>Raw_schedule!T22</f>
        <v>0.8</v>
      </c>
      <c r="V24" s="2">
        <f>Raw_schedule!U22</f>
        <v>0.6</v>
      </c>
      <c r="W24" s="2">
        <f>Raw_schedule!V22</f>
        <v>0.2</v>
      </c>
      <c r="X24" s="2">
        <f>Raw_schedule!W22</f>
        <v>0.2</v>
      </c>
      <c r="Y24" s="2">
        <f>Raw_schedule!X22</f>
        <v>0.2</v>
      </c>
      <c r="Z24" s="2">
        <f>Raw_schedule!Y22</f>
        <v>0.1</v>
      </c>
      <c r="AA24" s="2">
        <f>Raw_schedule!Z22</f>
        <v>0</v>
      </c>
      <c r="AB24" s="2">
        <f>Raw_schedule!AA22</f>
        <v>0</v>
      </c>
    </row>
    <row r="25" spans="1:28" x14ac:dyDescent="0.25">
      <c r="A25" s="39" t="str">
        <f>Raw_schedule!B23</f>
        <v>Occupant Sch</v>
      </c>
      <c r="B25" s="39" t="str">
        <f>Raw_schedule!A23</f>
        <v>Retail</v>
      </c>
      <c r="C25" s="2" t="str">
        <f>Raw_schedule!C23</f>
        <v>Weekdays</v>
      </c>
      <c r="D25" s="2"/>
      <c r="E25" s="2">
        <f>Raw_schedule!D23</f>
        <v>0</v>
      </c>
      <c r="F25" s="2">
        <f>Raw_schedule!E23</f>
        <v>0</v>
      </c>
      <c r="G25" s="2">
        <f>Raw_schedule!F23</f>
        <v>0</v>
      </c>
      <c r="H25" s="2">
        <f>Raw_schedule!G23</f>
        <v>0</v>
      </c>
      <c r="I25" s="2">
        <f>Raw_schedule!H23</f>
        <v>0</v>
      </c>
      <c r="J25" s="2">
        <f>Raw_schedule!I23</f>
        <v>0</v>
      </c>
      <c r="K25" s="2">
        <f>Raw_schedule!J23</f>
        <v>0</v>
      </c>
      <c r="L25" s="2">
        <f>Raw_schedule!K23</f>
        <v>0.1</v>
      </c>
      <c r="M25" s="2">
        <f>Raw_schedule!L23</f>
        <v>0.2</v>
      </c>
      <c r="N25" s="2">
        <f>Raw_schedule!M23</f>
        <v>0.5</v>
      </c>
      <c r="O25" s="2">
        <f>Raw_schedule!N23</f>
        <v>0.5</v>
      </c>
      <c r="P25" s="2">
        <f>Raw_schedule!O23</f>
        <v>0.7</v>
      </c>
      <c r="Q25" s="2">
        <f>Raw_schedule!P23</f>
        <v>0.7</v>
      </c>
      <c r="R25" s="2">
        <f>Raw_schedule!Q23</f>
        <v>0.7</v>
      </c>
      <c r="S25" s="2">
        <f>Raw_schedule!R23</f>
        <v>0.7</v>
      </c>
      <c r="T25" s="2">
        <f>Raw_schedule!S23</f>
        <v>0.8</v>
      </c>
      <c r="U25" s="2">
        <f>Raw_schedule!T23</f>
        <v>0.7</v>
      </c>
      <c r="V25" s="2">
        <f>Raw_schedule!U23</f>
        <v>0.5</v>
      </c>
      <c r="W25" s="2">
        <f>Raw_schedule!V23</f>
        <v>0.5</v>
      </c>
      <c r="X25" s="2">
        <f>Raw_schedule!W23</f>
        <v>0.3</v>
      </c>
      <c r="Y25" s="2">
        <f>Raw_schedule!X23</f>
        <v>0.3</v>
      </c>
      <c r="Z25" s="2">
        <f>Raw_schedule!Y23</f>
        <v>0</v>
      </c>
      <c r="AA25" s="2">
        <f>Raw_schedule!Z23</f>
        <v>0</v>
      </c>
      <c r="AB25" s="2">
        <f>Raw_schedule!AA23</f>
        <v>0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C8B5-49DA-44FC-8426-60F817D3BC9B}">
  <dimension ref="A1"/>
  <sheetViews>
    <sheetView workbookViewId="0"/>
  </sheetViews>
  <sheetFormatPr defaultRowHeight="15" x14ac:dyDescent="0.25"/>
  <sheetData>
    <row r="1" spans="1:1" x14ac:dyDescent="0.25">
      <c r="A1" t="s">
        <v>439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23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389</v>
      </c>
      <c r="B2" t="s">
        <v>424</v>
      </c>
      <c r="C2" t="s">
        <v>425</v>
      </c>
      <c r="D2">
        <v>84.92</v>
      </c>
      <c r="E2">
        <v>84.92</v>
      </c>
      <c r="F2">
        <v>84.92</v>
      </c>
      <c r="G2">
        <v>84.92</v>
      </c>
      <c r="H2">
        <v>84.92</v>
      </c>
      <c r="I2">
        <v>84.92</v>
      </c>
      <c r="J2">
        <v>84.92</v>
      </c>
      <c r="K2">
        <v>84.92</v>
      </c>
      <c r="L2">
        <v>75.02</v>
      </c>
      <c r="M2">
        <v>75.02</v>
      </c>
      <c r="N2">
        <v>75.02</v>
      </c>
      <c r="O2">
        <v>75.02</v>
      </c>
      <c r="P2">
        <v>75.02</v>
      </c>
      <c r="Q2">
        <v>75.02</v>
      </c>
      <c r="R2">
        <v>75.02</v>
      </c>
      <c r="S2">
        <v>75.02</v>
      </c>
      <c r="T2">
        <v>75.02</v>
      </c>
      <c r="U2">
        <v>75.02</v>
      </c>
      <c r="V2">
        <v>75.02</v>
      </c>
      <c r="W2">
        <v>84.92</v>
      </c>
      <c r="X2">
        <v>84.92</v>
      </c>
      <c r="Y2">
        <v>84.92</v>
      </c>
      <c r="Z2">
        <v>84.92</v>
      </c>
      <c r="AA2">
        <v>84.92</v>
      </c>
    </row>
    <row r="3" spans="1:27" x14ac:dyDescent="0.25">
      <c r="A3" t="s">
        <v>389</v>
      </c>
      <c r="B3" t="s">
        <v>424</v>
      </c>
      <c r="C3" t="s">
        <v>426</v>
      </c>
      <c r="D3">
        <v>84.92</v>
      </c>
      <c r="E3">
        <v>84.92</v>
      </c>
      <c r="F3">
        <v>84.92</v>
      </c>
      <c r="G3">
        <v>84.92</v>
      </c>
      <c r="H3">
        <v>84.92</v>
      </c>
      <c r="I3">
        <v>84.92</v>
      </c>
      <c r="J3">
        <v>75.02</v>
      </c>
      <c r="K3">
        <v>75.02</v>
      </c>
      <c r="L3">
        <v>75.02</v>
      </c>
      <c r="M3">
        <v>75.02</v>
      </c>
      <c r="N3">
        <v>75.02</v>
      </c>
      <c r="O3">
        <v>75.02</v>
      </c>
      <c r="P3">
        <v>75.02</v>
      </c>
      <c r="Q3">
        <v>75.02</v>
      </c>
      <c r="R3">
        <v>75.02</v>
      </c>
      <c r="S3">
        <v>75.02</v>
      </c>
      <c r="T3">
        <v>75.02</v>
      </c>
      <c r="U3">
        <v>75.02</v>
      </c>
      <c r="V3">
        <v>75.02</v>
      </c>
      <c r="W3">
        <v>75.02</v>
      </c>
      <c r="X3">
        <v>75.02</v>
      </c>
      <c r="Y3">
        <v>75.02</v>
      </c>
      <c r="Z3">
        <v>84.92</v>
      </c>
      <c r="AA3">
        <v>84.92</v>
      </c>
    </row>
    <row r="4" spans="1:27" x14ac:dyDescent="0.25">
      <c r="A4" t="s">
        <v>389</v>
      </c>
      <c r="B4" t="s">
        <v>424</v>
      </c>
      <c r="C4" t="s">
        <v>427</v>
      </c>
      <c r="D4">
        <v>84.92</v>
      </c>
      <c r="E4">
        <v>84.92</v>
      </c>
      <c r="F4">
        <v>84.92</v>
      </c>
      <c r="G4">
        <v>84.92</v>
      </c>
      <c r="H4">
        <v>84.92</v>
      </c>
      <c r="I4">
        <v>84.92</v>
      </c>
      <c r="J4">
        <v>75.02</v>
      </c>
      <c r="K4">
        <v>75.02</v>
      </c>
      <c r="L4">
        <v>75.02</v>
      </c>
      <c r="M4">
        <v>75.02</v>
      </c>
      <c r="N4">
        <v>75.02</v>
      </c>
      <c r="O4">
        <v>75.02</v>
      </c>
      <c r="P4">
        <v>75.02</v>
      </c>
      <c r="Q4">
        <v>75.02</v>
      </c>
      <c r="R4">
        <v>75.02</v>
      </c>
      <c r="S4">
        <v>75.02</v>
      </c>
      <c r="T4">
        <v>75.02</v>
      </c>
      <c r="U4">
        <v>75.02</v>
      </c>
      <c r="V4">
        <v>75.02</v>
      </c>
      <c r="W4">
        <v>75.02</v>
      </c>
      <c r="X4">
        <v>75.02</v>
      </c>
      <c r="Y4">
        <v>84.92</v>
      </c>
      <c r="Z4">
        <v>84.92</v>
      </c>
      <c r="AA4">
        <v>84.92</v>
      </c>
    </row>
    <row r="5" spans="1:27" x14ac:dyDescent="0.25">
      <c r="A5" t="s">
        <v>389</v>
      </c>
      <c r="B5" t="s">
        <v>428</v>
      </c>
      <c r="C5" t="s">
        <v>425</v>
      </c>
      <c r="D5">
        <v>7.0000000000000007E-2</v>
      </c>
      <c r="E5">
        <v>7.0000000000000007E-2</v>
      </c>
      <c r="F5">
        <v>7.0000000000000007E-2</v>
      </c>
      <c r="G5">
        <v>0.06</v>
      </c>
      <c r="H5">
        <v>0.06</v>
      </c>
      <c r="I5">
        <v>0.06</v>
      </c>
      <c r="J5">
        <v>7.0000000000000007E-2</v>
      </c>
      <c r="K5">
        <v>0.1</v>
      </c>
      <c r="L5">
        <v>0.12</v>
      </c>
      <c r="M5">
        <v>0.14000000000000001</v>
      </c>
      <c r="N5">
        <v>0.28999999999999998</v>
      </c>
      <c r="O5">
        <v>0.31</v>
      </c>
      <c r="P5">
        <v>0.36</v>
      </c>
      <c r="Q5">
        <v>0.36</v>
      </c>
      <c r="R5">
        <v>0.34</v>
      </c>
      <c r="S5">
        <v>0.35</v>
      </c>
      <c r="T5">
        <v>0.37</v>
      </c>
      <c r="U5">
        <v>0.34</v>
      </c>
      <c r="V5">
        <v>0.25</v>
      </c>
      <c r="W5">
        <v>0.27</v>
      </c>
      <c r="X5">
        <v>0.21</v>
      </c>
      <c r="Y5">
        <v>0.16</v>
      </c>
      <c r="Z5">
        <v>0.1</v>
      </c>
      <c r="AA5">
        <v>0.06</v>
      </c>
    </row>
    <row r="6" spans="1:27" x14ac:dyDescent="0.25">
      <c r="A6" t="s">
        <v>389</v>
      </c>
      <c r="B6" t="s">
        <v>428</v>
      </c>
      <c r="C6" t="s">
        <v>429</v>
      </c>
      <c r="D6">
        <v>0.11</v>
      </c>
      <c r="E6">
        <v>0.1</v>
      </c>
      <c r="F6">
        <v>0.08</v>
      </c>
      <c r="G6">
        <v>0.06</v>
      </c>
      <c r="H6">
        <v>0.06</v>
      </c>
      <c r="I6">
        <v>0.06</v>
      </c>
      <c r="J6">
        <v>7.0000000000000007E-2</v>
      </c>
      <c r="K6">
        <v>0.2</v>
      </c>
      <c r="L6">
        <v>0.24</v>
      </c>
      <c r="M6">
        <v>0.27</v>
      </c>
      <c r="N6">
        <v>0.42</v>
      </c>
      <c r="O6">
        <v>0.54</v>
      </c>
      <c r="P6">
        <v>0.59</v>
      </c>
      <c r="Q6">
        <v>0.6</v>
      </c>
      <c r="R6">
        <v>0.49</v>
      </c>
      <c r="S6">
        <v>0.48</v>
      </c>
      <c r="T6">
        <v>0.47</v>
      </c>
      <c r="U6">
        <v>0.46</v>
      </c>
      <c r="V6">
        <v>0.44</v>
      </c>
      <c r="W6">
        <v>0.36</v>
      </c>
      <c r="X6">
        <v>0.28999999999999998</v>
      </c>
      <c r="Y6">
        <v>0.22</v>
      </c>
      <c r="Z6">
        <v>0.16</v>
      </c>
      <c r="AA6">
        <v>0.13</v>
      </c>
    </row>
    <row r="7" spans="1:27" x14ac:dyDescent="0.25">
      <c r="A7" t="s">
        <v>389</v>
      </c>
      <c r="B7" t="s">
        <v>428</v>
      </c>
      <c r="C7" t="s">
        <v>427</v>
      </c>
      <c r="D7">
        <v>0.04</v>
      </c>
      <c r="E7">
        <v>0.05</v>
      </c>
      <c r="F7">
        <v>0.05</v>
      </c>
      <c r="G7">
        <v>0.04</v>
      </c>
      <c r="H7">
        <v>0.04</v>
      </c>
      <c r="I7">
        <v>0.04</v>
      </c>
      <c r="J7">
        <v>0.04</v>
      </c>
      <c r="K7">
        <v>0.15</v>
      </c>
      <c r="L7">
        <v>0.23</v>
      </c>
      <c r="M7">
        <v>0.32</v>
      </c>
      <c r="N7">
        <v>0.41</v>
      </c>
      <c r="O7">
        <v>0.56999999999999995</v>
      </c>
      <c r="P7">
        <v>0.62</v>
      </c>
      <c r="Q7">
        <v>0.61</v>
      </c>
      <c r="R7">
        <v>0.5</v>
      </c>
      <c r="S7">
        <v>0.45</v>
      </c>
      <c r="T7">
        <v>0.46</v>
      </c>
      <c r="U7">
        <v>0.47</v>
      </c>
      <c r="V7">
        <v>0.42</v>
      </c>
      <c r="W7">
        <v>0.34</v>
      </c>
      <c r="X7">
        <v>0.33</v>
      </c>
      <c r="Y7">
        <v>0.23</v>
      </c>
      <c r="Z7">
        <v>0.13</v>
      </c>
      <c r="AA7">
        <v>0.08</v>
      </c>
    </row>
    <row r="8" spans="1:27" x14ac:dyDescent="0.25">
      <c r="A8" t="s">
        <v>389</v>
      </c>
      <c r="B8" t="s">
        <v>430</v>
      </c>
      <c r="C8" t="s">
        <v>425</v>
      </c>
      <c r="D8">
        <v>0.05</v>
      </c>
      <c r="E8">
        <v>0.05</v>
      </c>
      <c r="F8">
        <v>0.05</v>
      </c>
      <c r="G8">
        <v>0.05</v>
      </c>
      <c r="H8">
        <v>0.05</v>
      </c>
      <c r="I8">
        <v>0.05</v>
      </c>
      <c r="J8">
        <v>0.05</v>
      </c>
      <c r="K8">
        <v>0.05</v>
      </c>
      <c r="L8">
        <v>0.1</v>
      </c>
      <c r="M8">
        <v>0.1</v>
      </c>
      <c r="N8">
        <v>0.4</v>
      </c>
      <c r="O8">
        <v>0.4</v>
      </c>
      <c r="P8">
        <v>0.6</v>
      </c>
      <c r="Q8">
        <v>0.6</v>
      </c>
      <c r="R8">
        <v>0.6</v>
      </c>
      <c r="S8">
        <v>0.6</v>
      </c>
      <c r="T8">
        <v>0.6</v>
      </c>
      <c r="U8">
        <v>0.4</v>
      </c>
      <c r="V8">
        <v>0.2</v>
      </c>
      <c r="W8">
        <v>0.05</v>
      </c>
      <c r="X8">
        <v>0.05</v>
      </c>
      <c r="Y8">
        <v>0.05</v>
      </c>
      <c r="Z8">
        <v>0.05</v>
      </c>
      <c r="AA8">
        <v>0.05</v>
      </c>
    </row>
    <row r="9" spans="1:27" x14ac:dyDescent="0.25">
      <c r="A9" t="s">
        <v>389</v>
      </c>
      <c r="B9" t="s">
        <v>430</v>
      </c>
      <c r="C9" t="s">
        <v>429</v>
      </c>
      <c r="D9">
        <v>0.05</v>
      </c>
      <c r="E9">
        <v>0.05</v>
      </c>
      <c r="F9">
        <v>0.05</v>
      </c>
      <c r="G9">
        <v>0.05</v>
      </c>
      <c r="H9">
        <v>0.05</v>
      </c>
      <c r="I9">
        <v>0.05</v>
      </c>
      <c r="J9">
        <v>0.05</v>
      </c>
      <c r="K9">
        <v>0.1</v>
      </c>
      <c r="L9">
        <v>0.3</v>
      </c>
      <c r="M9">
        <v>0.6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0.9</v>
      </c>
      <c r="U9">
        <v>0.9</v>
      </c>
      <c r="V9">
        <v>0.5</v>
      </c>
      <c r="W9">
        <v>0.3</v>
      </c>
      <c r="X9">
        <v>0.3</v>
      </c>
      <c r="Y9">
        <v>0.1</v>
      </c>
      <c r="Z9">
        <v>0.05</v>
      </c>
      <c r="AA9">
        <v>0.05</v>
      </c>
    </row>
    <row r="10" spans="1:27" x14ac:dyDescent="0.25">
      <c r="A10" t="s">
        <v>389</v>
      </c>
      <c r="B10" t="s">
        <v>430</v>
      </c>
      <c r="C10" t="s">
        <v>427</v>
      </c>
      <c r="D10">
        <v>0.05</v>
      </c>
      <c r="E10">
        <v>0.05</v>
      </c>
      <c r="F10">
        <v>0.05</v>
      </c>
      <c r="G10">
        <v>0.05</v>
      </c>
      <c r="H10">
        <v>0.05</v>
      </c>
      <c r="I10">
        <v>0.05</v>
      </c>
      <c r="J10">
        <v>0.05</v>
      </c>
      <c r="K10">
        <v>0.2</v>
      </c>
      <c r="L10">
        <v>0.5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0.6</v>
      </c>
      <c r="W10">
        <v>0.6</v>
      </c>
      <c r="X10">
        <v>0.5</v>
      </c>
      <c r="Y10">
        <v>0.2</v>
      </c>
      <c r="Z10">
        <v>0.05</v>
      </c>
      <c r="AA10">
        <v>0.05</v>
      </c>
    </row>
    <row r="11" spans="1:27" x14ac:dyDescent="0.25">
      <c r="A11" t="s">
        <v>389</v>
      </c>
      <c r="B11" t="s">
        <v>431</v>
      </c>
      <c r="C11" t="s">
        <v>425</v>
      </c>
      <c r="D11">
        <v>60.08</v>
      </c>
      <c r="E11">
        <v>60.08</v>
      </c>
      <c r="F11">
        <v>60.08</v>
      </c>
      <c r="G11">
        <v>60.08</v>
      </c>
      <c r="H11">
        <v>60.08</v>
      </c>
      <c r="I11">
        <v>60.08</v>
      </c>
      <c r="J11">
        <v>60.08</v>
      </c>
      <c r="K11">
        <v>60.08</v>
      </c>
      <c r="L11">
        <v>69.98</v>
      </c>
      <c r="M11">
        <v>69.98</v>
      </c>
      <c r="N11">
        <v>69.98</v>
      </c>
      <c r="O11">
        <v>69.98</v>
      </c>
      <c r="P11">
        <v>69.98</v>
      </c>
      <c r="Q11">
        <v>69.98</v>
      </c>
      <c r="R11">
        <v>69.98</v>
      </c>
      <c r="S11">
        <v>69.98</v>
      </c>
      <c r="T11">
        <v>69.98</v>
      </c>
      <c r="U11">
        <v>69.98</v>
      </c>
      <c r="V11">
        <v>69.98</v>
      </c>
      <c r="W11">
        <v>60.08</v>
      </c>
      <c r="X11">
        <v>60.08</v>
      </c>
      <c r="Y11">
        <v>60.08</v>
      </c>
      <c r="Z11">
        <v>60.08</v>
      </c>
      <c r="AA11">
        <v>60.08</v>
      </c>
    </row>
    <row r="12" spans="1:27" x14ac:dyDescent="0.25">
      <c r="A12" t="s">
        <v>389</v>
      </c>
      <c r="B12" t="s">
        <v>431</v>
      </c>
      <c r="C12" t="s">
        <v>426</v>
      </c>
      <c r="D12">
        <v>60.08</v>
      </c>
      <c r="E12">
        <v>60.08</v>
      </c>
      <c r="F12">
        <v>60.08</v>
      </c>
      <c r="G12">
        <v>60.08</v>
      </c>
      <c r="H12">
        <v>60.08</v>
      </c>
      <c r="I12">
        <v>60.08</v>
      </c>
      <c r="J12">
        <v>69.98</v>
      </c>
      <c r="K12">
        <v>69.98</v>
      </c>
      <c r="L12">
        <v>69.98</v>
      </c>
      <c r="M12">
        <v>69.98</v>
      </c>
      <c r="N12">
        <v>69.98</v>
      </c>
      <c r="O12">
        <v>69.98</v>
      </c>
      <c r="P12">
        <v>69.98</v>
      </c>
      <c r="Q12">
        <v>69.98</v>
      </c>
      <c r="R12">
        <v>69.98</v>
      </c>
      <c r="S12">
        <v>69.98</v>
      </c>
      <c r="T12">
        <v>69.98</v>
      </c>
      <c r="U12">
        <v>69.98</v>
      </c>
      <c r="V12">
        <v>69.98</v>
      </c>
      <c r="W12">
        <v>69.98</v>
      </c>
      <c r="X12">
        <v>69.98</v>
      </c>
      <c r="Y12">
        <v>69.98</v>
      </c>
      <c r="Z12">
        <v>60.08</v>
      </c>
      <c r="AA12">
        <v>60.08</v>
      </c>
    </row>
    <row r="13" spans="1:27" x14ac:dyDescent="0.25">
      <c r="A13" t="s">
        <v>389</v>
      </c>
      <c r="B13" t="s">
        <v>431</v>
      </c>
      <c r="C13" t="s">
        <v>427</v>
      </c>
      <c r="D13">
        <v>60.08</v>
      </c>
      <c r="E13">
        <v>60.08</v>
      </c>
      <c r="F13">
        <v>60.08</v>
      </c>
      <c r="G13">
        <v>60.08</v>
      </c>
      <c r="H13">
        <v>60.08</v>
      </c>
      <c r="I13">
        <v>60.08</v>
      </c>
      <c r="J13">
        <v>69.98</v>
      </c>
      <c r="K13">
        <v>69.98</v>
      </c>
      <c r="L13">
        <v>69.98</v>
      </c>
      <c r="M13">
        <v>69.98</v>
      </c>
      <c r="N13">
        <v>69.98</v>
      </c>
      <c r="O13">
        <v>69.98</v>
      </c>
      <c r="P13">
        <v>69.98</v>
      </c>
      <c r="Q13">
        <v>69.98</v>
      </c>
      <c r="R13">
        <v>69.98</v>
      </c>
      <c r="S13">
        <v>69.98</v>
      </c>
      <c r="T13">
        <v>69.98</v>
      </c>
      <c r="U13">
        <v>69.98</v>
      </c>
      <c r="V13">
        <v>69.98</v>
      </c>
      <c r="W13">
        <v>69.98</v>
      </c>
      <c r="X13">
        <v>69.98</v>
      </c>
      <c r="Y13">
        <v>60.08</v>
      </c>
      <c r="Z13">
        <v>60.08</v>
      </c>
      <c r="AA13">
        <v>60.08</v>
      </c>
    </row>
    <row r="14" spans="1:27" x14ac:dyDescent="0.25">
      <c r="A14" t="s">
        <v>389</v>
      </c>
      <c r="B14" t="s">
        <v>432</v>
      </c>
      <c r="C14" t="s">
        <v>433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389</v>
      </c>
      <c r="B15" t="s">
        <v>434</v>
      </c>
      <c r="C15" t="s">
        <v>425</v>
      </c>
      <c r="D15">
        <v>0.05</v>
      </c>
      <c r="E15">
        <v>0.05</v>
      </c>
      <c r="F15">
        <v>0.05</v>
      </c>
      <c r="G15">
        <v>0.05</v>
      </c>
      <c r="H15">
        <v>0.05</v>
      </c>
      <c r="I15">
        <v>0.05</v>
      </c>
      <c r="J15">
        <v>0.05</v>
      </c>
      <c r="K15">
        <v>0.05</v>
      </c>
      <c r="L15">
        <v>0.1</v>
      </c>
      <c r="M15">
        <v>0.1</v>
      </c>
      <c r="N15">
        <v>0.4</v>
      </c>
      <c r="O15">
        <v>0.4</v>
      </c>
      <c r="P15">
        <v>0.55000000000000004</v>
      </c>
      <c r="Q15">
        <v>0.55000000000000004</v>
      </c>
      <c r="R15">
        <v>0.55000000000000004</v>
      </c>
      <c r="S15">
        <v>0.55000000000000004</v>
      </c>
      <c r="T15">
        <v>0.55000000000000004</v>
      </c>
      <c r="U15">
        <v>0.4</v>
      </c>
      <c r="V15">
        <v>0.2</v>
      </c>
      <c r="W15">
        <v>0.05</v>
      </c>
      <c r="X15">
        <v>0.05</v>
      </c>
      <c r="Y15">
        <v>0.05</v>
      </c>
      <c r="Z15">
        <v>0.05</v>
      </c>
      <c r="AA15">
        <v>0.05</v>
      </c>
    </row>
    <row r="16" spans="1:27" x14ac:dyDescent="0.25">
      <c r="A16" t="s">
        <v>389</v>
      </c>
      <c r="B16" t="s">
        <v>434</v>
      </c>
      <c r="C16" t="s">
        <v>429</v>
      </c>
      <c r="D16">
        <v>0.05</v>
      </c>
      <c r="E16">
        <v>0.05</v>
      </c>
      <c r="F16">
        <v>0.05</v>
      </c>
      <c r="G16">
        <v>0.05</v>
      </c>
      <c r="H16">
        <v>0.05</v>
      </c>
      <c r="I16">
        <v>0.05</v>
      </c>
      <c r="J16">
        <v>0.05</v>
      </c>
      <c r="K16">
        <v>0.1</v>
      </c>
      <c r="L16">
        <v>0.3</v>
      </c>
      <c r="M16">
        <v>0.55000000000000004</v>
      </c>
      <c r="N16">
        <v>0.85</v>
      </c>
      <c r="O16">
        <v>0.85</v>
      </c>
      <c r="P16">
        <v>0.85</v>
      </c>
      <c r="Q16">
        <v>0.85</v>
      </c>
      <c r="R16">
        <v>0.85</v>
      </c>
      <c r="S16">
        <v>0.85</v>
      </c>
      <c r="T16">
        <v>0.85</v>
      </c>
      <c r="U16">
        <v>0.85</v>
      </c>
      <c r="V16">
        <v>0.5</v>
      </c>
      <c r="W16">
        <v>0.3</v>
      </c>
      <c r="X16">
        <v>0.3</v>
      </c>
      <c r="Y16">
        <v>0.1</v>
      </c>
      <c r="Z16">
        <v>0.05</v>
      </c>
      <c r="AA16">
        <v>0.05</v>
      </c>
    </row>
    <row r="17" spans="1:27" x14ac:dyDescent="0.25">
      <c r="A17" t="s">
        <v>389</v>
      </c>
      <c r="B17" t="s">
        <v>434</v>
      </c>
      <c r="C17" t="s">
        <v>427</v>
      </c>
      <c r="D17">
        <v>0.05</v>
      </c>
      <c r="E17">
        <v>0.05</v>
      </c>
      <c r="F17">
        <v>0.05</v>
      </c>
      <c r="G17">
        <v>0.05</v>
      </c>
      <c r="H17">
        <v>0.05</v>
      </c>
      <c r="I17">
        <v>0.05</v>
      </c>
      <c r="J17">
        <v>0.05</v>
      </c>
      <c r="K17">
        <v>0.2</v>
      </c>
      <c r="L17">
        <v>0.5</v>
      </c>
      <c r="M17">
        <v>0.85</v>
      </c>
      <c r="N17">
        <v>0.85</v>
      </c>
      <c r="O17">
        <v>0.85</v>
      </c>
      <c r="P17">
        <v>0.85</v>
      </c>
      <c r="Q17">
        <v>0.85</v>
      </c>
      <c r="R17">
        <v>0.85</v>
      </c>
      <c r="S17">
        <v>0.85</v>
      </c>
      <c r="T17">
        <v>0.85</v>
      </c>
      <c r="U17">
        <v>0.85</v>
      </c>
      <c r="V17">
        <v>0.55000000000000004</v>
      </c>
      <c r="W17">
        <v>0.55000000000000004</v>
      </c>
      <c r="X17">
        <v>0.5</v>
      </c>
      <c r="Y17">
        <v>0.2</v>
      </c>
      <c r="Z17">
        <v>0.05</v>
      </c>
      <c r="AA17">
        <v>0.05</v>
      </c>
    </row>
    <row r="18" spans="1:27" x14ac:dyDescent="0.25">
      <c r="A18" t="s">
        <v>389</v>
      </c>
      <c r="B18" t="s">
        <v>435</v>
      </c>
      <c r="C18" t="s">
        <v>425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389</v>
      </c>
      <c r="B19" t="s">
        <v>435</v>
      </c>
      <c r="C19" t="s">
        <v>426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0</v>
      </c>
    </row>
    <row r="20" spans="1:27" x14ac:dyDescent="0.25">
      <c r="A20" t="s">
        <v>389</v>
      </c>
      <c r="B20" t="s">
        <v>435</v>
      </c>
      <c r="C20" t="s">
        <v>427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0</v>
      </c>
      <c r="Z20">
        <v>0</v>
      </c>
      <c r="AA20">
        <v>0</v>
      </c>
    </row>
    <row r="21" spans="1:27" x14ac:dyDescent="0.25">
      <c r="A21" t="s">
        <v>389</v>
      </c>
      <c r="B21" t="s">
        <v>436</v>
      </c>
      <c r="C21" t="s">
        <v>425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0.1</v>
      </c>
      <c r="N21">
        <v>0.2</v>
      </c>
      <c r="O21">
        <v>0.2</v>
      </c>
      <c r="P21">
        <v>0.4</v>
      </c>
      <c r="Q21">
        <v>0.4</v>
      </c>
      <c r="R21">
        <v>0.4</v>
      </c>
      <c r="S21">
        <v>0.4</v>
      </c>
      <c r="T21">
        <v>0.4</v>
      </c>
      <c r="U21">
        <v>0.2</v>
      </c>
      <c r="V21">
        <v>0.1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389</v>
      </c>
      <c r="B22" t="s">
        <v>436</v>
      </c>
      <c r="C22" t="s">
        <v>429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0.1</v>
      </c>
      <c r="L22">
        <v>0.2</v>
      </c>
      <c r="M22">
        <v>0.5</v>
      </c>
      <c r="N22">
        <v>0.6</v>
      </c>
      <c r="O22">
        <v>0.8</v>
      </c>
      <c r="P22">
        <v>0.8</v>
      </c>
      <c r="Q22">
        <v>0.8</v>
      </c>
      <c r="R22">
        <v>0.8</v>
      </c>
      <c r="S22">
        <v>0.8</v>
      </c>
      <c r="T22">
        <v>0.8</v>
      </c>
      <c r="U22">
        <v>0.6</v>
      </c>
      <c r="V22">
        <v>0.2</v>
      </c>
      <c r="W22">
        <v>0.2</v>
      </c>
      <c r="X22">
        <v>0.2</v>
      </c>
      <c r="Y22">
        <v>0.1</v>
      </c>
      <c r="Z22">
        <v>0</v>
      </c>
      <c r="AA22">
        <v>0</v>
      </c>
    </row>
    <row r="23" spans="1:27" x14ac:dyDescent="0.25">
      <c r="A23" t="s">
        <v>389</v>
      </c>
      <c r="B23" t="s">
        <v>436</v>
      </c>
      <c r="C23" t="s">
        <v>427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</v>
      </c>
      <c r="L23">
        <v>0.2</v>
      </c>
      <c r="M23">
        <v>0.5</v>
      </c>
      <c r="N23">
        <v>0.5</v>
      </c>
      <c r="O23">
        <v>0.7</v>
      </c>
      <c r="P23">
        <v>0.7</v>
      </c>
      <c r="Q23">
        <v>0.7</v>
      </c>
      <c r="R23">
        <v>0.7</v>
      </c>
      <c r="S23">
        <v>0.8</v>
      </c>
      <c r="T23">
        <v>0.7</v>
      </c>
      <c r="U23">
        <v>0.5</v>
      </c>
      <c r="V23">
        <v>0.5</v>
      </c>
      <c r="W23">
        <v>0.3</v>
      </c>
      <c r="X23">
        <v>0.3</v>
      </c>
      <c r="Y23">
        <v>0</v>
      </c>
      <c r="Z23">
        <v>0</v>
      </c>
      <c r="AA23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Financial buildings, incl. banks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Zones!$H$6</f>
        <v>3600.36</v>
      </c>
      <c r="E3" s="38">
        <f>SUMIFS(Raw_totalendusesannual!$D:$D,
        Raw_totalendusesannual!$B:$B,$A3,
        Raw_totalendusesannual!$C:$C,$B3,
        Raw_totalendusesannual!$A:$A,$C3) / $D3</f>
        <v>38.125562443755626</v>
      </c>
      <c r="F3" s="38">
        <f>SUMIFS(Raw_totalendusesannual!$E:$E,
        Raw_totalendusesannual!$B:$B,$A3,
        Raw_totalendusesannual!$C:$C,$B3,
        Raw_totalendusesannual!$A:$A,$C3) / $D3</f>
        <v>20.57679787576798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Zones!$H$6</f>
        <v>3600.36</v>
      </c>
      <c r="E4" s="38">
        <f>SUMIFS(Raw_totalendusesannual!$D:$D,
        Raw_totalendusesannual!$B:$B,$A4,
        Raw_totalendusesannual!$C:$C,$B4,
        Raw_totalendusesannual!$A:$A,$C4) / $D4</f>
        <v>27.862530413625304</v>
      </c>
      <c r="F4" s="38">
        <f>SUMIFS(Raw_totalendusesannual!$E:$E,
        Raw_totalendusesannual!$B:$B,$A4,
        Raw_totalendusesannual!$C:$C,$B4,
        Raw_totalendusesannual!$A:$A,$C4) / $D4</f>
        <v>17.248236287482364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Zones!$H$6</f>
        <v>3600.36</v>
      </c>
      <c r="E5" s="38">
        <f>SUMIFS(Raw_totalendusesannual!$D:$D,
        Raw_totalendusesannual!$B:$B,$A5,
        Raw_totalendusesannual!$C:$C,$B5,
        Raw_totalendusesannual!$A:$A,$C5) / $D5</f>
        <v>49.956454354564542</v>
      </c>
      <c r="F5" s="38">
        <f>SUMIFS(Raw_totalendusesannual!$E:$E,
        Raw_totalendusesannual!$B:$B,$A5,
        Raw_totalendusesannual!$C:$C,$B5,
        Raw_totalendusesannual!$A:$A,$C5) / $D5</f>
        <v>12.428998766789988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Zones!$H$6</f>
        <v>3600.36</v>
      </c>
      <c r="E6" s="38">
        <f>SUMIFS(Raw_totalendusesannual!$D:$D,
        Raw_totalendusesannual!$B:$B,$A6,
        Raw_totalendusesannual!$C:$C,$B6,
        Raw_totalendusesannual!$A:$A,$C6) / $D6</f>
        <v>32.615399571153993</v>
      </c>
      <c r="F6" s="38">
        <f>SUMIFS(Raw_totalendusesannual!$E:$E,
        Raw_totalendusesannual!$B:$B,$A6,
        Raw_totalendusesannual!$C:$C,$B6,
        Raw_totalendusesannual!$A:$A,$C6) / $D6</f>
        <v>12.815360130653602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Zones!$H$6</f>
        <v>3600.36</v>
      </c>
      <c r="E7" s="38">
        <f>SUMIFS(Raw_totalendusesannual!$D:$D,
        Raw_totalendusesannual!$B:$B,$A7,
        Raw_totalendusesannual!$C:$C,$B7,
        Raw_totalendusesannual!$A:$A,$C7) / $D7</f>
        <v>51.651543179015427</v>
      </c>
      <c r="F7" s="38">
        <f>SUMIFS(Raw_totalendusesannual!$E:$E,
        Raw_totalendusesannual!$B:$B,$A7,
        Raw_totalendusesannual!$C:$C,$B7,
        Raw_totalendusesannual!$A:$A,$C7) / $D7</f>
        <v>5.4948227399482272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Zones!$H$6</f>
        <v>3600.36</v>
      </c>
      <c r="E8" s="38">
        <f>SUMIFS(Raw_totalendusesannual!$D:$D,
        Raw_totalendusesannual!$B:$B,$A8,
        Raw_totalendusesannual!$C:$C,$B8,
        Raw_totalendusesannual!$A:$A,$C8) / $D8</f>
        <v>34.389555488895553</v>
      </c>
      <c r="F8" s="38">
        <f>SUMIFS(Raw_totalendusesannual!$E:$E,
        Raw_totalendusesannual!$B:$B,$A8,
        Raw_totalendusesannual!$C:$C,$B8,
        Raw_totalendusesannual!$A:$A,$C8) / $D8</f>
        <v>5.493295114932951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Zones!$H$6</f>
        <v>3600.36</v>
      </c>
      <c r="E9" s="38">
        <f>SUMIFS(Raw_totalendusesannual!$D:$D,
        Raw_totalendusesannual!$B:$B,$A9,
        Raw_totalendusesannual!$C:$C,$B9,
        Raw_totalendusesannual!$A:$A,$C9) / $D9</f>
        <v>50.211995467119955</v>
      </c>
      <c r="F9" s="38">
        <f>SUMIFS(Raw_totalendusesannual!$E:$E,
        Raw_totalendusesannual!$B:$B,$A9,
        Raw_totalendusesannual!$C:$C,$B9,
        Raw_totalendusesannual!$A:$A,$C9) / $D9</f>
        <v>5.4948977324489769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Zones!$H$6</f>
        <v>3600.36</v>
      </c>
      <c r="E10" s="38">
        <f>SUMIFS(Raw_totalendusesannual!$D:$D,
        Raw_totalendusesannual!$B:$B,$A10,
        Raw_totalendusesannual!$C:$C,$B10,
        Raw_totalendusesannual!$A:$A,$C10) / $D10</f>
        <v>32.661883811618836</v>
      </c>
      <c r="F10" s="38">
        <f>SUMIFS(Raw_totalendusesannual!$E:$E,
        Raw_totalendusesannual!$B:$B,$A10,
        Raw_totalendusesannual!$C:$C,$B10,
        Raw_totalendusesannual!$A:$A,$C10) / $D10</f>
        <v>5.4932256774322568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Zones!$H$6</f>
        <v>3600.36</v>
      </c>
      <c r="E11" s="38">
        <f>SUMIFS(Raw_totalendusesannual!$D:$D,
        Raw_totalendusesannual!$B:$B,$A11,
        Raw_totalendusesannual!$C:$C,$B11,
        Raw_totalendusesannual!$A:$A,$C11) / $D11</f>
        <v>40.100973236009729</v>
      </c>
      <c r="F11" s="38">
        <f>SUMIFS(Raw_totalendusesannual!$E:$E,
        Raw_totalendusesannual!$B:$B,$A11,
        Raw_totalendusesannual!$C:$C,$B11,
        Raw_totalendusesannual!$A:$A,$C11) / $D11</f>
        <v>16.605894966058948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Zones!$H$6</f>
        <v>3600.36</v>
      </c>
      <c r="E12" s="38">
        <f>SUMIFS(Raw_totalendusesannual!$D:$D,
        Raw_totalendusesannual!$B:$B,$A12,
        Raw_totalendusesannual!$C:$C,$B12,
        Raw_totalendusesannual!$A:$A,$C12) / $D12</f>
        <v>27.268323167683231</v>
      </c>
      <c r="F12" s="38">
        <f>SUMIFS(Raw_totalendusesannual!$E:$E,
        Raw_totalendusesannual!$B:$B,$A12,
        Raw_totalendusesannual!$C:$C,$B12,
        Raw_totalendusesannual!$A:$A,$C12) / $D12</f>
        <v>16.044259462942595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Zones!$H$6</f>
        <v>3600.36</v>
      </c>
      <c r="E13" s="38">
        <f>SUMIFS(Raw_totalendusesannual!$D:$D,
        Raw_totalendusesannual!$B:$B,$A13,
        Raw_totalendusesannual!$C:$C,$B13,
        Raw_totalendusesannual!$A:$A,$C13) / $D13</f>
        <v>49.398524036485242</v>
      </c>
      <c r="F13" s="38">
        <f>SUMIFS(Raw_totalendusesannual!$E:$E,
        Raw_totalendusesannual!$B:$B,$A13,
        Raw_totalendusesannual!$C:$C,$B13,
        Raw_totalendusesannual!$A:$A,$C13) / $D13</f>
        <v>15.955135042051351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Zones!$H$6</f>
        <v>3600.36</v>
      </c>
      <c r="E14" s="38">
        <f>SUMIFS(Raw_totalendusesannual!$D:$D,
        Raw_totalendusesannual!$B:$B,$A14,
        Raw_totalendusesannual!$C:$C,$B14,
        Raw_totalendusesannual!$A:$A,$C14) / $D14</f>
        <v>32.597165283471654</v>
      </c>
      <c r="F14" s="38">
        <f>SUMIFS(Raw_totalendusesannual!$E:$E,
        Raw_totalendusesannual!$B:$B,$A14,
        Raw_totalendusesannual!$C:$C,$B14,
        Raw_totalendusesannual!$A:$A,$C14) / $D14</f>
        <v>12.74015098490151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Zones!$H$6</f>
        <v>3600.36</v>
      </c>
      <c r="E15" s="38">
        <f>SUMIFS(Raw_totalendusesannual!$D:$D,
        Raw_totalendusesannual!$B:$B,$A15,
        Raw_totalendusesannual!$C:$C,$B15,
        Raw_totalendusesannual!$A:$A,$C15) / $D15</f>
        <v>59.961417747114176</v>
      </c>
      <c r="F15" s="38">
        <f>SUMIFS(Raw_totalendusesannual!$E:$E,
        Raw_totalendusesannual!$B:$B,$A15,
        Raw_totalendusesannual!$C:$C,$B15,
        Raw_totalendusesannual!$A:$A,$C15) / $D15</f>
        <v>9.3827672788276715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Zones!$H$6</f>
        <v>3600.36</v>
      </c>
      <c r="E16" s="38">
        <f>SUMIFS(Raw_totalendusesannual!$D:$D,
        Raw_totalendusesannual!$B:$B,$A16,
        Raw_totalendusesannual!$C:$C,$B16,
        Raw_totalendusesannual!$A:$A,$C16) / $D16</f>
        <v>37.793267895432678</v>
      </c>
      <c r="F16" s="38">
        <f>SUMIFS(Raw_totalendusesannual!$E:$E,
        Raw_totalendusesannual!$B:$B,$A16,
        Raw_totalendusesannual!$C:$C,$B16,
        Raw_totalendusesannual!$A:$A,$C16) / $D16</f>
        <v>9.2962842604628424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Zones!$H$6</f>
        <v>3600.36</v>
      </c>
      <c r="E17" s="38">
        <f>SUMIFS(Raw_totalendusesannual!$D:$D,
        Raw_totalendusesannual!$B:$B,$A17,
        Raw_totalendusesannual!$C:$C,$B17,
        Raw_totalendusesannual!$A:$A,$C17) / $D17</f>
        <v>61.140783143907825</v>
      </c>
      <c r="F17" s="38">
        <f>SUMIFS(Raw_totalendusesannual!$E:$E,
        Raw_totalendusesannual!$B:$B,$A17,
        Raw_totalendusesannual!$C:$C,$B17,
        Raw_totalendusesannual!$A:$A,$C17) / $D17</f>
        <v>5.095273805952738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Zones!$H$6</f>
        <v>3600.36</v>
      </c>
      <c r="E18" s="38">
        <f>SUMIFS(Raw_totalendusesannual!$D:$D,
        Raw_totalendusesannual!$B:$B,$A18,
        Raw_totalendusesannual!$C:$C,$B18,
        Raw_totalendusesannual!$A:$A,$C18) / $D18</f>
        <v>38.890785921407854</v>
      </c>
      <c r="F18" s="38">
        <f>SUMIFS(Raw_totalendusesannual!$E:$E,
        Raw_totalendusesannual!$B:$B,$A18,
        Raw_totalendusesannual!$C:$C,$B18,
        Raw_totalendusesannual!$A:$A,$C18) / $D18</f>
        <v>5.0936822984368231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Zones!$H$6</f>
        <v>3600.36</v>
      </c>
      <c r="E19" s="38">
        <f>SUMIFS(Raw_totalendusesannual!$D:$D,
        Raw_totalendusesannual!$B:$B,$A19,
        Raw_totalendusesannual!$C:$C,$B19,
        Raw_totalendusesannual!$A:$A,$C19) / $D19</f>
        <v>60.048195180481947</v>
      </c>
      <c r="F19" s="38">
        <f>SUMIFS(Raw_totalendusesannual!$E:$E,
        Raw_totalendusesannual!$B:$B,$A19,
        Raw_totalendusesannual!$C:$C,$B19,
        Raw_totalendusesannual!$A:$A,$C19) / $D19</f>
        <v>5.0953015809530156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Zones!$H$6</f>
        <v>3600.36</v>
      </c>
      <c r="E20" s="38">
        <f>SUMIFS(Raw_totalendusesannual!$D:$D,
        Raw_totalendusesannual!$B:$B,$A20,
        Raw_totalendusesannual!$C:$C,$B20,
        Raw_totalendusesannual!$A:$A,$C20) / $D20</f>
        <v>37.79491217544912</v>
      </c>
      <c r="F20" s="38">
        <f>SUMIFS(Raw_totalendusesannual!$E:$E,
        Raw_totalendusesannual!$B:$B,$A20,
        Raw_totalendusesannual!$C:$C,$B20,
        Raw_totalendusesannual!$A:$A,$C20) / $D20</f>
        <v>5.093737848437379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Zones!$H$6</f>
        <v>3600.36</v>
      </c>
      <c r="E21" s="38">
        <f>SUMIFS(Raw_totalendusesannual!$D:$D,
        Raw_totalendusesannual!$B:$B,$A21,
        Raw_totalendusesannual!$C:$C,$B21,
        Raw_totalendusesannual!$A:$A,$C21) / $D21</f>
        <v>48.834316568343162</v>
      </c>
      <c r="F21" s="38">
        <f>SUMIFS(Raw_totalendusesannual!$E:$E,
        Raw_totalendusesannual!$B:$B,$A21,
        Raw_totalendusesannual!$C:$C,$B21,
        Raw_totalendusesannual!$A:$A,$C21) / $D21</f>
        <v>12.330614160806142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Zones!$H$6</f>
        <v>3600.36</v>
      </c>
      <c r="E22" s="38">
        <f>SUMIFS(Raw_totalendusesannual!$D:$D,
        Raw_totalendusesannual!$B:$B,$A22,
        Raw_totalendusesannual!$C:$C,$B22,
        Raw_totalendusesannual!$A:$A,$C22) / $D22</f>
        <v>31.826211823262121</v>
      </c>
      <c r="F22" s="38">
        <f>SUMIFS(Raw_totalendusesannual!$E:$E,
        Raw_totalendusesannual!$B:$B,$A22,
        Raw_totalendusesannual!$C:$C,$B22,
        Raw_totalendusesannual!$A:$A,$C22) / $D22</f>
        <v>11.350076103500761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Zones!$H$6</f>
        <v>3600.36</v>
      </c>
      <c r="E23" s="38">
        <f>SUMIFS(Raw_totalendusesannual!$D:$D,
        Raw_totalendusesannual!$B:$B,$A23,
        Raw_totalendusesannual!$C:$C,$B23,
        Raw_totalendusesannual!$A:$A,$C23) / $D23</f>
        <v>44.620990678709909</v>
      </c>
      <c r="F23" s="38">
        <f>SUMIFS(Raw_totalendusesannual!$E:$E,
        Raw_totalendusesannual!$B:$B,$A23,
        Raw_totalendusesannual!$C:$C,$B23,
        Raw_totalendusesannual!$A:$A,$C23) / $D23</f>
        <v>11.5222699952227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Zones!$H$6</f>
        <v>3600.36</v>
      </c>
      <c r="E24" s="38">
        <f>SUMIFS(Raw_totalendusesannual!$D:$D,
        Raw_totalendusesannual!$B:$B,$A24,
        Raw_totalendusesannual!$C:$C,$B24,
        Raw_totalendusesannual!$A:$A,$C24) / $D24</f>
        <v>30.015187370151871</v>
      </c>
      <c r="F24" s="38">
        <f>SUMIFS(Raw_totalendusesannual!$E:$E,
        Raw_totalendusesannual!$B:$B,$A24,
        Raw_totalendusesannual!$C:$C,$B24,
        Raw_totalendusesannual!$A:$A,$C24) / $D24</f>
        <v>10.060893910608938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Zones!$H$6</f>
        <v>3600.36</v>
      </c>
      <c r="E25" s="38">
        <f>SUMIFS(Raw_totalendusesannual!$D:$D,
        Raw_totalendusesannual!$B:$B,$A25,
        Raw_totalendusesannual!$C:$C,$B25,
        Raw_totalendusesannual!$A:$A,$C25) / $D25</f>
        <v>56.041265317912654</v>
      </c>
      <c r="F25" s="38">
        <f>SUMIFS(Raw_totalendusesannual!$E:$E,
        Raw_totalendusesannual!$B:$B,$A25,
        Raw_totalendusesannual!$C:$C,$B25,
        Raw_totalendusesannual!$A:$A,$C25) / $D25</f>
        <v>7.3835588663355889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Zones!$H$6</f>
        <v>3600.36</v>
      </c>
      <c r="E26" s="38">
        <f>SUMIFS(Raw_totalendusesannual!$D:$D,
        Raw_totalendusesannual!$B:$B,$A26,
        Raw_totalendusesannual!$C:$C,$B26,
        Raw_totalendusesannual!$A:$A,$C26) / $D26</f>
        <v>35.808341388083413</v>
      </c>
      <c r="F26" s="38">
        <f>SUMIFS(Raw_totalendusesannual!$E:$E,
        Raw_totalendusesannual!$B:$B,$A26,
        Raw_totalendusesannual!$C:$C,$B26,
        Raw_totalendusesannual!$A:$A,$C26) / $D26</f>
        <v>7.5081630725816302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Zones!$H$6</f>
        <v>3600.36</v>
      </c>
      <c r="E27" s="38">
        <f>SUMIFS(Raw_totalendusesannual!$D:$D,
        Raw_totalendusesannual!$B:$B,$A27,
        Raw_totalendusesannual!$C:$C,$B27,
        Raw_totalendusesannual!$A:$A,$C27) / $D27</f>
        <v>56.586671888366723</v>
      </c>
      <c r="F27" s="38">
        <f>SUMIFS(Raw_totalendusesannual!$E:$E,
        Raw_totalendusesannual!$B:$B,$A27,
        Raw_totalendusesannual!$C:$C,$B27,
        Raw_totalendusesannual!$A:$A,$C27) / $D27</f>
        <v>5.0775255807752551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Zones!$H$6</f>
        <v>3600.36</v>
      </c>
      <c r="E28" s="38">
        <f>SUMIFS(Raw_totalendusesannual!$D:$D,
        Raw_totalendusesannual!$B:$B,$A28,
        Raw_totalendusesannual!$C:$C,$B28,
        Raw_totalendusesannual!$A:$A,$C28) / $D28</f>
        <v>36.390405403904055</v>
      </c>
      <c r="F28" s="38">
        <f>SUMIFS(Raw_totalendusesannual!$E:$E,
        Raw_totalendusesannual!$B:$B,$A28,
        Raw_totalendusesannual!$C:$C,$B28,
        Raw_totalendusesannual!$A:$A,$C28) / $D28</f>
        <v>5.0758868557588688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Zones!$H$6</f>
        <v>3600.36</v>
      </c>
      <c r="E29" s="38">
        <f>SUMIFS(Raw_totalendusesannual!$D:$D,
        Raw_totalendusesannual!$B:$B,$A29,
        Raw_totalendusesannual!$C:$C,$B29,
        Raw_totalendusesannual!$A:$A,$C29) / $D29</f>
        <v>56.075131375751312</v>
      </c>
      <c r="F29" s="38">
        <f>SUMIFS(Raw_totalendusesannual!$E:$E,
        Raw_totalendusesannual!$B:$B,$A29,
        Raw_totalendusesannual!$C:$C,$B29,
        Raw_totalendusesannual!$A:$A,$C29) / $D29</f>
        <v>5.0775339132753388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Zones!$H$6</f>
        <v>3600.36</v>
      </c>
      <c r="E30" s="38">
        <f>SUMIFS(Raw_totalendusesannual!$D:$D,
        Raw_totalendusesannual!$B:$B,$A30,
        Raw_totalendusesannual!$C:$C,$B30,
        Raw_totalendusesannual!$A:$A,$C30) / $D30</f>
        <v>35.805630548056307</v>
      </c>
      <c r="F30" s="38">
        <f>SUMIFS(Raw_totalendusesannual!$E:$E,
        Raw_totalendusesannual!$B:$B,$A30,
        Raw_totalendusesannual!$C:$C,$B30,
        Raw_totalendusesannual!$A:$A,$C30) / $D30</f>
        <v>5.0759146307591463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Zones!$H$6</f>
        <v>3600.36</v>
      </c>
      <c r="E31" s="38">
        <f>SUMIFS(Raw_totalendusesannual!$D:$D,
        Raw_totalendusesannual!$B:$B,$A31,
        Raw_totalendusesannual!$C:$C,$B31,
        Raw_totalendusesannual!$A:$A,$C31) / $D31</f>
        <v>45.503074692530745</v>
      </c>
      <c r="F31" s="38">
        <f>SUMIFS(Raw_totalendusesannual!$E:$E,
        Raw_totalendusesannual!$B:$B,$A31,
        Raw_totalendusesannual!$C:$C,$B31,
        Raw_totalendusesannual!$A:$A,$C31) / $D31</f>
        <v>9.3502316435023154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Zones!$H$6</f>
        <v>3600.36</v>
      </c>
      <c r="E32" s="38">
        <f>SUMIFS(Raw_totalendusesannual!$D:$D,
        Raw_totalendusesannual!$B:$B,$A32,
        Raw_totalendusesannual!$C:$C,$B32,
        Raw_totalendusesannual!$A:$A,$C32) / $D32</f>
        <v>29.987634569876345</v>
      </c>
      <c r="F32" s="38">
        <f>SUMIFS(Raw_totalendusesannual!$E:$E,
        Raw_totalendusesannual!$B:$B,$A32,
        Raw_totalendusesannual!$C:$C,$B32,
        Raw_totalendusesannual!$A:$A,$C32) / $D32</f>
        <v>9.0824806408248069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Zones!$H$6</f>
        <v>3600.36</v>
      </c>
      <c r="E33" s="38">
        <f>SUMIFS(Raw_totalendusesannual!$D:$D,
        Raw_totalendusesannual!$B:$B,$A33,
        Raw_totalendusesannual!$C:$C,$B33,
        Raw_totalendusesannual!$A:$A,$C33) / $D33</f>
        <v>51.870065771200657</v>
      </c>
      <c r="F33" s="38">
        <f>SUMIFS(Raw_totalendusesannual!$E:$E,
        Raw_totalendusesannual!$B:$B,$A33,
        Raw_totalendusesannual!$C:$C,$B33,
        Raw_totalendusesannual!$A:$A,$C33) / $D33</f>
        <v>11.051086558010866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Zones!$H$6</f>
        <v>3600.36</v>
      </c>
      <c r="E34" s="38">
        <f>SUMIFS(Raw_totalendusesannual!$D:$D,
        Raw_totalendusesannual!$B:$B,$A34,
        Raw_totalendusesannual!$C:$C,$B34,
        Raw_totalendusesannual!$A:$A,$C34) / $D34</f>
        <v>33.689564376895639</v>
      </c>
      <c r="F34" s="38">
        <f>SUMIFS(Raw_totalendusesannual!$E:$E,
        Raw_totalendusesannual!$B:$B,$A34,
        Raw_totalendusesannual!$C:$C,$B34,
        Raw_totalendusesannual!$A:$A,$C34) / $D34</f>
        <v>9.229829794798297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Zones!$H$6</f>
        <v>3600.36</v>
      </c>
      <c r="E35" s="38">
        <f>SUMIFS(Raw_totalendusesannual!$D:$D,
        Raw_totalendusesannual!$B:$B,$A35,
        Raw_totalendusesannual!$C:$C,$B35,
        Raw_totalendusesannual!$A:$A,$C35) / $D35</f>
        <v>61.525891855258912</v>
      </c>
      <c r="F35" s="38">
        <f>SUMIFS(Raw_totalendusesannual!$E:$E,
        Raw_totalendusesannual!$B:$B,$A35,
        Raw_totalendusesannual!$C:$C,$B35,
        Raw_totalendusesannual!$A:$A,$C35) / $D35</f>
        <v>6.9667311046673115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Zones!$H$6</f>
        <v>3600.36</v>
      </c>
      <c r="E36" s="38">
        <f>SUMIFS(Raw_totalendusesannual!$D:$D,
        Raw_totalendusesannual!$B:$B,$A36,
        Raw_totalendusesannual!$C:$C,$B36,
        Raw_totalendusesannual!$A:$A,$C36) / $D36</f>
        <v>38.759649035096487</v>
      </c>
      <c r="F36" s="38">
        <f>SUMIFS(Raw_totalendusesannual!$E:$E,
        Raw_totalendusesannual!$B:$B,$A36,
        Raw_totalendusesannual!$C:$C,$B36,
        Raw_totalendusesannual!$A:$A,$C36) / $D36</f>
        <v>6.9253019142530192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Zones!$H$6</f>
        <v>3600.36</v>
      </c>
      <c r="E37" s="38">
        <f>SUMIFS(Raw_totalendusesannual!$D:$D,
        Raw_totalendusesannual!$B:$B,$A37,
        Raw_totalendusesannual!$C:$C,$B37,
        Raw_totalendusesannual!$A:$A,$C37) / $D37</f>
        <v>62.046317590463168</v>
      </c>
      <c r="F37" s="38">
        <f>SUMIFS(Raw_totalendusesannual!$E:$E,
        Raw_totalendusesannual!$B:$B,$A37,
        Raw_totalendusesannual!$C:$C,$B37,
        Raw_totalendusesannual!$A:$A,$C37) / $D37</f>
        <v>4.9228854892288547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Zones!$H$6</f>
        <v>3600.36</v>
      </c>
      <c r="E38" s="38">
        <f>SUMIFS(Raw_totalendusesannual!$D:$D,
        Raw_totalendusesannual!$B:$B,$A38,
        Raw_totalendusesannual!$C:$C,$B38,
        Raw_totalendusesannual!$A:$A,$C38) / $D38</f>
        <v>39.247519692475201</v>
      </c>
      <c r="F38" s="38">
        <f>SUMIFS(Raw_totalendusesannual!$E:$E,
        Raw_totalendusesannual!$B:$B,$A38,
        Raw_totalendusesannual!$C:$C,$B38,
        Raw_totalendusesannual!$A:$A,$C38) / $D38</f>
        <v>4.9212495417124957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Zones!$H$6</f>
        <v>3600.36</v>
      </c>
      <c r="E39" s="38">
        <f>SUMIFS(Raw_totalendusesannual!$D:$D,
        Raw_totalendusesannual!$B:$B,$A39,
        Raw_totalendusesannual!$C:$C,$B39,
        Raw_totalendusesannual!$A:$A,$C39) / $D39</f>
        <v>61.55582497305825</v>
      </c>
      <c r="F39" s="38">
        <f>SUMIFS(Raw_totalendusesannual!$E:$E,
        Raw_totalendusesannual!$B:$B,$A39,
        Raw_totalendusesannual!$C:$C,$B39,
        Raw_totalendusesannual!$A:$A,$C39) / $D39</f>
        <v>4.9227466142274663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Zones!$H$6</f>
        <v>3600.36</v>
      </c>
      <c r="E40" s="38">
        <f>SUMIFS(Raw_totalendusesannual!$D:$D,
        Raw_totalendusesannual!$B:$B,$A40,
        Raw_totalendusesannual!$C:$C,$B40,
        Raw_totalendusesannual!$A:$A,$C40) / $D40</f>
        <v>38.74796686997967</v>
      </c>
      <c r="F40" s="38">
        <f>SUMIFS(Raw_totalendusesannual!$E:$E,
        Raw_totalendusesannual!$B:$B,$A40,
        Raw_totalendusesannual!$C:$C,$B40,
        Raw_totalendusesannual!$A:$A,$C40) / $D40</f>
        <v>4.9212800942128014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Zones!$H$6</f>
        <v>3600.36</v>
      </c>
      <c r="E41" s="38">
        <f>SUMIFS(Raw_totalendusesannual!$D:$D,
        Raw_totalendusesannual!$B:$B,$A41,
        Raw_totalendusesannual!$C:$C,$B41,
        Raw_totalendusesannual!$A:$A,$C41) / $D41</f>
        <v>50.576434023264341</v>
      </c>
      <c r="F41" s="38">
        <f>SUMIFS(Raw_totalendusesannual!$E:$E,
        Raw_totalendusesannual!$B:$B,$A41,
        Raw_totalendusesannual!$C:$C,$B41,
        Raw_totalendusesannual!$A:$A,$C41) / $D41</f>
        <v>8.8439072759390722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Zones!$H$6</f>
        <v>3600.36</v>
      </c>
      <c r="E42" s="38">
        <f>SUMIFS(Raw_totalendusesannual!$D:$D,
        Raw_totalendusesannual!$B:$B,$A42,
        Raw_totalendusesannual!$C:$C,$B42,
        Raw_totalendusesannual!$A:$A,$C42) / $D42</f>
        <v>32.810496728104965</v>
      </c>
      <c r="F42" s="38">
        <f>SUMIFS(Raw_totalendusesannual!$E:$E,
        Raw_totalendusesannual!$B:$B,$A42,
        Raw_totalendusesannual!$C:$C,$B42,
        Raw_totalendusesannual!$A:$A,$C42) / $D42</f>
        <v>8.2930873579308724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Zones!$H$6</f>
        <v>3600.36</v>
      </c>
      <c r="E43" s="38">
        <f>SUMIFS(Raw_totalendusesannual!$D:$D,
        Raw_totalendusesannual!$B:$B,$A43,
        Raw_totalendusesannual!$C:$C,$B43,
        Raw_totalendusesannual!$A:$A,$C43) / $D43</f>
        <v>45.927037851770379</v>
      </c>
      <c r="F43" s="38">
        <f>SUMIFS(Raw_totalendusesannual!$E:$E,
        Raw_totalendusesannual!$B:$B,$A43,
        Raw_totalendusesannual!$C:$C,$B43,
        Raw_totalendusesannual!$A:$A,$C43) / $D43</f>
        <v>10.688686686886868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Zones!$H$6</f>
        <v>3600.36</v>
      </c>
      <c r="E44" s="38">
        <f>SUMIFS(Raw_totalendusesannual!$D:$D,
        Raw_totalendusesannual!$B:$B,$A44,
        Raw_totalendusesannual!$C:$C,$B44,
        Raw_totalendusesannual!$A:$A,$C44) / $D44</f>
        <v>30.525405792754057</v>
      </c>
      <c r="F44" s="38">
        <f>SUMIFS(Raw_totalendusesannual!$E:$E,
        Raw_totalendusesannual!$B:$B,$A44,
        Raw_totalendusesannual!$C:$C,$B44,
        Raw_totalendusesannual!$A:$A,$C44) / $D44</f>
        <v>9.0951210434512095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Zones!$H$6</f>
        <v>3600.36</v>
      </c>
      <c r="E45" s="38">
        <f>SUMIFS(Raw_totalendusesannual!$D:$D,
        Raw_totalendusesannual!$B:$B,$A45,
        Raw_totalendusesannual!$C:$C,$B45,
        Raw_totalendusesannual!$A:$A,$C45) / $D45</f>
        <v>57.192125231921246</v>
      </c>
      <c r="F45" s="38">
        <f>SUMIFS(Raw_totalendusesannual!$E:$E,
        Raw_totalendusesannual!$B:$B,$A45,
        Raw_totalendusesannual!$C:$C,$B45,
        Raw_totalendusesannual!$A:$A,$C45) / $D45</f>
        <v>7.1604256241042563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Zones!$H$6</f>
        <v>3600.36</v>
      </c>
      <c r="E46" s="38">
        <f>SUMIFS(Raw_totalendusesannual!$D:$D,
        Raw_totalendusesannual!$B:$B,$A46,
        Raw_totalendusesannual!$C:$C,$B46,
        Raw_totalendusesannual!$A:$A,$C46) / $D46</f>
        <v>36.138263951382633</v>
      </c>
      <c r="F46" s="38">
        <f>SUMIFS(Raw_totalendusesannual!$E:$E,
        Raw_totalendusesannual!$B:$B,$A46,
        Raw_totalendusesannual!$C:$C,$B46,
        Raw_totalendusesannual!$A:$A,$C46) / $D46</f>
        <v>7.0285193702851938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Zones!$H$6</f>
        <v>3600.36</v>
      </c>
      <c r="E47" s="38">
        <f>SUMIFS(Raw_totalendusesannual!$D:$D,
        Raw_totalendusesannual!$B:$B,$A47,
        Raw_totalendusesannual!$C:$C,$B47,
        Raw_totalendusesannual!$A:$A,$C47) / $D47</f>
        <v>57.701871479518715</v>
      </c>
      <c r="F47" s="38">
        <f>SUMIFS(Raw_totalendusesannual!$E:$E,
        Raw_totalendusesannual!$B:$B,$A47,
        Raw_totalendusesannual!$C:$C,$B47,
        Raw_totalendusesannual!$A:$A,$C47) / $D47</f>
        <v>5.0775950182759493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Zones!$H$6</f>
        <v>3600.36</v>
      </c>
      <c r="E48" s="38">
        <f>SUMIFS(Raw_totalendusesannual!$D:$D,
        Raw_totalendusesannual!$B:$B,$A48,
        Raw_totalendusesannual!$C:$C,$B48,
        Raw_totalendusesannual!$A:$A,$C48) / $D48</f>
        <v>36.623040473730406</v>
      </c>
      <c r="F48" s="38">
        <f>SUMIFS(Raw_totalendusesannual!$E:$E,
        Raw_totalendusesannual!$B:$B,$A48,
        Raw_totalendusesannual!$C:$C,$B48,
        Raw_totalendusesannual!$A:$A,$C48) / $D48</f>
        <v>5.0760868357608686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Zones!$H$6</f>
        <v>3600.36</v>
      </c>
      <c r="E49" s="38">
        <f>SUMIFS(Raw_totalendusesannual!$D:$D,
        Raw_totalendusesannual!$B:$B,$A49,
        Raw_totalendusesannual!$C:$C,$B49,
        Raw_totalendusesannual!$A:$A,$C49) / $D49</f>
        <v>57.18317890433179</v>
      </c>
      <c r="F49" s="38">
        <f>SUMIFS(Raw_totalendusesannual!$E:$E,
        Raw_totalendusesannual!$B:$B,$A49,
        Raw_totalendusesannual!$C:$C,$B49,
        Raw_totalendusesannual!$A:$A,$C49) / $D49</f>
        <v>5.0776672332766726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Zones!$H$6</f>
        <v>3600.36</v>
      </c>
      <c r="E50" s="38">
        <f>SUMIFS(Raw_totalendusesannual!$D:$D,
        Raw_totalendusesannual!$B:$B,$A50,
        Raw_totalendusesannual!$C:$C,$B50,
        Raw_totalendusesannual!$A:$A,$C50) / $D50</f>
        <v>36.113477541134777</v>
      </c>
      <c r="F50" s="38">
        <f>SUMIFS(Raw_totalendusesannual!$E:$E,
        Raw_totalendusesannual!$B:$B,$A50,
        Raw_totalendusesannual!$C:$C,$B50,
        Raw_totalendusesannual!$A:$A,$C50) / $D50</f>
        <v>5.076181270761813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Zones!$H$6</f>
        <v>3600.36</v>
      </c>
      <c r="E51" s="38">
        <f>SUMIFS(Raw_totalendusesannual!$D:$D,
        Raw_totalendusesannual!$B:$B,$A51,
        Raw_totalendusesannual!$C:$C,$B51,
        Raw_totalendusesannual!$A:$A,$C51) / $D51</f>
        <v>46.963389772133894</v>
      </c>
      <c r="F51" s="38">
        <f>SUMIFS(Raw_totalendusesannual!$E:$E,
        Raw_totalendusesannual!$B:$B,$A51,
        Raw_totalendusesannual!$C:$C,$B51,
        Raw_totalendusesannual!$A:$A,$C51) / $D51</f>
        <v>8.724863624748636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Zones!$H$6</f>
        <v>3600.36</v>
      </c>
      <c r="E52" s="38">
        <f>SUMIFS(Raw_totalendusesannual!$D:$D,
        Raw_totalendusesannual!$B:$B,$A52,
        Raw_totalendusesannual!$C:$C,$B52,
        Raw_totalendusesannual!$A:$A,$C52) / $D52</f>
        <v>30.554602873046029</v>
      </c>
      <c r="F52" s="38">
        <f>SUMIFS(Raw_totalendusesannual!$E:$E,
        Raw_totalendusesannual!$B:$B,$A52,
        Raw_totalendusesannual!$C:$C,$B52,
        Raw_totalendusesannual!$A:$A,$C52) / $D52</f>
        <v>8.2278077747780767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Zones!$H$6</f>
        <v>3600.36</v>
      </c>
      <c r="E53" s="38">
        <f>SUMIFS(Raw_totalendusesannual!$D:$D,
        Raw_totalendusesannual!$B:$B,$A53,
        Raw_totalendusesannual!$C:$C,$B53,
        Raw_totalendusesannual!$A:$A,$C53) / $D53</f>
        <v>53.927204501772046</v>
      </c>
      <c r="F53" s="38">
        <f>SUMIFS(Raw_totalendusesannual!$E:$E,
        Raw_totalendusesannual!$B:$B,$A53,
        Raw_totalendusesannual!$C:$C,$B53,
        Raw_totalendusesannual!$A:$A,$C53) / $D53</f>
        <v>6.3934995389349956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Zones!$H$6</f>
        <v>3600.36</v>
      </c>
      <c r="E54" s="38">
        <f>SUMIFS(Raw_totalendusesannual!$D:$D,
        Raw_totalendusesannual!$B:$B,$A54,
        Raw_totalendusesannual!$C:$C,$B54,
        Raw_totalendusesannual!$A:$A,$C54) / $D54</f>
        <v>35.417491584174918</v>
      </c>
      <c r="F54" s="38">
        <f>SUMIFS(Raw_totalendusesannual!$E:$E,
        Raw_totalendusesannual!$B:$B,$A54,
        Raw_totalendusesannual!$C:$C,$B54,
        Raw_totalendusesannual!$A:$A,$C54) / $D54</f>
        <v>6.0720372407203724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Zones!$H$6</f>
        <v>3600.36</v>
      </c>
      <c r="E55" s="38">
        <f>SUMIFS(Raw_totalendusesannual!$D:$D,
        Raw_totalendusesannual!$B:$B,$A55,
        Raw_totalendusesannual!$C:$C,$B55,
        Raw_totalendusesannual!$A:$A,$C55) / $D55</f>
        <v>61.051417080514163</v>
      </c>
      <c r="F55" s="38">
        <f>SUMIFS(Raw_totalendusesannual!$E:$E,
        Raw_totalendusesannual!$B:$B,$A55,
        Raw_totalendusesannual!$C:$C,$B55,
        Raw_totalendusesannual!$A:$A,$C55) / $D55</f>
        <v>5.0987012409870118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Zones!$H$6</f>
        <v>3600.36</v>
      </c>
      <c r="E56" s="38">
        <f>SUMIFS(Raw_totalendusesannual!$D:$D,
        Raw_totalendusesannual!$B:$B,$A56,
        Raw_totalendusesannual!$C:$C,$B56,
        Raw_totalendusesannual!$A:$A,$C56) / $D56</f>
        <v>39.394913286449132</v>
      </c>
      <c r="F56" s="38">
        <f>SUMIFS(Raw_totalendusesannual!$E:$E,
        Raw_totalendusesannual!$B:$B,$A56,
        Raw_totalendusesannual!$C:$C,$B56,
        Raw_totalendusesannual!$A:$A,$C56) / $D56</f>
        <v>5.1148996211489957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Zones!$H$6</f>
        <v>3600.36</v>
      </c>
      <c r="E57" s="38">
        <f>SUMIFS(Raw_totalendusesannual!$D:$D,
        Raw_totalendusesannual!$B:$B,$A57,
        Raw_totalendusesannual!$C:$C,$B57,
        Raw_totalendusesannual!$A:$A,$C57) / $D57</f>
        <v>60.976388472263885</v>
      </c>
      <c r="F57" s="38">
        <f>SUMIFS(Raw_totalendusesannual!$E:$E,
        Raw_totalendusesannual!$B:$B,$A57,
        Raw_totalendusesannual!$C:$C,$B57,
        Raw_totalendusesannual!$A:$A,$C57) / $D57</f>
        <v>4.7220777922207775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Zones!$H$6</f>
        <v>3600.36</v>
      </c>
      <c r="E58" s="38">
        <f>SUMIFS(Raw_totalendusesannual!$D:$D,
        Raw_totalendusesannual!$B:$B,$A58,
        Raw_totalendusesannual!$C:$C,$B58,
        Raw_totalendusesannual!$A:$A,$C58) / $D58</f>
        <v>39.271592285215917</v>
      </c>
      <c r="F58" s="38">
        <f>SUMIFS(Raw_totalendusesannual!$E:$E,
        Raw_totalendusesannual!$B:$B,$A58,
        Raw_totalendusesannual!$C:$C,$B58,
        Raw_totalendusesannual!$A:$A,$C58) / $D58</f>
        <v>4.7204307347043075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Zones!$H$6</f>
        <v>3600.36</v>
      </c>
      <c r="E59" s="38">
        <f>SUMIFS(Raw_totalendusesannual!$D:$D,
        Raw_totalendusesannual!$B:$B,$A59,
        Raw_totalendusesannual!$C:$C,$B59,
        Raw_totalendusesannual!$A:$A,$C59) / $D59</f>
        <v>61.048975657989757</v>
      </c>
      <c r="F59" s="38">
        <f>SUMIFS(Raw_totalendusesannual!$E:$E,
        Raw_totalendusesannual!$B:$B,$A59,
        Raw_totalendusesannual!$C:$C,$B59,
        Raw_totalendusesannual!$A:$A,$C59) / $D59</f>
        <v>4.7220777922207775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Zones!$H$6</f>
        <v>3600.36</v>
      </c>
      <c r="E60" s="38">
        <f>SUMIFS(Raw_totalendusesannual!$D:$D,
        Raw_totalendusesannual!$B:$B,$A60,
        Raw_totalendusesannual!$C:$C,$B60,
        Raw_totalendusesannual!$A:$A,$C60) / $D60</f>
        <v>39.390905353909055</v>
      </c>
      <c r="F60" s="38">
        <f>SUMIFS(Raw_totalendusesannual!$E:$E,
        Raw_totalendusesannual!$B:$B,$A60,
        Raw_totalendusesannual!$C:$C,$B60,
        Raw_totalendusesannual!$A:$A,$C60) / $D60</f>
        <v>4.720436289704363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Zones!$H$6</f>
        <v>3600.36</v>
      </c>
      <c r="E61" s="38">
        <f>SUMIFS(Raw_totalendusesannual!$D:$D,
        Raw_totalendusesannual!$B:$B,$A61,
        Raw_totalendusesannual!$C:$C,$B61,
        Raw_totalendusesannual!$A:$A,$C61) / $D61</f>
        <v>51.392482973924828</v>
      </c>
      <c r="F61" s="38">
        <f>SUMIFS(Raw_totalendusesannual!$E:$E,
        Raw_totalendusesannual!$B:$B,$A61,
        Raw_totalendusesannual!$C:$C,$B61,
        Raw_totalendusesannual!$A:$A,$C61) / $D61</f>
        <v>5.6309091313090907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Zones!$H$6</f>
        <v>3600.36</v>
      </c>
      <c r="E62" s="38">
        <f>SUMIFS(Raw_totalendusesannual!$D:$D,
        Raw_totalendusesannual!$B:$B,$A62,
        Raw_totalendusesannual!$C:$C,$B62,
        Raw_totalendusesannual!$A:$A,$C62) / $D62</f>
        <v>33.687334044373337</v>
      </c>
      <c r="F62" s="38">
        <f>SUMIFS(Raw_totalendusesannual!$E:$E,
        Raw_totalendusesannual!$B:$B,$A62,
        Raw_totalendusesannual!$C:$C,$B62,
        Raw_totalendusesannual!$A:$A,$C62) / $D62</f>
        <v>5.5686986856869867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Zones!$H$6</f>
        <v>3600.36</v>
      </c>
      <c r="E63" s="38">
        <f>SUMIFS(Raw_totalendusesannual!$D:$D,
        Raw_totalendusesannual!$B:$B,$A63,
        Raw_totalendusesannual!$C:$C,$B63,
        Raw_totalendusesannual!$A:$A,$C63) / $D63</f>
        <v>56.299625592996257</v>
      </c>
      <c r="F63" s="38">
        <f>SUMIFS(Raw_totalendusesannual!$E:$E,
        Raw_totalendusesannual!$B:$B,$A63,
        Raw_totalendusesannual!$C:$C,$B63,
        Raw_totalendusesannual!$A:$A,$C63) / $D63</f>
        <v>6.3525564110255646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Zones!$H$6</f>
        <v>3600.36</v>
      </c>
      <c r="E64" s="38">
        <f>SUMIFS(Raw_totalendusesannual!$D:$D,
        Raw_totalendusesannual!$B:$B,$A64,
        Raw_totalendusesannual!$C:$C,$B64,
        Raw_totalendusesannual!$A:$A,$C64) / $D64</f>
        <v>37.105133931051334</v>
      </c>
      <c r="F64" s="38">
        <f>SUMIFS(Raw_totalendusesannual!$E:$E,
        Raw_totalendusesannual!$B:$B,$A64,
        Raw_totalendusesannual!$C:$C,$B64,
        Raw_totalendusesannual!$A:$A,$C64) / $D64</f>
        <v>5.9996611449966109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Zones!$H$6</f>
        <v>3600.36</v>
      </c>
      <c r="E65" s="38">
        <f>SUMIFS(Raw_totalendusesannual!$D:$D,
        Raw_totalendusesannual!$B:$B,$A65,
        Raw_totalendusesannual!$C:$C,$B65,
        Raw_totalendusesannual!$A:$A,$C65) / $D65</f>
        <v>61.560505060605053</v>
      </c>
      <c r="F65" s="38">
        <f>SUMIFS(Raw_totalendusesannual!$E:$E,
        Raw_totalendusesannual!$B:$B,$A65,
        Raw_totalendusesannual!$C:$C,$B65,
        Raw_totalendusesannual!$A:$A,$C65) / $D65</f>
        <v>4.9822878823228782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Zones!$H$6</f>
        <v>3600.36</v>
      </c>
      <c r="E66" s="38">
        <f>SUMIFS(Raw_totalendusesannual!$D:$D,
        Raw_totalendusesannual!$B:$B,$A66,
        Raw_totalendusesannual!$C:$C,$B66,
        Raw_totalendusesannual!$A:$A,$C66) / $D66</f>
        <v>39.906925974069253</v>
      </c>
      <c r="F66" s="38">
        <f>SUMIFS(Raw_totalendusesannual!$E:$E,
        Raw_totalendusesannual!$B:$B,$A66,
        Raw_totalendusesannual!$C:$C,$B66,
        Raw_totalendusesannual!$A:$A,$C66) / $D66</f>
        <v>5.0135403126354028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Zones!$H$6</f>
        <v>3600.36</v>
      </c>
      <c r="E67" s="38">
        <f>SUMIFS(Raw_totalendusesannual!$D:$D,
        Raw_totalendusesannual!$B:$B,$A67,
        Raw_totalendusesannual!$C:$C,$B67,
        Raw_totalendusesannual!$A:$A,$C67) / $D67</f>
        <v>61.553508538035082</v>
      </c>
      <c r="F67" s="38">
        <f>SUMIFS(Raw_totalendusesannual!$E:$E,
        Raw_totalendusesannual!$B:$B,$A67,
        Raw_totalendusesannual!$C:$C,$B67,
        Raw_totalendusesannual!$A:$A,$C67) / $D67</f>
        <v>4.669210856692108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Zones!$H$6</f>
        <v>3600.36</v>
      </c>
      <c r="E68" s="38">
        <f>SUMIFS(Raw_totalendusesannual!$D:$D,
        Raw_totalendusesannual!$B:$B,$A68,
        Raw_totalendusesannual!$C:$C,$B68,
        Raw_totalendusesannual!$A:$A,$C68) / $D68</f>
        <v>39.853059138530583</v>
      </c>
      <c r="F68" s="38">
        <f>SUMIFS(Raw_totalendusesannual!$E:$E,
        Raw_totalendusesannual!$B:$B,$A68,
        Raw_totalendusesannual!$C:$C,$B68,
        Raw_totalendusesannual!$A:$A,$C68) / $D68</f>
        <v>4.6675526891755261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Zones!$H$6</f>
        <v>3600.36</v>
      </c>
      <c r="E69" s="38">
        <f>SUMIFS(Raw_totalendusesannual!$D:$D,
        Raw_totalendusesannual!$B:$B,$A69,
        Raw_totalendusesannual!$C:$C,$B69,
        Raw_totalendusesannual!$A:$A,$C69) / $D69</f>
        <v>61.557999755579992</v>
      </c>
      <c r="F69" s="38">
        <f>SUMIFS(Raw_totalendusesannual!$E:$E,
        Raw_totalendusesannual!$B:$B,$A69,
        Raw_totalendusesannual!$C:$C,$B69,
        Raw_totalendusesannual!$A:$A,$C69) / $D69</f>
        <v>4.669210856692108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Zones!$H$6</f>
        <v>3600.36</v>
      </c>
      <c r="E70" s="38">
        <f>SUMIFS(Raw_totalendusesannual!$D:$D,
        Raw_totalendusesannual!$B:$B,$A70,
        Raw_totalendusesannual!$C:$C,$B70,
        Raw_totalendusesannual!$A:$A,$C70) / $D70</f>
        <v>39.902937484029373</v>
      </c>
      <c r="F70" s="38">
        <f>SUMIFS(Raw_totalendusesannual!$E:$E,
        Raw_totalendusesannual!$B:$B,$A70,
        Raw_totalendusesannual!$C:$C,$B70,
        Raw_totalendusesannual!$A:$A,$C70) / $D70</f>
        <v>4.6675499116754988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Zones!$H$6</f>
        <v>3600.36</v>
      </c>
      <c r="E71" s="38">
        <f>SUMIFS(Raw_totalendusesannual!$D:$D,
        Raw_totalendusesannual!$B:$B,$A71,
        Raw_totalendusesannual!$C:$C,$B71,
        Raw_totalendusesannual!$A:$A,$C71) / $D71</f>
        <v>51.911594951615946</v>
      </c>
      <c r="F71" s="38">
        <f>SUMIFS(Raw_totalendusesannual!$E:$E,
        Raw_totalendusesannual!$B:$B,$A71,
        Raw_totalendusesannual!$C:$C,$B71,
        Raw_totalendusesannual!$A:$A,$C71) / $D71</f>
        <v>5.451579842015799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Zones!$H$6</f>
        <v>3600.36</v>
      </c>
      <c r="E72" s="38">
        <f>SUMIFS(Raw_totalendusesannual!$D:$D,
        Raw_totalendusesannual!$B:$B,$A72,
        Raw_totalendusesannual!$C:$C,$B72,
        Raw_totalendusesannual!$A:$A,$C72) / $D72</f>
        <v>34.102970258529702</v>
      </c>
      <c r="F72" s="38">
        <f>SUMIFS(Raw_totalendusesannual!$E:$E,
        Raw_totalendusesannual!$B:$B,$A72,
        Raw_totalendusesannual!$C:$C,$B72,
        Raw_totalendusesannual!$A:$A,$C72) / $D72</f>
        <v>5.4114894066148942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Zones!$H$6</f>
        <v>3600.36</v>
      </c>
      <c r="E73" s="38">
        <f>SUMIFS(Raw_totalendusesannual!$D:$D,
        Raw_totalendusesannual!$B:$B,$A73,
        Raw_totalendusesannual!$C:$C,$B73,
        Raw_totalendusesannual!$A:$A,$C73) / $D73</f>
        <v>58.817151618171515</v>
      </c>
      <c r="F73" s="38">
        <f>SUMIFS(Raw_totalendusesannual!$E:$E,
        Raw_totalendusesannual!$B:$B,$A73,
        Raw_totalendusesannual!$C:$C,$B73,
        Raw_totalendusesannual!$A:$A,$C73) / $D73</f>
        <v>7.1496211489962107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Zones!$H$6</f>
        <v>3600.36</v>
      </c>
      <c r="E74" s="38">
        <f>SUMIFS(Raw_totalendusesannual!$D:$D,
        Raw_totalendusesannual!$B:$B,$A74,
        Raw_totalendusesannual!$C:$C,$B74,
        Raw_totalendusesannual!$A:$A,$C74) / $D74</f>
        <v>37.921657834216575</v>
      </c>
      <c r="F74" s="38">
        <f>SUMIFS(Raw_totalendusesannual!$E:$E,
        Raw_totalendusesannual!$B:$B,$A74,
        Raw_totalendusesannual!$C:$C,$B74,
        Raw_totalendusesannual!$A:$A,$C74) / $D74</f>
        <v>6.7103734071037335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Zones!$H$6</f>
        <v>3600.36</v>
      </c>
      <c r="E75" s="38">
        <f>SUMIFS(Raw_totalendusesannual!$D:$D,
        Raw_totalendusesannual!$B:$B,$A75,
        Raw_totalendusesannual!$C:$C,$B75,
        Raw_totalendusesannual!$A:$A,$C75) / $D75</f>
        <v>64.734451554844512</v>
      </c>
      <c r="F75" s="38">
        <f>SUMIFS(Raw_totalendusesannual!$E:$E,
        Raw_totalendusesannual!$B:$B,$A75,
        Raw_totalendusesannual!$C:$C,$B75,
        Raw_totalendusesannual!$A:$A,$C75) / $D75</f>
        <v>5.299642257996422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Zones!$H$6</f>
        <v>3600.36</v>
      </c>
      <c r="E76" s="38">
        <f>SUMIFS(Raw_totalendusesannual!$D:$D,
        Raw_totalendusesannual!$B:$B,$A76,
        Raw_totalendusesannual!$C:$C,$B76,
        Raw_totalendusesannual!$A:$A,$C76) / $D76</f>
        <v>41.544390005443901</v>
      </c>
      <c r="F76" s="38">
        <f>SUMIFS(Raw_totalendusesannual!$E:$E,
        Raw_totalendusesannual!$B:$B,$A76,
        Raw_totalendusesannual!$C:$C,$B76,
        Raw_totalendusesannual!$A:$A,$C76) / $D76</f>
        <v>5.309352398093524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Zones!$H$6</f>
        <v>3600.36</v>
      </c>
      <c r="E77" s="38">
        <f>SUMIFS(Raw_totalendusesannual!$D:$D,
        Raw_totalendusesannual!$B:$B,$A77,
        Raw_totalendusesannual!$C:$C,$B77,
        Raw_totalendusesannual!$A:$A,$C77) / $D77</f>
        <v>64.854395116043946</v>
      </c>
      <c r="F77" s="38">
        <f>SUMIFS(Raw_totalendusesannual!$E:$E,
        Raw_totalendusesannual!$B:$B,$A77,
        Raw_totalendusesannual!$C:$C,$B77,
        Raw_totalendusesannual!$A:$A,$C77) / $D77</f>
        <v>4.6633919941339199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Zones!$H$6</f>
        <v>3600.36</v>
      </c>
      <c r="E78" s="38">
        <f>SUMIFS(Raw_totalendusesannual!$D:$D,
        Raw_totalendusesannual!$B:$B,$A78,
        Raw_totalendusesannual!$C:$C,$B78,
        Raw_totalendusesannual!$A:$A,$C78) / $D78</f>
        <v>41.633989378839892</v>
      </c>
      <c r="F78" s="38">
        <f>SUMIFS(Raw_totalendusesannual!$E:$E,
        Raw_totalendusesannual!$B:$B,$A78,
        Raw_totalendusesannual!$C:$C,$B78,
        Raw_totalendusesannual!$A:$A,$C78) / $D78</f>
        <v>4.661922696619226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Zones!$H$6</f>
        <v>3600.36</v>
      </c>
      <c r="E79" s="38">
        <f>SUMIFS(Raw_totalendusesannual!$D:$D,
        Raw_totalendusesannual!$B:$B,$A79,
        Raw_totalendusesannual!$C:$C,$B79,
        Raw_totalendusesannual!$A:$A,$C79) / $D79</f>
        <v>64.727402259774024</v>
      </c>
      <c r="F79" s="38">
        <f>SUMIFS(Raw_totalendusesannual!$E:$E,
        Raw_totalendusesannual!$B:$B,$A79,
        Raw_totalendusesannual!$C:$C,$B79,
        Raw_totalendusesannual!$A:$A,$C79) / $D79</f>
        <v>4.6633919941339199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Zones!$H$6</f>
        <v>3600.36</v>
      </c>
      <c r="E80" s="38">
        <f>SUMIFS(Raw_totalendusesannual!$D:$D,
        Raw_totalendusesannual!$B:$B,$A80,
        Raw_totalendusesannual!$C:$C,$B80,
        Raw_totalendusesannual!$A:$A,$C80) / $D80</f>
        <v>41.534163250341635</v>
      </c>
      <c r="F80" s="38">
        <f>SUMIFS(Raw_totalendusesannual!$E:$E,
        Raw_totalendusesannual!$B:$B,$A80,
        Raw_totalendusesannual!$C:$C,$B80,
        Raw_totalendusesannual!$A:$A,$C80) / $D80</f>
        <v>4.6619504716195044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Zones!$H$6</f>
        <v>3600.36</v>
      </c>
      <c r="E81" s="38">
        <f>SUMIFS(Raw_totalendusesannual!$D:$D,
        Raw_totalendusesannual!$B:$B,$A81,
        Raw_totalendusesannual!$C:$C,$B81,
        Raw_totalendusesannual!$A:$A,$C81) / $D81</f>
        <v>54.266170605161705</v>
      </c>
      <c r="F81" s="38">
        <f>SUMIFS(Raw_totalendusesannual!$E:$E,
        Raw_totalendusesannual!$B:$B,$A81,
        Raw_totalendusesannual!$C:$C,$B81,
        Raw_totalendusesannual!$A:$A,$C81) / $D81</f>
        <v>6.010504505105045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Zones!$H$6</f>
        <v>3600.36</v>
      </c>
      <c r="E82" s="38">
        <f>SUMIFS(Raw_totalendusesannual!$D:$D,
        Raw_totalendusesannual!$B:$B,$A82,
        Raw_totalendusesannual!$C:$C,$B82,
        Raw_totalendusesannual!$A:$A,$C82) / $D82</f>
        <v>35.369765801197659</v>
      </c>
      <c r="F82" s="38">
        <f>SUMIFS(Raw_totalendusesannual!$E:$E,
        Raw_totalendusesannual!$B:$B,$A82,
        Raw_totalendusesannual!$C:$C,$B82,
        Raw_totalendusesannual!$A:$A,$C82) / $D82</f>
        <v>5.8966936639669365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Zones!$H$6</f>
        <v>3600.36</v>
      </c>
      <c r="E83" s="38">
        <f>SUMIFS(Raw_totalendusesannual!$D:$D,
        Raw_totalendusesannual!$B:$B,$A83,
        Raw_totalendusesannual!$C:$C,$B83,
        Raw_totalendusesannual!$A:$A,$C83) / $D83</f>
        <v>62.112797053627965</v>
      </c>
      <c r="F83" s="38">
        <f>SUMIFS(Raw_totalendusesannual!$E:$E,
        Raw_totalendusesannual!$B:$B,$A83,
        Raw_totalendusesannual!$C:$C,$B83,
        Raw_totalendusesannual!$A:$A,$C83) / $D83</f>
        <v>6.9349342843493424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Zones!$H$6</f>
        <v>3600.36</v>
      </c>
      <c r="E84" s="38">
        <f>SUMIFS(Raw_totalendusesannual!$D:$D,
        Raw_totalendusesannual!$B:$B,$A84,
        Raw_totalendusesannual!$C:$C,$B84,
        Raw_totalendusesannual!$A:$A,$C84) / $D84</f>
        <v>39.088471708384716</v>
      </c>
      <c r="F84" s="38">
        <f>SUMIFS(Raw_totalendusesannual!$E:$E,
        Raw_totalendusesannual!$B:$B,$A84,
        Raw_totalendusesannual!$C:$C,$B84,
        Raw_totalendusesannual!$A:$A,$C84) / $D84</f>
        <v>5.9893955048939551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Zones!$H$6</f>
        <v>3600.36</v>
      </c>
      <c r="E85" s="38">
        <f>SUMIFS(Raw_totalendusesannual!$D:$D,
        Raw_totalendusesannual!$B:$B,$A85,
        Raw_totalendusesannual!$C:$C,$B85,
        Raw_totalendusesannual!$A:$A,$C85) / $D85</f>
        <v>67.659664589096636</v>
      </c>
      <c r="F85" s="38">
        <f>SUMIFS(Raw_totalendusesannual!$E:$E,
        Raw_totalendusesannual!$B:$B,$A85,
        Raw_totalendusesannual!$C:$C,$B85,
        Raw_totalendusesannual!$A:$A,$C85) / $D85</f>
        <v>5.0736204157362037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Zones!$H$6</f>
        <v>3600.36</v>
      </c>
      <c r="E86" s="38">
        <f>SUMIFS(Raw_totalendusesannual!$D:$D,
        Raw_totalendusesannual!$B:$B,$A86,
        Raw_totalendusesannual!$C:$C,$B86,
        Raw_totalendusesannual!$A:$A,$C86) / $D86</f>
        <v>41.455443344554432</v>
      </c>
      <c r="F86" s="38">
        <f>SUMIFS(Raw_totalendusesannual!$E:$E,
        Raw_totalendusesannual!$B:$B,$A86,
        Raw_totalendusesannual!$C:$C,$B86,
        Raw_totalendusesannual!$A:$A,$C86) / $D86</f>
        <v>4.9957670899576714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Zones!$H$6</f>
        <v>3600.36</v>
      </c>
      <c r="E87" s="38">
        <f>SUMIFS(Raw_totalendusesannual!$D:$D,
        Raw_totalendusesannual!$B:$B,$A87,
        Raw_totalendusesannual!$C:$C,$B87,
        Raw_totalendusesannual!$A:$A,$C87) / $D87</f>
        <v>67.739909342399088</v>
      </c>
      <c r="F87" s="38">
        <f>SUMIFS(Raw_totalendusesannual!$E:$E,
        Raw_totalendusesannual!$B:$B,$A87,
        Raw_totalendusesannual!$C:$C,$B87,
        Raw_totalendusesannual!$A:$A,$C87) / $D87</f>
        <v>4.6066171160661709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Zones!$H$6</f>
        <v>3600.36</v>
      </c>
      <c r="E88" s="38">
        <f>SUMIFS(Raw_totalendusesannual!$D:$D,
        Raw_totalendusesannual!$B:$B,$A88,
        Raw_totalendusesannual!$C:$C,$B88,
        Raw_totalendusesannual!$A:$A,$C88) / $D88</f>
        <v>41.457676454576763</v>
      </c>
      <c r="F88" s="38">
        <f>SUMIFS(Raw_totalendusesannual!$E:$E,
        Raw_totalendusesannual!$B:$B,$A88,
        Raw_totalendusesannual!$C:$C,$B88,
        Raw_totalendusesannual!$A:$A,$C88) / $D88</f>
        <v>4.6050172760501731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Zones!$H$6</f>
        <v>3600.36</v>
      </c>
      <c r="E89" s="38">
        <f>SUMIFS(Raw_totalendusesannual!$D:$D,
        Raw_totalendusesannual!$B:$B,$A89,
        Raw_totalendusesannual!$C:$C,$B89,
        Raw_totalendusesannual!$A:$A,$C89) / $D89</f>
        <v>67.655053939050532</v>
      </c>
      <c r="F89" s="38">
        <f>SUMIFS(Raw_totalendusesannual!$E:$E,
        Raw_totalendusesannual!$B:$B,$A89,
        Raw_totalendusesannual!$C:$C,$B89,
        Raw_totalendusesannual!$A:$A,$C89) / $D89</f>
        <v>4.6066143385661436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Zones!$H$6</f>
        <v>3600.36</v>
      </c>
      <c r="E90" s="38">
        <f>SUMIFS(Raw_totalendusesannual!$D:$D,
        Raw_totalendusesannual!$B:$B,$A90,
        Raw_totalendusesannual!$C:$C,$B90,
        Raw_totalendusesannual!$A:$A,$C90) / $D90</f>
        <v>41.448344054483435</v>
      </c>
      <c r="F90" s="38">
        <f>SUMIFS(Raw_totalendusesannual!$E:$E,
        Raw_totalendusesannual!$B:$B,$A90,
        Raw_totalendusesannual!$C:$C,$B90,
        Raw_totalendusesannual!$A:$A,$C90) / $D90</f>
        <v>4.6049895010498947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Zones!$H$6</f>
        <v>3600.36</v>
      </c>
      <c r="E91" s="38">
        <f>SUMIFS(Raw_totalendusesannual!$D:$D,
        Raw_totalendusesannual!$B:$B,$A91,
        Raw_totalendusesannual!$C:$C,$B91,
        Raw_totalendusesannual!$A:$A,$C91) / $D91</f>
        <v>56.669402504194025</v>
      </c>
      <c r="F91" s="38">
        <f>SUMIFS(Raw_totalendusesannual!$E:$E,
        Raw_totalendusesannual!$B:$B,$A91,
        Raw_totalendusesannual!$C:$C,$B91,
        Raw_totalendusesannual!$A:$A,$C91) / $D91</f>
        <v>5.7170894021708945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Zones!$H$6</f>
        <v>3600.36</v>
      </c>
      <c r="E92" s="38">
        <f>SUMIFS(Raw_totalendusesannual!$D:$D,
        Raw_totalendusesannual!$B:$B,$A92,
        Raw_totalendusesannual!$C:$C,$B92,
        Raw_totalendusesannual!$A:$A,$C92) / $D92</f>
        <v>35.683509426835094</v>
      </c>
      <c r="F92" s="38">
        <f>SUMIFS(Raw_totalendusesannual!$E:$E,
        Raw_totalendusesannual!$B:$B,$A92,
        Raw_totalendusesannual!$C:$C,$B92,
        Raw_totalendusesannual!$A:$A,$C92) / $D92</f>
        <v>5.4227938317279376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Zones!$H$6</f>
        <v>3600.36</v>
      </c>
      <c r="E93" s="38">
        <f>SUMIFS(Raw_totalendusesannual!$D:$D,
        Raw_totalendusesannual!$B:$B,$A93,
        Raw_totalendusesannual!$C:$C,$B93,
        Raw_totalendusesannual!$A:$A,$C93) / $D93</f>
        <v>63.758874112588735</v>
      </c>
      <c r="F93" s="38">
        <f>SUMIFS(Raw_totalendusesannual!$E:$E,
        Raw_totalendusesannual!$B:$B,$A93,
        Raw_totalendusesannual!$C:$C,$B93,
        Raw_totalendusesannual!$A:$A,$C93) / $D93</f>
        <v>8.5480896354808955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Zones!$H$6</f>
        <v>3600.36</v>
      </c>
      <c r="E94" s="38">
        <f>SUMIFS(Raw_totalendusesannual!$D:$D,
        Raw_totalendusesannual!$B:$B,$A94,
        Raw_totalendusesannual!$C:$C,$B94,
        Raw_totalendusesannual!$A:$A,$C94) / $D94</f>
        <v>41.759735137597346</v>
      </c>
      <c r="F94" s="38">
        <f>SUMIFS(Raw_totalendusesannual!$E:$E,
        Raw_totalendusesannual!$B:$B,$A94,
        Raw_totalendusesannual!$C:$C,$B94,
        Raw_totalendusesannual!$A:$A,$C94) / $D94</f>
        <v>7.3773122687731227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Zones!$H$6</f>
        <v>3600.36</v>
      </c>
      <c r="E95" s="38">
        <f>SUMIFS(Raw_totalendusesannual!$D:$D,
        Raw_totalendusesannual!$B:$B,$A95,
        Raw_totalendusesannual!$C:$C,$B95,
        Raw_totalendusesannual!$A:$A,$C95) / $D95</f>
        <v>68.687728449377275</v>
      </c>
      <c r="F95" s="38">
        <f>SUMIFS(Raw_totalendusesannual!$E:$E,
        Raw_totalendusesannual!$B:$B,$A95,
        Raw_totalendusesannual!$C:$C,$B95,
        Raw_totalendusesannual!$A:$A,$C95) / $D95</f>
        <v>5.7531469075314696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Zones!$H$6</f>
        <v>3600.36</v>
      </c>
      <c r="E96" s="38">
        <f>SUMIFS(Raw_totalendusesannual!$D:$D,
        Raw_totalendusesannual!$B:$B,$A96,
        Raw_totalendusesannual!$C:$C,$B96,
        Raw_totalendusesannual!$A:$A,$C96) / $D96</f>
        <v>44.587730115877299</v>
      </c>
      <c r="F96" s="38">
        <f>SUMIFS(Raw_totalendusesannual!$E:$E,
        Raw_totalendusesannual!$B:$B,$A96,
        Raw_totalendusesannual!$C:$C,$B96,
        Raw_totalendusesannual!$A:$A,$C96) / $D96</f>
        <v>5.6619199191191996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Zones!$H$6</f>
        <v>3600.36</v>
      </c>
      <c r="E97" s="38">
        <f>SUMIFS(Raw_totalendusesannual!$D:$D,
        Raw_totalendusesannual!$B:$B,$A97,
        Raw_totalendusesannual!$C:$C,$B97,
        Raw_totalendusesannual!$A:$A,$C97) / $D97</f>
        <v>69.027958315279577</v>
      </c>
      <c r="F97" s="38">
        <f>SUMIFS(Raw_totalendusesannual!$E:$E,
        Raw_totalendusesannual!$B:$B,$A97,
        Raw_totalendusesannual!$C:$C,$B97,
        Raw_totalendusesannual!$A:$A,$C97) / $D97</f>
        <v>4.5748508482485084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Zones!$H$6</f>
        <v>3600.36</v>
      </c>
      <c r="E98" s="38">
        <f>SUMIFS(Raw_totalendusesannual!$D:$D,
        Raw_totalendusesannual!$B:$B,$A98,
        Raw_totalendusesannual!$C:$C,$B98,
        Raw_totalendusesannual!$A:$A,$C98) / $D98</f>
        <v>44.884550433845504</v>
      </c>
      <c r="F98" s="38">
        <f>SUMIFS(Raw_totalendusesannual!$E:$E,
        Raw_totalendusesannual!$B:$B,$A98,
        Raw_totalendusesannual!$C:$C,$B98,
        Raw_totalendusesannual!$A:$A,$C98) / $D98</f>
        <v>4.5733593307335934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Zones!$H$6</f>
        <v>3600.36</v>
      </c>
      <c r="E99" s="38">
        <f>SUMIFS(Raw_totalendusesannual!$D:$D,
        Raw_totalendusesannual!$B:$B,$A99,
        Raw_totalendusesannual!$C:$C,$B99,
        Raw_totalendusesannual!$A:$A,$C99) / $D99</f>
        <v>68.673829839238294</v>
      </c>
      <c r="F99" s="38">
        <f>SUMIFS(Raw_totalendusesannual!$E:$E,
        Raw_totalendusesannual!$B:$B,$A99,
        Raw_totalendusesannual!$C:$C,$B99,
        Raw_totalendusesannual!$A:$A,$C99) / $D99</f>
        <v>4.5748758457487586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Zones!$H$6</f>
        <v>3600.36</v>
      </c>
      <c r="E100" s="38">
        <f>SUMIFS(Raw_totalendusesannual!$D:$D,
        Raw_totalendusesannual!$B:$B,$A100,
        Raw_totalendusesannual!$C:$C,$B100,
        Raw_totalendusesannual!$A:$A,$C100) / $D100</f>
        <v>44.563507538135077</v>
      </c>
      <c r="F100" s="38">
        <f>SUMIFS(Raw_totalendusesannual!$E:$E,
        Raw_totalendusesannual!$B:$B,$A100,
        Raw_totalendusesannual!$C:$C,$B100,
        Raw_totalendusesannual!$A:$A,$C100) / $D100</f>
        <v>4.5734037707340383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Zones!$H$6</f>
        <v>3600.36</v>
      </c>
      <c r="E101" s="38">
        <f>SUMIFS(Raw_totalendusesannual!$D:$D,
        Raw_totalendusesannual!$B:$B,$A101,
        Raw_totalendusesannual!$C:$C,$B101,
        Raw_totalendusesannual!$A:$A,$C101) / $D101</f>
        <v>58.00144707751447</v>
      </c>
      <c r="F101" s="38">
        <f>SUMIFS(Raw_totalendusesannual!$E:$E,
        Raw_totalendusesannual!$B:$B,$A101,
        Raw_totalendusesannual!$C:$C,$B101,
        Raw_totalendusesannual!$A:$A,$C101) / $D101</f>
        <v>6.8376162383761621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Zones!$H$6</f>
        <v>3600.36</v>
      </c>
      <c r="E102" s="38">
        <f>SUMIFS(Raw_totalendusesannual!$D:$D,
        Raw_totalendusesannual!$B:$B,$A102,
        Raw_totalendusesannual!$C:$C,$B102,
        Raw_totalendusesannual!$A:$A,$C102) / $D102</f>
        <v>38.308330278083304</v>
      </c>
      <c r="F102" s="38">
        <f>SUMIFS(Raw_totalendusesannual!$E:$E,
        Raw_totalendusesannual!$B:$B,$A102,
        Raw_totalendusesannual!$C:$C,$B102,
        Raw_totalendusesannual!$A:$A,$C102) / $D102</f>
        <v>6.4691141996911412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Zones!$H$6</f>
        <v>3600.36</v>
      </c>
      <c r="E103" s="38">
        <f>SUMIFS(Raw_totalendusesannual!$D:$D,
        Raw_totalendusesannual!$B:$B,$A103,
        Raw_totalendusesannual!$C:$C,$B103,
        Raw_totalendusesannual!$A:$A,$C103) / $D103</f>
        <v>64.85610883356108</v>
      </c>
      <c r="F103" s="38">
        <f>SUMIFS(Raw_totalendusesannual!$E:$E,
        Raw_totalendusesannual!$B:$B,$A103,
        Raw_totalendusesannual!$C:$C,$B103,
        Raw_totalendusesannual!$A:$A,$C103) / $D103</f>
        <v>16.441150329411503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Zones!$H$6</f>
        <v>3600.36</v>
      </c>
      <c r="E104" s="38">
        <f>SUMIFS(Raw_totalendusesannual!$D:$D,
        Raw_totalendusesannual!$B:$B,$A104,
        Raw_totalendusesannual!$C:$C,$B104,
        Raw_totalendusesannual!$A:$A,$C104) / $D104</f>
        <v>41.740898132408979</v>
      </c>
      <c r="F104" s="38">
        <f>SUMIFS(Raw_totalendusesannual!$E:$E,
        Raw_totalendusesannual!$B:$B,$A104,
        Raw_totalendusesannual!$C:$C,$B104,
        Raw_totalendusesannual!$A:$A,$C104) / $D104</f>
        <v>12.924604761746048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Zones!$H$6</f>
        <v>3600.36</v>
      </c>
      <c r="E105" s="38">
        <f>SUMIFS(Raw_totalendusesannual!$D:$D,
        Raw_totalendusesannual!$B:$B,$A105,
        Raw_totalendusesannual!$C:$C,$B105,
        Raw_totalendusesannual!$A:$A,$C105) / $D105</f>
        <v>71.621062893710629</v>
      </c>
      <c r="F105" s="38">
        <f>SUMIFS(Raw_totalendusesannual!$E:$E,
        Raw_totalendusesannual!$B:$B,$A105,
        Raw_totalendusesannual!$C:$C,$B105,
        Raw_totalendusesannual!$A:$A,$C105) / $D105</f>
        <v>8.751569287515693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Zones!$H$6</f>
        <v>3600.36</v>
      </c>
      <c r="E106" s="38">
        <f>SUMIFS(Raw_totalendusesannual!$D:$D,
        Raw_totalendusesannual!$B:$B,$A106,
        Raw_totalendusesannual!$C:$C,$B106,
        Raw_totalendusesannual!$A:$A,$C106) / $D106</f>
        <v>44.855183926051836</v>
      </c>
      <c r="F106" s="38">
        <f>SUMIFS(Raw_totalendusesannual!$E:$E,
        Raw_totalendusesannual!$B:$B,$A106,
        Raw_totalendusesannual!$C:$C,$B106,
        Raw_totalendusesannual!$A:$A,$C106) / $D106</f>
        <v>8.9551267095512674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Zones!$H$6</f>
        <v>3600.36</v>
      </c>
      <c r="E107" s="38">
        <f>SUMIFS(Raw_totalendusesannual!$D:$D,
        Raw_totalendusesannual!$B:$B,$A107,
        Raw_totalendusesannual!$C:$C,$B107,
        Raw_totalendusesannual!$A:$A,$C107) / $D107</f>
        <v>72.774889177748889</v>
      </c>
      <c r="F107" s="38">
        <f>SUMIFS(Raw_totalendusesannual!$E:$E,
        Raw_totalendusesannual!$B:$B,$A107,
        Raw_totalendusesannual!$C:$C,$B107,
        Raw_totalendusesannual!$A:$A,$C107) / $D107</f>
        <v>4.6646613116466131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Zones!$H$6</f>
        <v>3600.36</v>
      </c>
      <c r="E108" s="38">
        <f>SUMIFS(Raw_totalendusesannual!$D:$D,
        Raw_totalendusesannual!$B:$B,$A108,
        Raw_totalendusesannual!$C:$C,$B108,
        Raw_totalendusesannual!$A:$A,$C108) / $D108</f>
        <v>46.027572242775719</v>
      </c>
      <c r="F108" s="38">
        <f>SUMIFS(Raw_totalendusesannual!$E:$E,
        Raw_totalendusesannual!$B:$B,$A108,
        Raw_totalendusesannual!$C:$C,$B108,
        Raw_totalendusesannual!$A:$A,$C108) / $D108</f>
        <v>4.6629809241298092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Zones!$H$6</f>
        <v>3600.36</v>
      </c>
      <c r="E109" s="38">
        <f>SUMIFS(Raw_totalendusesannual!$D:$D,
        Raw_totalendusesannual!$B:$B,$A109,
        Raw_totalendusesannual!$C:$C,$B109,
        Raw_totalendusesannual!$A:$A,$C109) / $D109</f>
        <v>71.828214400782144</v>
      </c>
      <c r="F109" s="38">
        <f>SUMIFS(Raw_totalendusesannual!$E:$E,
        Raw_totalendusesannual!$B:$B,$A109,
        Raw_totalendusesannual!$C:$C,$B109,
        Raw_totalendusesannual!$A:$A,$C109) / $D109</f>
        <v>4.6647168616471681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Zones!$H$6</f>
        <v>3600.36</v>
      </c>
      <c r="E110" s="38">
        <f>SUMIFS(Raw_totalendusesannual!$D:$D,
        Raw_totalendusesannual!$B:$B,$A110,
        Raw_totalendusesannual!$C:$C,$B110,
        Raw_totalendusesannual!$A:$A,$C110) / $D110</f>
        <v>44.871165661211656</v>
      </c>
      <c r="F110" s="38">
        <f>SUMIFS(Raw_totalendusesannual!$E:$E,
        Raw_totalendusesannual!$B:$B,$A110,
        Raw_totalendusesannual!$C:$C,$B110,
        Raw_totalendusesannual!$A:$A,$C110) / $D110</f>
        <v>4.6631170216311704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Zones!$H$6</f>
        <v>3600.36</v>
      </c>
      <c r="E111" s="38">
        <f>SUMIFS(Raw_totalendusesannual!$D:$D,
        Raw_totalendusesannual!$B:$B,$A111,
        Raw_totalendusesannual!$C:$C,$B111,
        Raw_totalendusesannual!$A:$A,$C111) / $D111</f>
        <v>59.681723494317232</v>
      </c>
      <c r="F111" s="38">
        <f>SUMIFS(Raw_totalendusesannual!$E:$E,
        Raw_totalendusesannual!$B:$B,$A111,
        Raw_totalendusesannual!$C:$C,$B111,
        Raw_totalendusesannual!$A:$A,$C111) / $D111</f>
        <v>12.031794042817941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Zones!$H$6</f>
        <v>3600.36</v>
      </c>
      <c r="E112" s="38">
        <f>SUMIFS(Raw_totalendusesannual!$D:$D,
        Raw_totalendusesannual!$B:$B,$A112,
        Raw_totalendusesannual!$C:$C,$B112,
        Raw_totalendusesannual!$A:$A,$C112) / $D112</f>
        <v>38.499566709995662</v>
      </c>
      <c r="F112" s="38">
        <f>SUMIFS(Raw_totalendusesannual!$E:$E,
        Raw_totalendusesannual!$B:$B,$A112,
        Raw_totalendusesannual!$C:$C,$B112,
        Raw_totalendusesannual!$A:$A,$C112) / $D112</f>
        <v>11.163475319134752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Zones!$H$6</f>
        <v>3600.36</v>
      </c>
      <c r="E113" s="38">
        <f>SUMIFS(Raw_totalendusesannual!$D:$D,
        Raw_totalendusesannual!$B:$B,$A113,
        Raw_totalendusesannual!$C:$C,$B113,
        Raw_totalendusesannual!$A:$A,$C113) / $D113</f>
        <v>60.275925185259247</v>
      </c>
      <c r="F113" s="38">
        <f>SUMIFS(Raw_totalendusesannual!$E:$E,
        Raw_totalendusesannual!$B:$B,$A113,
        Raw_totalendusesannual!$C:$C,$B113,
        Raw_totalendusesannual!$A:$A,$C113) / $D113</f>
        <v>14.984954282349543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Zones!$H$6</f>
        <v>3600.36</v>
      </c>
      <c r="E114" s="38">
        <f>SUMIFS(Raw_totalendusesannual!$D:$D,
        Raw_totalendusesannual!$B:$B,$A114,
        Raw_totalendusesannual!$C:$C,$B114,
        Raw_totalendusesannual!$A:$A,$C114) / $D114</f>
        <v>39.030130320301296</v>
      </c>
      <c r="F114" s="38">
        <f>SUMIFS(Raw_totalendusesannual!$E:$E,
        Raw_totalendusesannual!$B:$B,$A114,
        Raw_totalendusesannual!$C:$C,$B114,
        Raw_totalendusesannual!$A:$A,$C114) / $D114</f>
        <v>12.101195436011954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Zones!$H$6</f>
        <v>3600.36</v>
      </c>
      <c r="E115" s="38">
        <f>SUMIFS(Raw_totalendusesannual!$D:$D,
        Raw_totalendusesannual!$B:$B,$A115,
        Raw_totalendusesannual!$C:$C,$B115,
        Raw_totalendusesannual!$A:$A,$C115) / $D115</f>
        <v>67.325370240753699</v>
      </c>
      <c r="F115" s="38">
        <f>SUMIFS(Raw_totalendusesannual!$E:$E,
        Raw_totalendusesannual!$B:$B,$A115,
        Raw_totalendusesannual!$C:$C,$B115,
        Raw_totalendusesannual!$A:$A,$C115) / $D115</f>
        <v>8.5998316834983175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Zones!$H$6</f>
        <v>3600.36</v>
      </c>
      <c r="E116" s="38">
        <f>SUMIFS(Raw_totalendusesannual!$D:$D,
        Raw_totalendusesannual!$B:$B,$A116,
        Raw_totalendusesannual!$C:$C,$B116,
        Raw_totalendusesannual!$A:$A,$C116) / $D116</f>
        <v>42.466522792165222</v>
      </c>
      <c r="F116" s="38">
        <f>SUMIFS(Raw_totalendusesannual!$E:$E,
        Raw_totalendusesannual!$B:$B,$A116,
        Raw_totalendusesannual!$C:$C,$B116,
        Raw_totalendusesannual!$A:$A,$C116) / $D116</f>
        <v>8.817301603173016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Zones!$H$6</f>
        <v>3600.36</v>
      </c>
      <c r="E117" s="38">
        <f>SUMIFS(Raw_totalendusesannual!$D:$D,
        Raw_totalendusesannual!$B:$B,$A117,
        Raw_totalendusesannual!$C:$C,$B117,
        Raw_totalendusesannual!$A:$A,$C117) / $D117</f>
        <v>68.425568554255676</v>
      </c>
      <c r="F117" s="38">
        <f>SUMIFS(Raw_totalendusesannual!$E:$E,
        Raw_totalendusesannual!$B:$B,$A117,
        Raw_totalendusesannual!$C:$C,$B117,
        Raw_totalendusesannual!$A:$A,$C117) / $D117</f>
        <v>4.7797359152973593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Zones!$H$6</f>
        <v>3600.36</v>
      </c>
      <c r="E118" s="38">
        <f>SUMIFS(Raw_totalendusesannual!$D:$D,
        Raw_totalendusesannual!$B:$B,$A118,
        Raw_totalendusesannual!$C:$C,$B118,
        Raw_totalendusesannual!$A:$A,$C118) / $D118</f>
        <v>43.559180193091805</v>
      </c>
      <c r="F118" s="38">
        <f>SUMIFS(Raw_totalendusesannual!$E:$E,
        Raw_totalendusesannual!$B:$B,$A118,
        Raw_totalendusesannual!$C:$C,$B118,
        Raw_totalendusesannual!$A:$A,$C118) / $D118</f>
        <v>4.7781471852814716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Zones!$H$6</f>
        <v>3600.36</v>
      </c>
      <c r="E119" s="38">
        <f>SUMIFS(Raw_totalendusesannual!$D:$D,
        Raw_totalendusesannual!$B:$B,$A119,
        Raw_totalendusesannual!$C:$C,$B119,
        Raw_totalendusesannual!$A:$A,$C119) / $D119</f>
        <v>67.507543690075437</v>
      </c>
      <c r="F119" s="38">
        <f>SUMIFS(Raw_totalendusesannual!$E:$E,
        Raw_totalendusesannual!$B:$B,$A119,
        Raw_totalendusesannual!$C:$C,$B119,
        Raw_totalendusesannual!$A:$A,$C119) / $D119</f>
        <v>4.7795775977957762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Zones!$H$6</f>
        <v>3600.36</v>
      </c>
      <c r="E120" s="38">
        <f>SUMIFS(Raw_totalendusesannual!$D:$D,
        Raw_totalendusesannual!$B:$B,$A120,
        Raw_totalendusesannual!$C:$C,$B120,
        Raw_totalendusesannual!$A:$A,$C120) / $D120</f>
        <v>42.501758157517578</v>
      </c>
      <c r="F120" s="38">
        <f>SUMIFS(Raw_totalendusesannual!$E:$E,
        Raw_totalendusesannual!$B:$B,$A120,
        Raw_totalendusesannual!$C:$C,$B120,
        Raw_totalendusesannual!$A:$A,$C120) / $D120</f>
        <v>4.7781832927818328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Zones!$H$6</f>
        <v>3600.36</v>
      </c>
      <c r="E121" s="38">
        <f>SUMIFS(Raw_totalendusesannual!$D:$D,
        Raw_totalendusesannual!$B:$B,$A121,
        Raw_totalendusesannual!$C:$C,$B121,
        Raw_totalendusesannual!$A:$A,$C121) / $D121</f>
        <v>56.214298014642978</v>
      </c>
      <c r="F121" s="38">
        <f>SUMIFS(Raw_totalendusesannual!$E:$E,
        Raw_totalendusesannual!$B:$B,$A121,
        Raw_totalendusesannual!$C:$C,$B121,
        Raw_totalendusesannual!$A:$A,$C121) / $D121</f>
        <v>11.371648946216489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Zones!$H$6</f>
        <v>3600.36</v>
      </c>
      <c r="E122" s="38">
        <f>SUMIFS(Raw_totalendusesannual!$D:$D,
        Raw_totalendusesannual!$B:$B,$A122,
        Raw_totalendusesannual!$C:$C,$B122,
        Raw_totalendusesannual!$A:$A,$C122) / $D122</f>
        <v>36.37685120376851</v>
      </c>
      <c r="F122" s="38">
        <f>SUMIFS(Raw_totalendusesannual!$E:$E,
        Raw_totalendusesannual!$B:$B,$A122,
        Raw_totalendusesannual!$C:$C,$B122,
        Raw_totalendusesannual!$A:$A,$C122) / $D122</f>
        <v>10.751469297514694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Zones!$H$6</f>
        <v>3600.36</v>
      </c>
      <c r="E123" s="38">
        <f>SUMIFS(Raw_totalendusesannual!$D:$D,
        Raw_totalendusesannual!$B:$B,$A123,
        Raw_totalendusesannual!$C:$C,$B123,
        Raw_totalendusesannual!$A:$A,$C123) / $D123</f>
        <v>67.291456965414568</v>
      </c>
      <c r="F123" s="38">
        <f>SUMIFS(Raw_totalendusesannual!$E:$E,
        Raw_totalendusesannual!$B:$B,$A123,
        Raw_totalendusesannual!$C:$C,$B123,
        Raw_totalendusesannual!$A:$A,$C123) / $D123</f>
        <v>12.936156384361563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Zones!$H$6</f>
        <v>3600.36</v>
      </c>
      <c r="E124" s="38">
        <f>SUMIFS(Raw_totalendusesannual!$D:$D,
        Raw_totalendusesannual!$B:$B,$A124,
        Raw_totalendusesannual!$C:$C,$B124,
        Raw_totalendusesannual!$A:$A,$C124) / $D124</f>
        <v>43.270978457709788</v>
      </c>
      <c r="F124" s="38">
        <f>SUMIFS(Raw_totalendusesannual!$E:$E,
        Raw_totalendusesannual!$B:$B,$A124,
        Raw_totalendusesannual!$C:$C,$B124,
        Raw_totalendusesannual!$A:$A,$C124) / $D124</f>
        <v>10.959470719594707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Zones!$H$6</f>
        <v>3600.36</v>
      </c>
      <c r="E125" s="38">
        <f>SUMIFS(Raw_totalendusesannual!$D:$D,
        Raw_totalendusesannual!$B:$B,$A125,
        Raw_totalendusesannual!$C:$C,$B125,
        Raw_totalendusesannual!$A:$A,$C125) / $D125</f>
        <v>72.652490306524896</v>
      </c>
      <c r="F125" s="38">
        <f>SUMIFS(Raw_totalendusesannual!$E:$E,
        Raw_totalendusesannual!$B:$B,$A125,
        Raw_totalendusesannual!$C:$C,$B125,
        Raw_totalendusesannual!$A:$A,$C125) / $D125</f>
        <v>7.3286004732860039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Zones!$H$6</f>
        <v>3600.36</v>
      </c>
      <c r="E126" s="38">
        <f>SUMIFS(Raw_totalendusesannual!$D:$D,
        Raw_totalendusesannual!$B:$B,$A126,
        Raw_totalendusesannual!$C:$C,$B126,
        Raw_totalendusesannual!$A:$A,$C126) / $D126</f>
        <v>45.759907342599078</v>
      </c>
      <c r="F126" s="38">
        <f>SUMIFS(Raw_totalendusesannual!$E:$E,
        Raw_totalendusesannual!$B:$B,$A126,
        Raw_totalendusesannual!$C:$C,$B126,
        Raw_totalendusesannual!$A:$A,$C126) / $D126</f>
        <v>7.8138963881389634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Zones!$H$6</f>
        <v>3600.36</v>
      </c>
      <c r="E127" s="38">
        <f>SUMIFS(Raw_totalendusesannual!$D:$D,
        Raw_totalendusesannual!$B:$B,$A127,
        Raw_totalendusesannual!$C:$C,$B127,
        Raw_totalendusesannual!$A:$A,$C127) / $D127</f>
        <v>73.444894399448941</v>
      </c>
      <c r="F127" s="38">
        <f>SUMIFS(Raw_totalendusesannual!$E:$E,
        Raw_totalendusesannual!$B:$B,$A127,
        Raw_totalendusesannual!$C:$C,$B127,
        Raw_totalendusesannual!$A:$A,$C127) / $D127</f>
        <v>4.5456759879567592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Zones!$H$6</f>
        <v>3600.36</v>
      </c>
      <c r="E128" s="38">
        <f>SUMIFS(Raw_totalendusesannual!$D:$D,
        Raw_totalendusesannual!$B:$B,$A128,
        Raw_totalendusesannual!$C:$C,$B128,
        Raw_totalendusesannual!$A:$A,$C128) / $D128</f>
        <v>46.642166338921662</v>
      </c>
      <c r="F128" s="38">
        <f>SUMIFS(Raw_totalendusesannual!$E:$E,
        Raw_totalendusesannual!$B:$B,$A128,
        Raw_totalendusesannual!$C:$C,$B128,
        Raw_totalendusesannual!$A:$A,$C128) / $D128</f>
        <v>4.544003932940039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Zones!$H$6</f>
        <v>3600.36</v>
      </c>
      <c r="E129" s="38">
        <f>SUMIFS(Raw_totalendusesannual!$D:$D,
        Raw_totalendusesannual!$B:$B,$A129,
        Raw_totalendusesannual!$C:$C,$B129,
        Raw_totalendusesannual!$A:$A,$C129) / $D129</f>
        <v>72.789301625393009</v>
      </c>
      <c r="F129" s="38">
        <f>SUMIFS(Raw_totalendusesannual!$E:$E,
        Raw_totalendusesannual!$B:$B,$A129,
        Raw_totalendusesannual!$C:$C,$B129,
        Raw_totalendusesannual!$A:$A,$C129) / $D129</f>
        <v>4.5457315379573151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Zones!$H$6</f>
        <v>3600.36</v>
      </c>
      <c r="E130" s="38">
        <f>SUMIFS(Raw_totalendusesannual!$D:$D,
        Raw_totalendusesannual!$B:$B,$A130,
        Raw_totalendusesannual!$C:$C,$B130,
        Raw_totalendusesannual!$A:$A,$C130) / $D130</f>
        <v>45.793090135430894</v>
      </c>
      <c r="F130" s="38">
        <f>SUMIFS(Raw_totalendusesannual!$E:$E,
        Raw_totalendusesannual!$B:$B,$A130,
        Raw_totalendusesannual!$C:$C,$B130,
        Raw_totalendusesannual!$A:$A,$C130) / $D130</f>
        <v>4.5440983679409834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Zones!$H$6</f>
        <v>3600.36</v>
      </c>
      <c r="E131" s="38">
        <f>SUMIFS(Raw_totalendusesannual!$D:$D,
        Raw_totalendusesannual!$B:$B,$A131,
        Raw_totalendusesannual!$C:$C,$B131,
        Raw_totalendusesannual!$A:$A,$C131) / $D131</f>
        <v>61.31944583319445</v>
      </c>
      <c r="F131" s="38">
        <f>SUMIFS(Raw_totalendusesannual!$E:$E,
        Raw_totalendusesannual!$B:$B,$A131,
        Raw_totalendusesannual!$C:$C,$B131,
        Raw_totalendusesannual!$A:$A,$C131) / $D131</f>
        <v>9.7153367996533682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Zones!$H$6</f>
        <v>3600.36</v>
      </c>
      <c r="E132" s="38">
        <f>SUMIFS(Raw_totalendusesannual!$D:$D,
        Raw_totalendusesannual!$B:$B,$A132,
        Raw_totalendusesannual!$C:$C,$B132,
        Raw_totalendusesannual!$A:$A,$C132) / $D132</f>
        <v>39.604936728549369</v>
      </c>
      <c r="F132" s="38">
        <f>SUMIFS(Raw_totalendusesannual!$E:$E,
        Raw_totalendusesannual!$B:$B,$A132,
        Raw_totalendusesannual!$C:$C,$B132,
        Raw_totalendusesannual!$A:$A,$C132) / $D132</f>
        <v>9.6361363863613629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Zones!$H$6</f>
        <v>3600.36</v>
      </c>
      <c r="E133" s="38">
        <f>SUMIFS(Raw_totalendusesannual!$D:$D,
        Raw_totalendusesannual!$B:$B,$A133,
        Raw_totalendusesannual!$C:$C,$B133,
        Raw_totalendusesannual!$A:$A,$C133) / $D133</f>
        <v>74.214370229643706</v>
      </c>
      <c r="F133" s="38">
        <f>SUMIFS(Raw_totalendusesannual!$E:$E,
        Raw_totalendusesannual!$B:$B,$A133,
        Raw_totalendusesannual!$C:$C,$B133,
        Raw_totalendusesannual!$A:$A,$C133) / $D133</f>
        <v>10.050547723005476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Zones!$H$6</f>
        <v>3600.36</v>
      </c>
      <c r="E134" s="38">
        <f>SUMIFS(Raw_totalendusesannual!$D:$D,
        Raw_totalendusesannual!$B:$B,$A134,
        Raw_totalendusesannual!$C:$C,$B134,
        Raw_totalendusesannual!$A:$A,$C134) / $D134</f>
        <v>48.246647557466474</v>
      </c>
      <c r="F134" s="38">
        <f>SUMIFS(Raw_totalendusesannual!$E:$E,
        Raw_totalendusesannual!$B:$B,$A134,
        Raw_totalendusesannual!$C:$C,$B134,
        Raw_totalendusesannual!$A:$A,$C134) / $D134</f>
        <v>8.5204285127042851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Zones!$H$6</f>
        <v>3600.36</v>
      </c>
      <c r="E135" s="38">
        <f>SUMIFS(Raw_totalendusesannual!$D:$D,
        Raw_totalendusesannual!$B:$B,$A135,
        Raw_totalendusesannual!$C:$C,$B135,
        Raw_totalendusesannual!$A:$A,$C135) / $D135</f>
        <v>79.147415813974149</v>
      </c>
      <c r="F135" s="38">
        <f>SUMIFS(Raw_totalendusesannual!$E:$E,
        Raw_totalendusesannual!$B:$B,$A135,
        Raw_totalendusesannual!$C:$C,$B135,
        Raw_totalendusesannual!$A:$A,$C135) / $D135</f>
        <v>5.9718055972180561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Zones!$H$6</f>
        <v>3600.36</v>
      </c>
      <c r="E136" s="38">
        <f>SUMIFS(Raw_totalendusesannual!$D:$D,
        Raw_totalendusesannual!$B:$B,$A136,
        Raw_totalendusesannual!$C:$C,$B136,
        Raw_totalendusesannual!$A:$A,$C136) / $D136</f>
        <v>49.900232199002318</v>
      </c>
      <c r="F136" s="38">
        <f>SUMIFS(Raw_totalendusesannual!$E:$E,
        Raw_totalendusesannual!$B:$B,$A136,
        Raw_totalendusesannual!$C:$C,$B136,
        Raw_totalendusesannual!$A:$A,$C136) / $D136</f>
        <v>6.0332577853325784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Zones!$H$6</f>
        <v>3600.36</v>
      </c>
      <c r="E137" s="38">
        <f>SUMIFS(Raw_totalendusesannual!$D:$D,
        Raw_totalendusesannual!$B:$B,$A137,
        Raw_totalendusesannual!$C:$C,$B137,
        Raw_totalendusesannual!$A:$A,$C137) / $D137</f>
        <v>79.624132031241317</v>
      </c>
      <c r="F137" s="38">
        <f>SUMIFS(Raw_totalendusesannual!$E:$E,
        Raw_totalendusesannual!$B:$B,$A137,
        Raw_totalendusesannual!$C:$C,$B137,
        Raw_totalendusesannual!$A:$A,$C137) / $D137</f>
        <v>4.3443377884433776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Zones!$H$6</f>
        <v>3600.36</v>
      </c>
      <c r="E138" s="38">
        <f>SUMIFS(Raw_totalendusesannual!$D:$D,
        Raw_totalendusesannual!$B:$B,$A138,
        Raw_totalendusesannual!$C:$C,$B138,
        Raw_totalendusesannual!$A:$A,$C138) / $D138</f>
        <v>50.349515048495149</v>
      </c>
      <c r="F138" s="38">
        <f>SUMIFS(Raw_totalendusesannual!$E:$E,
        Raw_totalendusesannual!$B:$B,$A138,
        Raw_totalendusesannual!$C:$C,$B138,
        Raw_totalendusesannual!$A:$A,$C138) / $D138</f>
        <v>4.3428212734282123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Zones!$H$6</f>
        <v>3600.36</v>
      </c>
      <c r="E139" s="38">
        <f>SUMIFS(Raw_totalendusesannual!$D:$D,
        Raw_totalendusesannual!$B:$B,$A139,
        Raw_totalendusesannual!$C:$C,$B139,
        Raw_totalendusesannual!$A:$A,$C139) / $D139</f>
        <v>79.168522036685218</v>
      </c>
      <c r="F139" s="38">
        <f>SUMIFS(Raw_totalendusesannual!$E:$E,
        Raw_totalendusesannual!$B:$B,$A139,
        Raw_totalendusesannual!$C:$C,$B139,
        Raw_totalendusesannual!$A:$A,$C139) / $D139</f>
        <v>4.3443711184437106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Zones!$H$6</f>
        <v>3600.36</v>
      </c>
      <c r="E140" s="38">
        <f>SUMIFS(Raw_totalendusesannual!$D:$D,
        Raw_totalendusesannual!$B:$B,$A140,
        Raw_totalendusesannual!$C:$C,$B140,
        Raw_totalendusesannual!$A:$A,$C140) / $D140</f>
        <v>49.893563421435637</v>
      </c>
      <c r="F140" s="38">
        <f>SUMIFS(Raw_totalendusesannual!$E:$E,
        Raw_totalendusesannual!$B:$B,$A140,
        Raw_totalendusesannual!$C:$C,$B140,
        Raw_totalendusesannual!$A:$A,$C140) / $D140</f>
        <v>4.3428962659289621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Zones!$H$6</f>
        <v>3600.36</v>
      </c>
      <c r="E141" s="38">
        <f>SUMIFS(Raw_totalendusesannual!$D:$D,
        Raw_totalendusesannual!$B:$B,$A141,
        Raw_totalendusesannual!$C:$C,$B141,
        Raw_totalendusesannual!$A:$A,$C141) / $D141</f>
        <v>66.870729593707296</v>
      </c>
      <c r="F141" s="38">
        <f>SUMIFS(Raw_totalendusesannual!$E:$E,
        Raw_totalendusesannual!$B:$B,$A141,
        Raw_totalendusesannual!$C:$C,$B141,
        Raw_totalendusesannual!$A:$A,$C141) / $D141</f>
        <v>7.4429723694297234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Zones!$H$6</f>
        <v>3600.36</v>
      </c>
      <c r="E142" s="38">
        <f>SUMIFS(Raw_totalendusesannual!$D:$D,
        Raw_totalendusesannual!$B:$B,$A142,
        Raw_totalendusesannual!$C:$C,$B142,
        Raw_totalendusesannual!$A:$A,$C142) / $D142</f>
        <v>43.301167105511674</v>
      </c>
      <c r="F142" s="38">
        <f>SUMIFS(Raw_totalendusesannual!$E:$E,
        Raw_totalendusesannual!$B:$B,$A142,
        Raw_totalendusesannual!$C:$C,$B142,
        Raw_totalendusesannual!$A:$A,$C142) / $D142</f>
        <v>7.2399593373995925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Zones!$H$6</f>
        <v>3600.36</v>
      </c>
      <c r="E143" s="38">
        <f>SUMIFS(Raw_totalendusesannual!$D:$D,
        Raw_totalendusesannual!$B:$B,$A143,
        Raw_totalendusesannual!$C:$C,$B143,
        Raw_totalendusesannual!$A:$A,$C143) / $D143</f>
        <v>85.282368985323686</v>
      </c>
      <c r="F143" s="38">
        <f>SUMIFS(Raw_totalendusesannual!$E:$E,
        Raw_totalendusesannual!$B:$B,$A143,
        Raw_totalendusesannual!$C:$C,$B143,
        Raw_totalendusesannual!$A:$A,$C143) / $D143</f>
        <v>6.6130859136308597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Zones!$H$6</f>
        <v>3600.36</v>
      </c>
      <c r="E144" s="38">
        <f>SUMIFS(Raw_totalendusesannual!$D:$D,
        Raw_totalendusesannual!$B:$B,$A144,
        Raw_totalendusesannual!$C:$C,$B144,
        Raw_totalendusesannual!$A:$A,$C144) / $D144</f>
        <v>56.139036096390356</v>
      </c>
      <c r="F144" s="38">
        <f>SUMIFS(Raw_totalendusesannual!$E:$E,
        Raw_totalendusesannual!$B:$B,$A144,
        Raw_totalendusesannual!$C:$C,$B144,
        Raw_totalendusesannual!$A:$A,$C144) / $D144</f>
        <v>5.8382217333822171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Zones!$H$6</f>
        <v>3600.36</v>
      </c>
      <c r="E145" s="38">
        <f>SUMIFS(Raw_totalendusesannual!$D:$D,
        Raw_totalendusesannual!$B:$B,$A145,
        Raw_totalendusesannual!$C:$C,$B145,
        Raw_totalendusesannual!$A:$A,$C145) / $D145</f>
        <v>85.766767767667673</v>
      </c>
      <c r="F145" s="38">
        <f>SUMIFS(Raw_totalendusesannual!$E:$E,
        Raw_totalendusesannual!$B:$B,$A145,
        Raw_totalendusesannual!$C:$C,$B145,
        Raw_totalendusesannual!$A:$A,$C145) / $D145</f>
        <v>4.3153323556533234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Zones!$H$6</f>
        <v>3600.36</v>
      </c>
      <c r="E146" s="38">
        <f>SUMIFS(Raw_totalendusesannual!$D:$D,
        Raw_totalendusesannual!$B:$B,$A146,
        Raw_totalendusesannual!$C:$C,$B146,
        Raw_totalendusesannual!$A:$A,$C146) / $D146</f>
        <v>54.798397937983978</v>
      </c>
      <c r="F146" s="38">
        <f>SUMIFS(Raw_totalendusesannual!$E:$E,
        Raw_totalendusesannual!$B:$B,$A146,
        Raw_totalendusesannual!$C:$C,$B146,
        Raw_totalendusesannual!$A:$A,$C146) / $D146</f>
        <v>4.3097690230976902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Zones!$H$6</f>
        <v>3600.36</v>
      </c>
      <c r="E147" s="38">
        <f>SUMIFS(Raw_totalendusesannual!$D:$D,
        Raw_totalendusesannual!$B:$B,$A147,
        Raw_totalendusesannual!$C:$C,$B147,
        Raw_totalendusesannual!$A:$A,$C147) / $D147</f>
        <v>85.871665611216642</v>
      </c>
      <c r="F147" s="38">
        <f>SUMIFS(Raw_totalendusesannual!$E:$E,
        Raw_totalendusesannual!$B:$B,$A147,
        Raw_totalendusesannual!$C:$C,$B147,
        Raw_totalendusesannual!$A:$A,$C147) / $D147</f>
        <v>3.9206079392060795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Zones!$H$6</f>
        <v>3600.36</v>
      </c>
      <c r="E148" s="38">
        <f>SUMIFS(Raw_totalendusesannual!$D:$D,
        Raw_totalendusesannual!$B:$B,$A148,
        Raw_totalendusesannual!$C:$C,$B148,
        Raw_totalendusesannual!$A:$A,$C148) / $D148</f>
        <v>54.90033774400338</v>
      </c>
      <c r="F148" s="38">
        <f>SUMIFS(Raw_totalendusesannual!$E:$E,
        Raw_totalendusesannual!$B:$B,$A148,
        Raw_totalendusesannual!$C:$C,$B148,
        Raw_totalendusesannual!$A:$A,$C148) / $D148</f>
        <v>3.9190775366907751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Zones!$H$6</f>
        <v>3600.36</v>
      </c>
      <c r="E149" s="38">
        <f>SUMIFS(Raw_totalendusesannual!$D:$D,
        Raw_totalendusesannual!$B:$B,$A149,
        Raw_totalendusesannual!$C:$C,$B149,
        Raw_totalendusesannual!$A:$A,$C149) / $D149</f>
        <v>85.75845471008455</v>
      </c>
      <c r="F149" s="38">
        <f>SUMIFS(Raw_totalendusesannual!$E:$E,
        Raw_totalendusesannual!$B:$B,$A149,
        Raw_totalendusesannual!$C:$C,$B149,
        Raw_totalendusesannual!$A:$A,$C149) / $D149</f>
        <v>3.9206107167061073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Zones!$H$6</f>
        <v>3600.36</v>
      </c>
      <c r="E150" s="38">
        <f>SUMIFS(Raw_totalendusesannual!$D:$D,
        Raw_totalendusesannual!$B:$B,$A150,
        Raw_totalendusesannual!$C:$C,$B150,
        Raw_totalendusesannual!$A:$A,$C150) / $D150</f>
        <v>54.783243897832435</v>
      </c>
      <c r="F150" s="38">
        <f>SUMIFS(Raw_totalendusesannual!$E:$E,
        Raw_totalendusesannual!$B:$B,$A150,
        Raw_totalendusesannual!$C:$C,$B150,
        Raw_totalendusesannual!$A:$A,$C150) / $D150</f>
        <v>3.9189192191891924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Zones!$H$6</f>
        <v>3600.36</v>
      </c>
      <c r="E151" s="38">
        <f>SUMIFS(Raw_totalendusesannual!$D:$D,
        Raw_totalendusesannual!$B:$B,$A151,
        Raw_totalendusesannual!$C:$C,$B151,
        Raw_totalendusesannual!$A:$A,$C151) / $D151</f>
        <v>74.487334599873336</v>
      </c>
      <c r="F151" s="38">
        <f>SUMIFS(Raw_totalendusesannual!$E:$E,
        Raw_totalendusesannual!$B:$B,$A151,
        Raw_totalendusesannual!$C:$C,$B151,
        Raw_totalendusesannual!$A:$A,$C151) / $D151</f>
        <v>4.802233665522337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Zones!$H$6</f>
        <v>3600.36</v>
      </c>
      <c r="E152" s="38">
        <f>SUMIFS(Raw_totalendusesannual!$D:$D,
        Raw_totalendusesannual!$B:$B,$A152,
        Raw_totalendusesannual!$C:$C,$B152,
        Raw_totalendusesannual!$A:$A,$C152) / $D152</f>
        <v>49.01794542767945</v>
      </c>
      <c r="F152" s="38">
        <f>SUMIFS(Raw_totalendusesannual!$E:$E,
        Raw_totalendusesannual!$B:$B,$A152,
        Raw_totalendusesannual!$C:$C,$B152,
        Raw_totalendusesannual!$A:$A,$C152) / $D152</f>
        <v>4.6534124365341238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Zones!$H$6</f>
        <v>3600.36</v>
      </c>
      <c r="E153" s="38">
        <f>SUMIFS(Raw_totalendusesannual!$D:$D,
        Raw_totalendusesannual!$B:$B,$A153,
        Raw_totalendusesannual!$C:$C,$B153,
        Raw_totalendusesannual!$A:$A,$C153) / $D153</f>
        <v>64.335583108355834</v>
      </c>
      <c r="F153" s="38">
        <f>SUMIFS(Raw_totalendusesannual!$E:$E,
        Raw_totalendusesannual!$B:$B,$A153,
        Raw_totalendusesannual!$C:$C,$B153,
        Raw_totalendusesannual!$A:$A,$C153) / $D153</f>
        <v>23.425793531757932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Zones!$H$6</f>
        <v>3600.36</v>
      </c>
      <c r="E154" s="38">
        <f>SUMIFS(Raw_totalendusesannual!$D:$D,
        Raw_totalendusesannual!$B:$B,$A154,
        Raw_totalendusesannual!$C:$C,$B154,
        Raw_totalendusesannual!$A:$A,$C154) / $D154</f>
        <v>41.76880923018809</v>
      </c>
      <c r="F154" s="38">
        <f>SUMIFS(Raw_totalendusesannual!$E:$E,
        Raw_totalendusesannual!$B:$B,$A154,
        Raw_totalendusesannual!$C:$C,$B154,
        Raw_totalendusesannual!$A:$A,$C154) / $D154</f>
        <v>16.612502638625024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Zones!$H$6</f>
        <v>3600.36</v>
      </c>
      <c r="E155" s="38">
        <f>SUMIFS(Raw_totalendusesannual!$D:$D,
        Raw_totalendusesannual!$B:$B,$A155,
        Raw_totalendusesannual!$C:$C,$B155,
        Raw_totalendusesannual!$A:$A,$C155) / $D155</f>
        <v>72.035127042851272</v>
      </c>
      <c r="F155" s="38">
        <f>SUMIFS(Raw_totalendusesannual!$E:$E,
        Raw_totalendusesannual!$B:$B,$A155,
        Raw_totalendusesannual!$C:$C,$B155,
        Raw_totalendusesannual!$A:$A,$C155) / $D155</f>
        <v>11.350842693508428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Zones!$H$6</f>
        <v>3600.36</v>
      </c>
      <c r="E156" s="38">
        <f>SUMIFS(Raw_totalendusesannual!$D:$D,
        Raw_totalendusesannual!$B:$B,$A156,
        Raw_totalendusesannual!$C:$C,$B156,
        Raw_totalendusesannual!$A:$A,$C156) / $D156</f>
        <v>45.721458409714579</v>
      </c>
      <c r="F156" s="38">
        <f>SUMIFS(Raw_totalendusesannual!$E:$E,
        Raw_totalendusesannual!$B:$B,$A156,
        Raw_totalendusesannual!$C:$C,$B156,
        Raw_totalendusesannual!$A:$A,$C156) / $D156</f>
        <v>11.559996778099968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Zones!$H$6</f>
        <v>3600.36</v>
      </c>
      <c r="E157" s="38">
        <f>SUMIFS(Raw_totalendusesannual!$D:$D,
        Raw_totalendusesannual!$B:$B,$A157,
        Raw_totalendusesannual!$C:$C,$B157,
        Raw_totalendusesannual!$A:$A,$C157) / $D157</f>
        <v>74.273236565232367</v>
      </c>
      <c r="F157" s="38">
        <f>SUMIFS(Raw_totalendusesannual!$E:$E,
        Raw_totalendusesannual!$B:$B,$A157,
        Raw_totalendusesannual!$C:$C,$B157,
        Raw_totalendusesannual!$A:$A,$C157) / $D157</f>
        <v>5.0217422702174233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Zones!$H$6</f>
        <v>3600.36</v>
      </c>
      <c r="E158" s="38">
        <f>SUMIFS(Raw_totalendusesannual!$D:$D,
        Raw_totalendusesannual!$B:$B,$A158,
        Raw_totalendusesannual!$C:$C,$B158,
        Raw_totalendusesannual!$A:$A,$C158) / $D158</f>
        <v>47.880623048806228</v>
      </c>
      <c r="F158" s="38">
        <f>SUMIFS(Raw_totalendusesannual!$E:$E,
        Raw_totalendusesannual!$B:$B,$A158,
        Raw_totalendusesannual!$C:$C,$B158,
        Raw_totalendusesannual!$A:$A,$C158) / $D158</f>
        <v>5.0202451977024518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Zones!$H$6</f>
        <v>3600.36</v>
      </c>
      <c r="E159" s="38">
        <f>SUMIFS(Raw_totalendusesannual!$D:$D,
        Raw_totalendusesannual!$B:$B,$A159,
        Raw_totalendusesannual!$C:$C,$B159,
        Raw_totalendusesannual!$A:$A,$C159) / $D159</f>
        <v>72.53781566287816</v>
      </c>
      <c r="F159" s="38">
        <f>SUMIFS(Raw_totalendusesannual!$E:$E,
        Raw_totalendusesannual!$B:$B,$A159,
        Raw_totalendusesannual!$C:$C,$B159,
        Raw_totalendusesannual!$A:$A,$C159) / $D159</f>
        <v>5.021839482718395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Zones!$H$6</f>
        <v>3600.36</v>
      </c>
      <c r="E160" s="38">
        <f>SUMIFS(Raw_totalendusesannual!$D:$D,
        Raw_totalendusesannual!$B:$B,$A160,
        Raw_totalendusesannual!$C:$C,$B160,
        Raw_totalendusesannual!$A:$A,$C160) / $D160</f>
        <v>46.010257307602572</v>
      </c>
      <c r="F160" s="38">
        <f>SUMIFS(Raw_totalendusesannual!$E:$E,
        Raw_totalendusesannual!$B:$B,$A160,
        Raw_totalendusesannual!$C:$C,$B160,
        Raw_totalendusesannual!$A:$A,$C160) / $D160</f>
        <v>5.0203896277038957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Zones!$H$6</f>
        <v>3600.36</v>
      </c>
      <c r="E161" s="38">
        <f>SUMIFS(Raw_totalendusesannual!$D:$D,
        Raw_totalendusesannual!$B:$B,$A161,
        Raw_totalendusesannual!$C:$C,$B161,
        Raw_totalendusesannual!$A:$A,$C161) / $D161</f>
        <v>59.288201735382017</v>
      </c>
      <c r="F161" s="38">
        <f>SUMIFS(Raw_totalendusesannual!$E:$E,
        Raw_totalendusesannual!$B:$B,$A161,
        Raw_totalendusesannual!$C:$C,$B161,
        Raw_totalendusesannual!$A:$A,$C161) / $D161</f>
        <v>15.278861002788609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Zones!$H$6</f>
        <v>3600.36</v>
      </c>
      <c r="E162" s="38">
        <f>SUMIFS(Raw_totalendusesannual!$D:$D,
        Raw_totalendusesannual!$B:$B,$A162,
        Raw_totalendusesannual!$C:$C,$B162,
        Raw_totalendusesannual!$A:$A,$C162) / $D162</f>
        <v>38.612435978624362</v>
      </c>
      <c r="F162" s="38">
        <f>SUMIFS(Raw_totalendusesannual!$E:$E,
        Raw_totalendusesannual!$B:$B,$A162,
        Raw_totalendusesannual!$C:$C,$B162,
        Raw_totalendusesannual!$A:$A,$C162) / $D162</f>
        <v>14.242361874923617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1574F-A4C6-4774-BA0A-3CBB7D19CC6E}">
  <dimension ref="A1:H140"/>
  <sheetViews>
    <sheetView workbookViewId="0"/>
  </sheetViews>
  <sheetFormatPr defaultRowHeight="15" x14ac:dyDescent="0.25"/>
  <sheetData>
    <row r="1" spans="1:8" x14ac:dyDescent="0.25">
      <c r="A1" t="s">
        <v>440</v>
      </c>
    </row>
    <row r="3" spans="1:8" x14ac:dyDescent="0.25">
      <c r="A3" s="86" t="s">
        <v>441</v>
      </c>
      <c r="B3" s="86"/>
      <c r="C3" s="86"/>
      <c r="F3" s="86" t="s">
        <v>442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38.125562443755626</v>
      </c>
      <c r="C5" s="86">
        <v>27.862530413625304</v>
      </c>
      <c r="F5" s="86" t="s">
        <v>73</v>
      </c>
      <c r="G5" s="86">
        <v>20.57679787576798</v>
      </c>
      <c r="H5" s="86">
        <v>17.248236287482364</v>
      </c>
    </row>
    <row r="6" spans="1:8" x14ac:dyDescent="0.25">
      <c r="A6" s="86" t="s">
        <v>74</v>
      </c>
      <c r="B6" s="86">
        <v>49.398524036485242</v>
      </c>
      <c r="C6" s="86">
        <v>32.597165283471654</v>
      </c>
      <c r="F6" s="86" t="s">
        <v>74</v>
      </c>
      <c r="G6" s="86">
        <v>15.955135042051351</v>
      </c>
      <c r="H6" s="86">
        <v>12.74015098490151</v>
      </c>
    </row>
    <row r="7" spans="1:8" x14ac:dyDescent="0.25">
      <c r="A7" s="86" t="s">
        <v>75</v>
      </c>
      <c r="B7" s="86">
        <v>44.620990678709909</v>
      </c>
      <c r="C7" s="86">
        <v>30.015187370151871</v>
      </c>
      <c r="F7" s="86" t="s">
        <v>75</v>
      </c>
      <c r="G7" s="86">
        <v>11.5222699952227</v>
      </c>
      <c r="H7" s="86">
        <v>10.060893910608938</v>
      </c>
    </row>
    <row r="8" spans="1:8" x14ac:dyDescent="0.25">
      <c r="A8" s="86" t="s">
        <v>76</v>
      </c>
      <c r="B8" s="86">
        <v>51.870065771200657</v>
      </c>
      <c r="C8" s="86">
        <v>33.689564376895639</v>
      </c>
      <c r="F8" s="86" t="s">
        <v>76</v>
      </c>
      <c r="G8" s="86">
        <v>11.051086558010866</v>
      </c>
      <c r="H8" s="86">
        <v>9.229829794798297</v>
      </c>
    </row>
    <row r="9" spans="1:8" x14ac:dyDescent="0.25">
      <c r="A9" s="86" t="s">
        <v>77</v>
      </c>
      <c r="B9" s="86">
        <v>45.927037851770379</v>
      </c>
      <c r="C9" s="86">
        <v>30.525405792754057</v>
      </c>
      <c r="F9" s="86" t="s">
        <v>77</v>
      </c>
      <c r="G9" s="86">
        <v>10.688686686886868</v>
      </c>
      <c r="H9" s="86">
        <v>9.0951210434512095</v>
      </c>
    </row>
    <row r="10" spans="1:8" x14ac:dyDescent="0.25">
      <c r="A10" s="86" t="s">
        <v>78</v>
      </c>
      <c r="B10" s="86">
        <v>53.927204501772046</v>
      </c>
      <c r="C10" s="86">
        <v>35.417491584174918</v>
      </c>
      <c r="F10" s="86" t="s">
        <v>78</v>
      </c>
      <c r="G10" s="86">
        <v>6.3934995389349956</v>
      </c>
      <c r="H10" s="86">
        <v>6.0720372407203724</v>
      </c>
    </row>
    <row r="11" spans="1:8" x14ac:dyDescent="0.25">
      <c r="A11" s="86" t="s">
        <v>79</v>
      </c>
      <c r="B11" s="86">
        <v>56.299625592996257</v>
      </c>
      <c r="C11" s="86">
        <v>37.105133931051334</v>
      </c>
      <c r="F11" s="86" t="s">
        <v>79</v>
      </c>
      <c r="G11" s="86">
        <v>6.3525564110255646</v>
      </c>
      <c r="H11" s="86">
        <v>5.9996611449966109</v>
      </c>
    </row>
    <row r="12" spans="1:8" x14ac:dyDescent="0.25">
      <c r="A12" s="86" t="s">
        <v>80</v>
      </c>
      <c r="B12" s="86">
        <v>58.817151618171515</v>
      </c>
      <c r="C12" s="86">
        <v>37.921657834216575</v>
      </c>
      <c r="F12" s="86" t="s">
        <v>80</v>
      </c>
      <c r="G12" s="86">
        <v>7.1496211489962107</v>
      </c>
      <c r="H12" s="86">
        <v>6.7103734071037335</v>
      </c>
    </row>
    <row r="13" spans="1:8" x14ac:dyDescent="0.25">
      <c r="A13" s="86" t="s">
        <v>81</v>
      </c>
      <c r="B13" s="86">
        <v>62.112797053627965</v>
      </c>
      <c r="C13" s="86">
        <v>39.088471708384716</v>
      </c>
      <c r="F13" s="86" t="s">
        <v>81</v>
      </c>
      <c r="G13" s="86">
        <v>6.9349342843493424</v>
      </c>
      <c r="H13" s="86">
        <v>5.9893955048939551</v>
      </c>
    </row>
    <row r="14" spans="1:8" x14ac:dyDescent="0.25">
      <c r="A14" s="86" t="s">
        <v>20</v>
      </c>
      <c r="B14" s="86">
        <v>63.758874112588735</v>
      </c>
      <c r="C14" s="86">
        <v>41.759735137597346</v>
      </c>
      <c r="F14" s="86" t="s">
        <v>20</v>
      </c>
      <c r="G14" s="86">
        <v>8.5480896354808955</v>
      </c>
      <c r="H14" s="86">
        <v>7.3773122687731227</v>
      </c>
    </row>
    <row r="15" spans="1:8" x14ac:dyDescent="0.25">
      <c r="A15" s="86" t="s">
        <v>21</v>
      </c>
      <c r="B15" s="86">
        <v>64.85610883356108</v>
      </c>
      <c r="C15" s="86">
        <v>41.740898132408979</v>
      </c>
      <c r="F15" s="86" t="s">
        <v>21</v>
      </c>
      <c r="G15" s="86">
        <v>16.441150329411503</v>
      </c>
      <c r="H15" s="86">
        <v>12.924604761746048</v>
      </c>
    </row>
    <row r="16" spans="1:8" x14ac:dyDescent="0.25">
      <c r="A16" s="86" t="s">
        <v>22</v>
      </c>
      <c r="B16" s="86">
        <v>60.275925185259247</v>
      </c>
      <c r="C16" s="86">
        <v>39.030130320301296</v>
      </c>
      <c r="F16" s="86" t="s">
        <v>22</v>
      </c>
      <c r="G16" s="86">
        <v>14.984954282349543</v>
      </c>
      <c r="H16" s="86">
        <v>12.101195436011954</v>
      </c>
    </row>
    <row r="17" spans="1:8" x14ac:dyDescent="0.25">
      <c r="A17" s="86" t="s">
        <v>23</v>
      </c>
      <c r="B17" s="86">
        <v>67.291456965414568</v>
      </c>
      <c r="C17" s="86">
        <v>43.270978457709788</v>
      </c>
      <c r="F17" s="86" t="s">
        <v>23</v>
      </c>
      <c r="G17" s="86">
        <v>12.936156384361563</v>
      </c>
      <c r="H17" s="86">
        <v>10.959470719594707</v>
      </c>
    </row>
    <row r="18" spans="1:8" x14ac:dyDescent="0.25">
      <c r="A18" s="86" t="s">
        <v>24</v>
      </c>
      <c r="B18" s="86">
        <v>74.214370229643706</v>
      </c>
      <c r="C18" s="86">
        <v>48.246647557466474</v>
      </c>
      <c r="F18" s="86" t="s">
        <v>24</v>
      </c>
      <c r="G18" s="86">
        <v>10.050547723005476</v>
      </c>
      <c r="H18" s="86">
        <v>8.5204285127042851</v>
      </c>
    </row>
    <row r="19" spans="1:8" x14ac:dyDescent="0.25">
      <c r="A19" s="86" t="s">
        <v>25</v>
      </c>
      <c r="B19" s="86">
        <v>85.282368985323686</v>
      </c>
      <c r="C19" s="86">
        <v>56.139036096390356</v>
      </c>
      <c r="F19" s="86" t="s">
        <v>25</v>
      </c>
      <c r="G19" s="86">
        <v>6.6130859136308597</v>
      </c>
      <c r="H19" s="86">
        <v>5.8382217333822171</v>
      </c>
    </row>
    <row r="20" spans="1:8" x14ac:dyDescent="0.25">
      <c r="A20" s="86" t="s">
        <v>26</v>
      </c>
      <c r="B20" s="86">
        <v>64.335583108355834</v>
      </c>
      <c r="C20" s="86">
        <v>41.76880923018809</v>
      </c>
      <c r="F20" s="86" t="s">
        <v>26</v>
      </c>
      <c r="G20" s="86">
        <v>23.425793531757932</v>
      </c>
      <c r="H20" s="86">
        <v>16.612502638625024</v>
      </c>
    </row>
    <row r="33" spans="1:8" x14ac:dyDescent="0.25">
      <c r="A33" s="86" t="s">
        <v>443</v>
      </c>
      <c r="B33" s="86"/>
      <c r="C33" s="86"/>
      <c r="F33" s="86" t="s">
        <v>444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49.956454354564542</v>
      </c>
      <c r="C35" s="86">
        <v>32.615399571153993</v>
      </c>
      <c r="F35" s="86" t="s">
        <v>73</v>
      </c>
      <c r="G35" s="86">
        <v>12.428998766789988</v>
      </c>
      <c r="H35" s="86">
        <v>12.815360130653602</v>
      </c>
    </row>
    <row r="36" spans="1:8" x14ac:dyDescent="0.25">
      <c r="A36" s="86" t="s">
        <v>74</v>
      </c>
      <c r="B36" s="86">
        <v>59.961417747114176</v>
      </c>
      <c r="C36" s="86">
        <v>37.793267895432678</v>
      </c>
      <c r="F36" s="86" t="s">
        <v>74</v>
      </c>
      <c r="G36" s="86">
        <v>9.3827672788276715</v>
      </c>
      <c r="H36" s="86">
        <v>9.2962842604628424</v>
      </c>
    </row>
    <row r="37" spans="1:8" x14ac:dyDescent="0.25">
      <c r="A37" s="86" t="s">
        <v>75</v>
      </c>
      <c r="B37" s="86">
        <v>56.041265317912654</v>
      </c>
      <c r="C37" s="86">
        <v>35.808341388083413</v>
      </c>
      <c r="F37" s="86" t="s">
        <v>75</v>
      </c>
      <c r="G37" s="86">
        <v>7.3835588663355889</v>
      </c>
      <c r="H37" s="86">
        <v>7.5081630725816302</v>
      </c>
    </row>
    <row r="38" spans="1:8" x14ac:dyDescent="0.25">
      <c r="A38" s="86" t="s">
        <v>76</v>
      </c>
      <c r="B38" s="86">
        <v>61.525891855258912</v>
      </c>
      <c r="C38" s="86">
        <v>38.759649035096487</v>
      </c>
      <c r="F38" s="86" t="s">
        <v>76</v>
      </c>
      <c r="G38" s="86">
        <v>6.9667311046673115</v>
      </c>
      <c r="H38" s="86">
        <v>6.9253019142530192</v>
      </c>
    </row>
    <row r="39" spans="1:8" x14ac:dyDescent="0.25">
      <c r="A39" s="86" t="s">
        <v>77</v>
      </c>
      <c r="B39" s="86">
        <v>57.192125231921246</v>
      </c>
      <c r="C39" s="86">
        <v>36.138263951382633</v>
      </c>
      <c r="F39" s="86" t="s">
        <v>77</v>
      </c>
      <c r="G39" s="86">
        <v>7.1604256241042563</v>
      </c>
      <c r="H39" s="86">
        <v>7.0285193702851938</v>
      </c>
    </row>
    <row r="40" spans="1:8" x14ac:dyDescent="0.25">
      <c r="A40" s="86" t="s">
        <v>78</v>
      </c>
      <c r="B40" s="86">
        <v>61.051417080514163</v>
      </c>
      <c r="C40" s="86">
        <v>39.394913286449132</v>
      </c>
      <c r="F40" s="86" t="s">
        <v>78</v>
      </c>
      <c r="G40" s="86">
        <v>5.0987012409870118</v>
      </c>
      <c r="H40" s="86">
        <v>5.1148996211489957</v>
      </c>
    </row>
    <row r="41" spans="1:8" x14ac:dyDescent="0.25">
      <c r="A41" s="86" t="s">
        <v>79</v>
      </c>
      <c r="B41" s="86">
        <v>61.560505060605053</v>
      </c>
      <c r="C41" s="86">
        <v>39.906925974069253</v>
      </c>
      <c r="F41" s="86" t="s">
        <v>79</v>
      </c>
      <c r="G41" s="86">
        <v>4.9822878823228782</v>
      </c>
      <c r="H41" s="86">
        <v>5.0135403126354028</v>
      </c>
    </row>
    <row r="42" spans="1:8" x14ac:dyDescent="0.25">
      <c r="A42" s="86" t="s">
        <v>80</v>
      </c>
      <c r="B42" s="86">
        <v>64.734451554844512</v>
      </c>
      <c r="C42" s="86">
        <v>41.544390005443901</v>
      </c>
      <c r="F42" s="86" t="s">
        <v>80</v>
      </c>
      <c r="G42" s="86">
        <v>5.299642257996422</v>
      </c>
      <c r="H42" s="86">
        <v>5.309352398093524</v>
      </c>
    </row>
    <row r="43" spans="1:8" x14ac:dyDescent="0.25">
      <c r="A43" s="86" t="s">
        <v>81</v>
      </c>
      <c r="B43" s="86">
        <v>67.659664589096636</v>
      </c>
      <c r="C43" s="86">
        <v>41.455443344554432</v>
      </c>
      <c r="F43" s="86" t="s">
        <v>81</v>
      </c>
      <c r="G43" s="86">
        <v>5.0736204157362037</v>
      </c>
      <c r="H43" s="86">
        <v>4.9957670899576714</v>
      </c>
    </row>
    <row r="44" spans="1:8" x14ac:dyDescent="0.25">
      <c r="A44" s="86" t="s">
        <v>20</v>
      </c>
      <c r="B44" s="86">
        <v>68.687728449377275</v>
      </c>
      <c r="C44" s="86">
        <v>44.587730115877299</v>
      </c>
      <c r="F44" s="86" t="s">
        <v>20</v>
      </c>
      <c r="G44" s="86">
        <v>5.7531469075314696</v>
      </c>
      <c r="H44" s="86">
        <v>5.6619199191191996</v>
      </c>
    </row>
    <row r="45" spans="1:8" x14ac:dyDescent="0.25">
      <c r="A45" s="86" t="s">
        <v>21</v>
      </c>
      <c r="B45" s="86">
        <v>71.621062893710629</v>
      </c>
      <c r="C45" s="86">
        <v>44.855183926051836</v>
      </c>
      <c r="F45" s="86" t="s">
        <v>21</v>
      </c>
      <c r="G45" s="86">
        <v>8.751569287515693</v>
      </c>
      <c r="H45" s="86">
        <v>8.9551267095512674</v>
      </c>
    </row>
    <row r="46" spans="1:8" x14ac:dyDescent="0.25">
      <c r="A46" s="86" t="s">
        <v>22</v>
      </c>
      <c r="B46" s="86">
        <v>67.325370240753699</v>
      </c>
      <c r="C46" s="86">
        <v>42.466522792165222</v>
      </c>
      <c r="F46" s="86" t="s">
        <v>22</v>
      </c>
      <c r="G46" s="86">
        <v>8.5998316834983175</v>
      </c>
      <c r="H46" s="86">
        <v>8.817301603173016</v>
      </c>
    </row>
    <row r="47" spans="1:8" x14ac:dyDescent="0.25">
      <c r="A47" s="86" t="s">
        <v>23</v>
      </c>
      <c r="B47" s="86">
        <v>72.652490306524896</v>
      </c>
      <c r="C47" s="86">
        <v>45.759907342599078</v>
      </c>
      <c r="F47" s="86" t="s">
        <v>23</v>
      </c>
      <c r="G47" s="86">
        <v>7.3286004732860039</v>
      </c>
      <c r="H47" s="86">
        <v>7.8138963881389634</v>
      </c>
    </row>
    <row r="48" spans="1:8" x14ac:dyDescent="0.25">
      <c r="A48" s="86" t="s">
        <v>24</v>
      </c>
      <c r="B48" s="86">
        <v>79.147415813974149</v>
      </c>
      <c r="C48" s="86">
        <v>49.900232199002318</v>
      </c>
      <c r="F48" s="86" t="s">
        <v>24</v>
      </c>
      <c r="G48" s="86">
        <v>5.9718055972180561</v>
      </c>
      <c r="H48" s="86">
        <v>6.0332577853325784</v>
      </c>
    </row>
    <row r="49" spans="1:8" x14ac:dyDescent="0.25">
      <c r="A49" s="86" t="s">
        <v>25</v>
      </c>
      <c r="B49" s="86">
        <v>85.766767767667673</v>
      </c>
      <c r="C49" s="86">
        <v>54.798397937983978</v>
      </c>
      <c r="F49" s="86" t="s">
        <v>25</v>
      </c>
      <c r="G49" s="86">
        <v>4.3153323556533234</v>
      </c>
      <c r="H49" s="86">
        <v>4.3097690230976902</v>
      </c>
    </row>
    <row r="50" spans="1:8" x14ac:dyDescent="0.25">
      <c r="A50" s="86" t="s">
        <v>26</v>
      </c>
      <c r="B50" s="86">
        <v>72.035127042851272</v>
      </c>
      <c r="C50" s="86">
        <v>45.721458409714579</v>
      </c>
      <c r="F50" s="86" t="s">
        <v>26</v>
      </c>
      <c r="G50" s="86">
        <v>11.350842693508428</v>
      </c>
      <c r="H50" s="86">
        <v>11.559996778099968</v>
      </c>
    </row>
    <row r="63" spans="1:8" x14ac:dyDescent="0.25">
      <c r="A63" s="86" t="s">
        <v>445</v>
      </c>
      <c r="B63" s="86"/>
      <c r="C63" s="86"/>
      <c r="F63" s="86" t="s">
        <v>446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51.651543179015427</v>
      </c>
      <c r="C65" s="86">
        <v>34.389555488895553</v>
      </c>
      <c r="F65" s="86" t="s">
        <v>73</v>
      </c>
      <c r="G65" s="86">
        <v>5.4948227399482272</v>
      </c>
      <c r="H65" s="86">
        <v>5.493295114932951</v>
      </c>
    </row>
    <row r="66" spans="1:8" x14ac:dyDescent="0.25">
      <c r="A66" s="86" t="s">
        <v>74</v>
      </c>
      <c r="B66" s="86">
        <v>61.140783143907825</v>
      </c>
      <c r="C66" s="86">
        <v>38.890785921407854</v>
      </c>
      <c r="F66" s="86" t="s">
        <v>74</v>
      </c>
      <c r="G66" s="86">
        <v>5.095273805952738</v>
      </c>
      <c r="H66" s="86">
        <v>5.0936822984368231</v>
      </c>
    </row>
    <row r="67" spans="1:8" x14ac:dyDescent="0.25">
      <c r="A67" s="86" t="s">
        <v>75</v>
      </c>
      <c r="B67" s="86">
        <v>56.586671888366723</v>
      </c>
      <c r="C67" s="86">
        <v>36.390405403904055</v>
      </c>
      <c r="F67" s="86" t="s">
        <v>75</v>
      </c>
      <c r="G67" s="86">
        <v>5.0775255807752551</v>
      </c>
      <c r="H67" s="86">
        <v>5.0758868557588688</v>
      </c>
    </row>
    <row r="68" spans="1:8" x14ac:dyDescent="0.25">
      <c r="A68" s="86" t="s">
        <v>76</v>
      </c>
      <c r="B68" s="86">
        <v>62.046317590463168</v>
      </c>
      <c r="C68" s="86">
        <v>39.247519692475201</v>
      </c>
      <c r="F68" s="86" t="s">
        <v>76</v>
      </c>
      <c r="G68" s="86">
        <v>4.9228854892288547</v>
      </c>
      <c r="H68" s="86">
        <v>4.9212495417124957</v>
      </c>
    </row>
    <row r="69" spans="1:8" x14ac:dyDescent="0.25">
      <c r="A69" s="86" t="s">
        <v>77</v>
      </c>
      <c r="B69" s="86">
        <v>57.701871479518715</v>
      </c>
      <c r="C69" s="86">
        <v>36.623040473730406</v>
      </c>
      <c r="F69" s="86" t="s">
        <v>77</v>
      </c>
      <c r="G69" s="86">
        <v>5.0775950182759493</v>
      </c>
      <c r="H69" s="86">
        <v>5.0760868357608686</v>
      </c>
    </row>
    <row r="70" spans="1:8" x14ac:dyDescent="0.25">
      <c r="A70" s="86" t="s">
        <v>78</v>
      </c>
      <c r="B70" s="86">
        <v>60.976388472263885</v>
      </c>
      <c r="C70" s="86">
        <v>39.271592285215917</v>
      </c>
      <c r="F70" s="86" t="s">
        <v>78</v>
      </c>
      <c r="G70" s="86">
        <v>4.7220777922207775</v>
      </c>
      <c r="H70" s="86">
        <v>4.7204307347043075</v>
      </c>
    </row>
    <row r="71" spans="1:8" x14ac:dyDescent="0.25">
      <c r="A71" s="86" t="s">
        <v>79</v>
      </c>
      <c r="B71" s="86">
        <v>61.553508538035082</v>
      </c>
      <c r="C71" s="86">
        <v>39.853059138530583</v>
      </c>
      <c r="F71" s="86" t="s">
        <v>79</v>
      </c>
      <c r="G71" s="86">
        <v>4.669210856692108</v>
      </c>
      <c r="H71" s="86">
        <v>4.6675526891755261</v>
      </c>
    </row>
    <row r="72" spans="1:8" x14ac:dyDescent="0.25">
      <c r="A72" s="86" t="s">
        <v>80</v>
      </c>
      <c r="B72" s="86">
        <v>64.854395116043946</v>
      </c>
      <c r="C72" s="86">
        <v>41.633989378839892</v>
      </c>
      <c r="F72" s="86" t="s">
        <v>80</v>
      </c>
      <c r="G72" s="86">
        <v>4.6633919941339199</v>
      </c>
      <c r="H72" s="86">
        <v>4.661922696619226</v>
      </c>
    </row>
    <row r="73" spans="1:8" x14ac:dyDescent="0.25">
      <c r="A73" s="86" t="s">
        <v>81</v>
      </c>
      <c r="B73" s="86">
        <v>67.739909342399088</v>
      </c>
      <c r="C73" s="86">
        <v>41.457676454576763</v>
      </c>
      <c r="F73" s="86" t="s">
        <v>81</v>
      </c>
      <c r="G73" s="86">
        <v>4.6066171160661709</v>
      </c>
      <c r="H73" s="86">
        <v>4.6050172760501731</v>
      </c>
    </row>
    <row r="74" spans="1:8" x14ac:dyDescent="0.25">
      <c r="A74" s="86" t="s">
        <v>20</v>
      </c>
      <c r="B74" s="86">
        <v>69.027958315279577</v>
      </c>
      <c r="C74" s="86">
        <v>44.884550433845504</v>
      </c>
      <c r="F74" s="86" t="s">
        <v>20</v>
      </c>
      <c r="G74" s="86">
        <v>4.5748508482485084</v>
      </c>
      <c r="H74" s="86">
        <v>4.5733593307335934</v>
      </c>
    </row>
    <row r="75" spans="1:8" x14ac:dyDescent="0.25">
      <c r="A75" s="86" t="s">
        <v>21</v>
      </c>
      <c r="B75" s="86">
        <v>72.774889177748889</v>
      </c>
      <c r="C75" s="86">
        <v>46.027572242775719</v>
      </c>
      <c r="F75" s="86" t="s">
        <v>21</v>
      </c>
      <c r="G75" s="86">
        <v>4.6646613116466131</v>
      </c>
      <c r="H75" s="86">
        <v>4.6629809241298092</v>
      </c>
    </row>
    <row r="76" spans="1:8" x14ac:dyDescent="0.25">
      <c r="A76" s="86" t="s">
        <v>22</v>
      </c>
      <c r="B76" s="86">
        <v>68.425568554255676</v>
      </c>
      <c r="C76" s="86">
        <v>43.559180193091805</v>
      </c>
      <c r="F76" s="86" t="s">
        <v>22</v>
      </c>
      <c r="G76" s="86">
        <v>4.7797359152973593</v>
      </c>
      <c r="H76" s="86">
        <v>4.7781471852814716</v>
      </c>
    </row>
    <row r="77" spans="1:8" x14ac:dyDescent="0.25">
      <c r="A77" s="86" t="s">
        <v>23</v>
      </c>
      <c r="B77" s="86">
        <v>73.444894399448941</v>
      </c>
      <c r="C77" s="86">
        <v>46.642166338921662</v>
      </c>
      <c r="F77" s="86" t="s">
        <v>23</v>
      </c>
      <c r="G77" s="86">
        <v>4.5456759879567592</v>
      </c>
      <c r="H77" s="86">
        <v>4.544003932940039</v>
      </c>
    </row>
    <row r="78" spans="1:8" x14ac:dyDescent="0.25">
      <c r="A78" s="86" t="s">
        <v>24</v>
      </c>
      <c r="B78" s="86">
        <v>79.624132031241317</v>
      </c>
      <c r="C78" s="86">
        <v>50.349515048495149</v>
      </c>
      <c r="F78" s="86" t="s">
        <v>24</v>
      </c>
      <c r="G78" s="86">
        <v>4.3443377884433776</v>
      </c>
      <c r="H78" s="86">
        <v>4.3428212734282123</v>
      </c>
    </row>
    <row r="79" spans="1:8" x14ac:dyDescent="0.25">
      <c r="A79" s="86" t="s">
        <v>25</v>
      </c>
      <c r="B79" s="86">
        <v>85.871665611216642</v>
      </c>
      <c r="C79" s="86">
        <v>54.90033774400338</v>
      </c>
      <c r="F79" s="86" t="s">
        <v>25</v>
      </c>
      <c r="G79" s="86">
        <v>3.9206079392060795</v>
      </c>
      <c r="H79" s="86">
        <v>3.9190775366907751</v>
      </c>
    </row>
    <row r="80" spans="1:8" x14ac:dyDescent="0.25">
      <c r="A80" s="86" t="s">
        <v>26</v>
      </c>
      <c r="B80" s="86">
        <v>74.273236565232367</v>
      </c>
      <c r="C80" s="86">
        <v>47.880623048806228</v>
      </c>
      <c r="F80" s="86" t="s">
        <v>26</v>
      </c>
      <c r="G80" s="86">
        <v>5.0217422702174233</v>
      </c>
      <c r="H80" s="86">
        <v>5.0202451977024518</v>
      </c>
    </row>
    <row r="93" spans="1:8" x14ac:dyDescent="0.25">
      <c r="A93" s="86" t="s">
        <v>447</v>
      </c>
      <c r="B93" s="86"/>
      <c r="C93" s="86"/>
      <c r="F93" s="86" t="s">
        <v>448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50.211995467119955</v>
      </c>
      <c r="C95" s="86">
        <v>32.661883811618836</v>
      </c>
      <c r="F95" s="86" t="s">
        <v>73</v>
      </c>
      <c r="G95" s="86">
        <v>5.4948977324489769</v>
      </c>
      <c r="H95" s="86">
        <v>5.4932256774322568</v>
      </c>
    </row>
    <row r="96" spans="1:8" x14ac:dyDescent="0.25">
      <c r="A96" s="86" t="s">
        <v>74</v>
      </c>
      <c r="B96" s="86">
        <v>60.048195180481947</v>
      </c>
      <c r="C96" s="86">
        <v>37.79491217544912</v>
      </c>
      <c r="F96" s="86" t="s">
        <v>74</v>
      </c>
      <c r="G96" s="86">
        <v>5.0953015809530156</v>
      </c>
      <c r="H96" s="86">
        <v>5.093737848437379</v>
      </c>
    </row>
    <row r="97" spans="1:8" x14ac:dyDescent="0.25">
      <c r="A97" s="86" t="s">
        <v>75</v>
      </c>
      <c r="B97" s="86">
        <v>56.075131375751312</v>
      </c>
      <c r="C97" s="86">
        <v>35.805630548056307</v>
      </c>
      <c r="F97" s="86" t="s">
        <v>75</v>
      </c>
      <c r="G97" s="86">
        <v>5.0775339132753388</v>
      </c>
      <c r="H97" s="86">
        <v>5.0759146307591463</v>
      </c>
    </row>
    <row r="98" spans="1:8" x14ac:dyDescent="0.25">
      <c r="A98" s="86" t="s">
        <v>76</v>
      </c>
      <c r="B98" s="86">
        <v>61.55582497305825</v>
      </c>
      <c r="C98" s="86">
        <v>38.74796686997967</v>
      </c>
      <c r="F98" s="86" t="s">
        <v>76</v>
      </c>
      <c r="G98" s="86">
        <v>4.9227466142274663</v>
      </c>
      <c r="H98" s="86">
        <v>4.9212800942128014</v>
      </c>
    </row>
    <row r="99" spans="1:8" x14ac:dyDescent="0.25">
      <c r="A99" s="86" t="s">
        <v>77</v>
      </c>
      <c r="B99" s="86">
        <v>57.18317890433179</v>
      </c>
      <c r="C99" s="86">
        <v>36.113477541134777</v>
      </c>
      <c r="F99" s="86" t="s">
        <v>77</v>
      </c>
      <c r="G99" s="86">
        <v>5.0776672332766726</v>
      </c>
      <c r="H99" s="86">
        <v>5.076181270761813</v>
      </c>
    </row>
    <row r="100" spans="1:8" x14ac:dyDescent="0.25">
      <c r="A100" s="86" t="s">
        <v>78</v>
      </c>
      <c r="B100" s="86">
        <v>61.048975657989757</v>
      </c>
      <c r="C100" s="86">
        <v>39.390905353909055</v>
      </c>
      <c r="F100" s="86" t="s">
        <v>78</v>
      </c>
      <c r="G100" s="86">
        <v>4.7220777922207775</v>
      </c>
      <c r="H100" s="86">
        <v>4.720436289704363</v>
      </c>
    </row>
    <row r="101" spans="1:8" x14ac:dyDescent="0.25">
      <c r="A101" s="86" t="s">
        <v>79</v>
      </c>
      <c r="B101" s="86">
        <v>61.557999755579992</v>
      </c>
      <c r="C101" s="86">
        <v>39.902937484029373</v>
      </c>
      <c r="F101" s="86" t="s">
        <v>79</v>
      </c>
      <c r="G101" s="86">
        <v>4.669210856692108</v>
      </c>
      <c r="H101" s="86">
        <v>4.6675499116754988</v>
      </c>
    </row>
    <row r="102" spans="1:8" x14ac:dyDescent="0.25">
      <c r="A102" s="86" t="s">
        <v>80</v>
      </c>
      <c r="B102" s="86">
        <v>64.727402259774024</v>
      </c>
      <c r="C102" s="86">
        <v>41.534163250341635</v>
      </c>
      <c r="F102" s="86" t="s">
        <v>80</v>
      </c>
      <c r="G102" s="86">
        <v>4.6633919941339199</v>
      </c>
      <c r="H102" s="86">
        <v>4.6619504716195044</v>
      </c>
    </row>
    <row r="103" spans="1:8" x14ac:dyDescent="0.25">
      <c r="A103" s="86" t="s">
        <v>81</v>
      </c>
      <c r="B103" s="86">
        <v>67.655053939050532</v>
      </c>
      <c r="C103" s="86">
        <v>41.448344054483435</v>
      </c>
      <c r="F103" s="86" t="s">
        <v>81</v>
      </c>
      <c r="G103" s="86">
        <v>4.6066143385661436</v>
      </c>
      <c r="H103" s="86">
        <v>4.6049895010498947</v>
      </c>
    </row>
    <row r="104" spans="1:8" x14ac:dyDescent="0.25">
      <c r="A104" s="86" t="s">
        <v>20</v>
      </c>
      <c r="B104" s="86">
        <v>68.673829839238294</v>
      </c>
      <c r="C104" s="86">
        <v>44.563507538135077</v>
      </c>
      <c r="F104" s="86" t="s">
        <v>20</v>
      </c>
      <c r="G104" s="86">
        <v>4.5748758457487586</v>
      </c>
      <c r="H104" s="86">
        <v>4.5734037707340383</v>
      </c>
    </row>
    <row r="105" spans="1:8" x14ac:dyDescent="0.25">
      <c r="A105" s="86" t="s">
        <v>21</v>
      </c>
      <c r="B105" s="86">
        <v>71.828214400782144</v>
      </c>
      <c r="C105" s="86">
        <v>44.871165661211656</v>
      </c>
      <c r="F105" s="86" t="s">
        <v>21</v>
      </c>
      <c r="G105" s="86">
        <v>4.6647168616471681</v>
      </c>
      <c r="H105" s="86">
        <v>4.6631170216311704</v>
      </c>
    </row>
    <row r="106" spans="1:8" x14ac:dyDescent="0.25">
      <c r="A106" s="86" t="s">
        <v>22</v>
      </c>
      <c r="B106" s="86">
        <v>67.507543690075437</v>
      </c>
      <c r="C106" s="86">
        <v>42.501758157517578</v>
      </c>
      <c r="F106" s="86" t="s">
        <v>22</v>
      </c>
      <c r="G106" s="86">
        <v>4.7795775977957762</v>
      </c>
      <c r="H106" s="86">
        <v>4.7781832927818328</v>
      </c>
    </row>
    <row r="107" spans="1:8" x14ac:dyDescent="0.25">
      <c r="A107" s="86" t="s">
        <v>23</v>
      </c>
      <c r="B107" s="86">
        <v>72.789301625393009</v>
      </c>
      <c r="C107" s="86">
        <v>45.793090135430894</v>
      </c>
      <c r="F107" s="86" t="s">
        <v>23</v>
      </c>
      <c r="G107" s="86">
        <v>4.5457315379573151</v>
      </c>
      <c r="H107" s="86">
        <v>4.5440983679409834</v>
      </c>
    </row>
    <row r="108" spans="1:8" x14ac:dyDescent="0.25">
      <c r="A108" s="86" t="s">
        <v>24</v>
      </c>
      <c r="B108" s="86">
        <v>79.168522036685218</v>
      </c>
      <c r="C108" s="86">
        <v>49.893563421435637</v>
      </c>
      <c r="F108" s="86" t="s">
        <v>24</v>
      </c>
      <c r="G108" s="86">
        <v>4.3443711184437106</v>
      </c>
      <c r="H108" s="86">
        <v>4.3428962659289621</v>
      </c>
    </row>
    <row r="109" spans="1:8" x14ac:dyDescent="0.25">
      <c r="A109" s="86" t="s">
        <v>25</v>
      </c>
      <c r="B109" s="86">
        <v>85.75845471008455</v>
      </c>
      <c r="C109" s="86">
        <v>54.783243897832435</v>
      </c>
      <c r="F109" s="86" t="s">
        <v>25</v>
      </c>
      <c r="G109" s="86">
        <v>3.9206107167061073</v>
      </c>
      <c r="H109" s="86">
        <v>3.9189192191891924</v>
      </c>
    </row>
    <row r="110" spans="1:8" x14ac:dyDescent="0.25">
      <c r="A110" s="86" t="s">
        <v>26</v>
      </c>
      <c r="B110" s="86">
        <v>72.53781566287816</v>
      </c>
      <c r="C110" s="86">
        <v>46.010257307602572</v>
      </c>
      <c r="F110" s="86" t="s">
        <v>26</v>
      </c>
      <c r="G110" s="86">
        <v>5.021839482718395</v>
      </c>
      <c r="H110" s="86">
        <v>5.0203896277038957</v>
      </c>
    </row>
    <row r="123" spans="1:8" x14ac:dyDescent="0.25">
      <c r="A123" s="86" t="s">
        <v>449</v>
      </c>
      <c r="B123" s="86"/>
      <c r="C123" s="86"/>
      <c r="F123" s="86" t="s">
        <v>450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40.100973236009729</v>
      </c>
      <c r="C125" s="86">
        <v>27.268323167683231</v>
      </c>
      <c r="F125" s="86" t="s">
        <v>73</v>
      </c>
      <c r="G125" s="86">
        <v>16.605894966058948</v>
      </c>
      <c r="H125" s="86">
        <v>16.044259462942595</v>
      </c>
    </row>
    <row r="126" spans="1:8" x14ac:dyDescent="0.25">
      <c r="A126" s="86" t="s">
        <v>74</v>
      </c>
      <c r="B126" s="86">
        <v>48.834316568343162</v>
      </c>
      <c r="C126" s="86">
        <v>31.826211823262121</v>
      </c>
      <c r="F126" s="86" t="s">
        <v>74</v>
      </c>
      <c r="G126" s="86">
        <v>12.330614160806142</v>
      </c>
      <c r="H126" s="86">
        <v>11.350076103500761</v>
      </c>
    </row>
    <row r="127" spans="1:8" x14ac:dyDescent="0.25">
      <c r="A127" s="86" t="s">
        <v>75</v>
      </c>
      <c r="B127" s="86">
        <v>45.503074692530745</v>
      </c>
      <c r="C127" s="86">
        <v>29.987634569876345</v>
      </c>
      <c r="F127" s="86" t="s">
        <v>75</v>
      </c>
      <c r="G127" s="86">
        <v>9.3502316435023154</v>
      </c>
      <c r="H127" s="86">
        <v>9.0824806408248069</v>
      </c>
    </row>
    <row r="128" spans="1:8" x14ac:dyDescent="0.25">
      <c r="A128" s="86" t="s">
        <v>76</v>
      </c>
      <c r="B128" s="86">
        <v>50.576434023264341</v>
      </c>
      <c r="C128" s="86">
        <v>32.810496728104965</v>
      </c>
      <c r="F128" s="86" t="s">
        <v>76</v>
      </c>
      <c r="G128" s="86">
        <v>8.8439072759390722</v>
      </c>
      <c r="H128" s="86">
        <v>8.2930873579308724</v>
      </c>
    </row>
    <row r="129" spans="1:8" x14ac:dyDescent="0.25">
      <c r="A129" s="86" t="s">
        <v>77</v>
      </c>
      <c r="B129" s="86">
        <v>46.963389772133894</v>
      </c>
      <c r="C129" s="86">
        <v>30.554602873046029</v>
      </c>
      <c r="F129" s="86" t="s">
        <v>77</v>
      </c>
      <c r="G129" s="86">
        <v>8.724863624748636</v>
      </c>
      <c r="H129" s="86">
        <v>8.2278077747780767</v>
      </c>
    </row>
    <row r="130" spans="1:8" x14ac:dyDescent="0.25">
      <c r="A130" s="86" t="s">
        <v>78</v>
      </c>
      <c r="B130" s="86">
        <v>51.392482973924828</v>
      </c>
      <c r="C130" s="86">
        <v>33.687334044373337</v>
      </c>
      <c r="F130" s="86" t="s">
        <v>78</v>
      </c>
      <c r="G130" s="86">
        <v>5.6309091313090907</v>
      </c>
      <c r="H130" s="86">
        <v>5.5686986856869867</v>
      </c>
    </row>
    <row r="131" spans="1:8" x14ac:dyDescent="0.25">
      <c r="A131" s="86" t="s">
        <v>79</v>
      </c>
      <c r="B131" s="86">
        <v>51.911594951615946</v>
      </c>
      <c r="C131" s="86">
        <v>34.102970258529702</v>
      </c>
      <c r="F131" s="86" t="s">
        <v>79</v>
      </c>
      <c r="G131" s="86">
        <v>5.451579842015799</v>
      </c>
      <c r="H131" s="86">
        <v>5.4114894066148942</v>
      </c>
    </row>
    <row r="132" spans="1:8" x14ac:dyDescent="0.25">
      <c r="A132" s="86" t="s">
        <v>80</v>
      </c>
      <c r="B132" s="86">
        <v>54.266170605161705</v>
      </c>
      <c r="C132" s="86">
        <v>35.369765801197659</v>
      </c>
      <c r="F132" s="86" t="s">
        <v>80</v>
      </c>
      <c r="G132" s="86">
        <v>6.010504505105045</v>
      </c>
      <c r="H132" s="86">
        <v>5.8966936639669365</v>
      </c>
    </row>
    <row r="133" spans="1:8" x14ac:dyDescent="0.25">
      <c r="A133" s="86" t="s">
        <v>81</v>
      </c>
      <c r="B133" s="86">
        <v>56.669402504194025</v>
      </c>
      <c r="C133" s="86">
        <v>35.683509426835094</v>
      </c>
      <c r="F133" s="86" t="s">
        <v>81</v>
      </c>
      <c r="G133" s="86">
        <v>5.7170894021708945</v>
      </c>
      <c r="H133" s="86">
        <v>5.4227938317279376</v>
      </c>
    </row>
    <row r="134" spans="1:8" x14ac:dyDescent="0.25">
      <c r="A134" s="86" t="s">
        <v>20</v>
      </c>
      <c r="B134" s="86">
        <v>58.00144707751447</v>
      </c>
      <c r="C134" s="86">
        <v>38.308330278083304</v>
      </c>
      <c r="F134" s="86" t="s">
        <v>20</v>
      </c>
      <c r="G134" s="86">
        <v>6.8376162383761621</v>
      </c>
      <c r="H134" s="86">
        <v>6.4691141996911412</v>
      </c>
    </row>
    <row r="135" spans="1:8" x14ac:dyDescent="0.25">
      <c r="A135" s="86" t="s">
        <v>21</v>
      </c>
      <c r="B135" s="86">
        <v>59.681723494317232</v>
      </c>
      <c r="C135" s="86">
        <v>38.499566709995662</v>
      </c>
      <c r="F135" s="86" t="s">
        <v>21</v>
      </c>
      <c r="G135" s="86">
        <v>12.031794042817941</v>
      </c>
      <c r="H135" s="86">
        <v>11.163475319134752</v>
      </c>
    </row>
    <row r="136" spans="1:8" x14ac:dyDescent="0.25">
      <c r="A136" s="86" t="s">
        <v>22</v>
      </c>
      <c r="B136" s="86">
        <v>56.214298014642978</v>
      </c>
      <c r="C136" s="86">
        <v>36.37685120376851</v>
      </c>
      <c r="F136" s="86" t="s">
        <v>22</v>
      </c>
      <c r="G136" s="86">
        <v>11.371648946216489</v>
      </c>
      <c r="H136" s="86">
        <v>10.751469297514694</v>
      </c>
    </row>
    <row r="137" spans="1:8" x14ac:dyDescent="0.25">
      <c r="A137" s="86" t="s">
        <v>23</v>
      </c>
      <c r="B137" s="86">
        <v>61.31944583319445</v>
      </c>
      <c r="C137" s="86">
        <v>39.604936728549369</v>
      </c>
      <c r="F137" s="86" t="s">
        <v>23</v>
      </c>
      <c r="G137" s="86">
        <v>9.7153367996533682</v>
      </c>
      <c r="H137" s="86">
        <v>9.6361363863613629</v>
      </c>
    </row>
    <row r="138" spans="1:8" x14ac:dyDescent="0.25">
      <c r="A138" s="86" t="s">
        <v>24</v>
      </c>
      <c r="B138" s="86">
        <v>66.870729593707296</v>
      </c>
      <c r="C138" s="86">
        <v>43.301167105511674</v>
      </c>
      <c r="F138" s="86" t="s">
        <v>24</v>
      </c>
      <c r="G138" s="86">
        <v>7.4429723694297234</v>
      </c>
      <c r="H138" s="86">
        <v>7.2399593373995925</v>
      </c>
    </row>
    <row r="139" spans="1:8" x14ac:dyDescent="0.25">
      <c r="A139" s="86" t="s">
        <v>25</v>
      </c>
      <c r="B139" s="86">
        <v>74.487334599873336</v>
      </c>
      <c r="C139" s="86">
        <v>49.01794542767945</v>
      </c>
      <c r="F139" s="86" t="s">
        <v>25</v>
      </c>
      <c r="G139" s="86">
        <v>4.802233665522337</v>
      </c>
      <c r="H139" s="86">
        <v>4.6534124365341238</v>
      </c>
    </row>
    <row r="140" spans="1:8" x14ac:dyDescent="0.25">
      <c r="A140" s="86" t="s">
        <v>26</v>
      </c>
      <c r="B140" s="86">
        <v>59.288201735382017</v>
      </c>
      <c r="C140" s="86">
        <v>38.612435978624362</v>
      </c>
      <c r="F140" s="86" t="s">
        <v>26</v>
      </c>
      <c r="G140" s="86">
        <v>15.278861002788609</v>
      </c>
      <c r="H140" s="86">
        <v>14.242361874923617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137265.75</v>
      </c>
      <c r="E2">
        <v>74083.88</v>
      </c>
    </row>
    <row r="3" spans="1:5" x14ac:dyDescent="0.25">
      <c r="A3" t="s">
        <v>39</v>
      </c>
      <c r="B3" t="s">
        <v>74</v>
      </c>
      <c r="C3" t="s">
        <v>67</v>
      </c>
      <c r="D3">
        <v>177852.47</v>
      </c>
      <c r="E3">
        <v>57444.23</v>
      </c>
    </row>
    <row r="4" spans="1:5" x14ac:dyDescent="0.25">
      <c r="A4" t="s">
        <v>39</v>
      </c>
      <c r="B4" t="s">
        <v>75</v>
      </c>
      <c r="C4" t="s">
        <v>67</v>
      </c>
      <c r="D4">
        <v>160651.63</v>
      </c>
      <c r="E4">
        <v>41484.32</v>
      </c>
    </row>
    <row r="5" spans="1:5" x14ac:dyDescent="0.25">
      <c r="A5" t="s">
        <v>39</v>
      </c>
      <c r="B5" t="s">
        <v>76</v>
      </c>
      <c r="C5" t="s">
        <v>67</v>
      </c>
      <c r="D5">
        <v>186750.91</v>
      </c>
      <c r="E5">
        <v>39787.89</v>
      </c>
    </row>
    <row r="6" spans="1:5" x14ac:dyDescent="0.25">
      <c r="A6" t="s">
        <v>39</v>
      </c>
      <c r="B6" t="s">
        <v>77</v>
      </c>
      <c r="C6" t="s">
        <v>67</v>
      </c>
      <c r="D6">
        <v>165353.87</v>
      </c>
      <c r="E6">
        <v>38483.120000000003</v>
      </c>
    </row>
    <row r="7" spans="1:5" x14ac:dyDescent="0.25">
      <c r="A7" t="s">
        <v>39</v>
      </c>
      <c r="B7" t="s">
        <v>78</v>
      </c>
      <c r="C7" t="s">
        <v>67</v>
      </c>
      <c r="D7">
        <v>194157.35</v>
      </c>
      <c r="E7">
        <v>23018.9</v>
      </c>
    </row>
    <row r="8" spans="1:5" x14ac:dyDescent="0.25">
      <c r="A8" t="s">
        <v>39</v>
      </c>
      <c r="B8" t="s">
        <v>79</v>
      </c>
      <c r="C8" t="s">
        <v>67</v>
      </c>
      <c r="D8">
        <v>202698.92</v>
      </c>
      <c r="E8">
        <v>22871.49</v>
      </c>
    </row>
    <row r="9" spans="1:5" x14ac:dyDescent="0.25">
      <c r="A9" t="s">
        <v>39</v>
      </c>
      <c r="B9" t="s">
        <v>80</v>
      </c>
      <c r="C9" t="s">
        <v>67</v>
      </c>
      <c r="D9">
        <v>211762.92</v>
      </c>
      <c r="E9">
        <v>25741.21</v>
      </c>
    </row>
    <row r="10" spans="1:5" x14ac:dyDescent="0.25">
      <c r="A10" t="s">
        <v>39</v>
      </c>
      <c r="B10" t="s">
        <v>81</v>
      </c>
      <c r="C10" t="s">
        <v>67</v>
      </c>
      <c r="D10">
        <v>223628.43</v>
      </c>
      <c r="E10">
        <v>24968.26</v>
      </c>
    </row>
    <row r="11" spans="1:5" x14ac:dyDescent="0.25">
      <c r="A11" t="s">
        <v>39</v>
      </c>
      <c r="B11" t="s">
        <v>20</v>
      </c>
      <c r="C11" t="s">
        <v>67</v>
      </c>
      <c r="D11">
        <v>229554.9</v>
      </c>
      <c r="E11">
        <v>30776.2</v>
      </c>
    </row>
    <row r="12" spans="1:5" x14ac:dyDescent="0.25">
      <c r="A12" t="s">
        <v>39</v>
      </c>
      <c r="B12" t="s">
        <v>21</v>
      </c>
      <c r="C12" t="s">
        <v>67</v>
      </c>
      <c r="D12">
        <v>233505.34</v>
      </c>
      <c r="E12">
        <v>59194.06</v>
      </c>
    </row>
    <row r="13" spans="1:5" x14ac:dyDescent="0.25">
      <c r="A13" t="s">
        <v>39</v>
      </c>
      <c r="B13" t="s">
        <v>22</v>
      </c>
      <c r="C13" t="s">
        <v>67</v>
      </c>
      <c r="D13">
        <v>217015.03</v>
      </c>
      <c r="E13">
        <v>53951.23</v>
      </c>
    </row>
    <row r="14" spans="1:5" x14ac:dyDescent="0.25">
      <c r="A14" t="s">
        <v>39</v>
      </c>
      <c r="B14" t="s">
        <v>23</v>
      </c>
      <c r="C14" t="s">
        <v>67</v>
      </c>
      <c r="D14">
        <v>242273.47</v>
      </c>
      <c r="E14">
        <v>46574.82</v>
      </c>
    </row>
    <row r="15" spans="1:5" x14ac:dyDescent="0.25">
      <c r="A15" t="s">
        <v>39</v>
      </c>
      <c r="B15" t="s">
        <v>24</v>
      </c>
      <c r="C15" t="s">
        <v>67</v>
      </c>
      <c r="D15">
        <v>267198.45</v>
      </c>
      <c r="E15">
        <v>36185.589999999997</v>
      </c>
    </row>
    <row r="16" spans="1:5" x14ac:dyDescent="0.25">
      <c r="A16" t="s">
        <v>39</v>
      </c>
      <c r="B16" t="s">
        <v>25</v>
      </c>
      <c r="C16" t="s">
        <v>67</v>
      </c>
      <c r="D16">
        <v>307047.23</v>
      </c>
      <c r="E16">
        <v>23809.49</v>
      </c>
    </row>
    <row r="17" spans="1:5" x14ac:dyDescent="0.25">
      <c r="A17" t="s">
        <v>39</v>
      </c>
      <c r="B17" t="s">
        <v>26</v>
      </c>
      <c r="C17" t="s">
        <v>67</v>
      </c>
      <c r="D17">
        <v>231631.26</v>
      </c>
      <c r="E17">
        <v>84341.29</v>
      </c>
    </row>
    <row r="18" spans="1:5" x14ac:dyDescent="0.25">
      <c r="A18" t="s">
        <v>40</v>
      </c>
      <c r="B18" t="s">
        <v>73</v>
      </c>
      <c r="C18" t="s">
        <v>67</v>
      </c>
      <c r="D18">
        <v>100315.14</v>
      </c>
      <c r="E18">
        <v>62099.86</v>
      </c>
    </row>
    <row r="19" spans="1:5" x14ac:dyDescent="0.25">
      <c r="A19" t="s">
        <v>40</v>
      </c>
      <c r="B19" t="s">
        <v>74</v>
      </c>
      <c r="C19" t="s">
        <v>67</v>
      </c>
      <c r="D19">
        <v>117361.53</v>
      </c>
      <c r="E19">
        <v>45869.13</v>
      </c>
    </row>
    <row r="20" spans="1:5" x14ac:dyDescent="0.25">
      <c r="A20" t="s">
        <v>40</v>
      </c>
      <c r="B20" t="s">
        <v>75</v>
      </c>
      <c r="C20" t="s">
        <v>67</v>
      </c>
      <c r="D20">
        <v>108065.48</v>
      </c>
      <c r="E20">
        <v>36222.839999999997</v>
      </c>
    </row>
    <row r="21" spans="1:5" x14ac:dyDescent="0.25">
      <c r="A21" t="s">
        <v>40</v>
      </c>
      <c r="B21" t="s">
        <v>76</v>
      </c>
      <c r="C21" t="s">
        <v>67</v>
      </c>
      <c r="D21">
        <v>121294.56</v>
      </c>
      <c r="E21">
        <v>33230.71</v>
      </c>
    </row>
    <row r="22" spans="1:5" x14ac:dyDescent="0.25">
      <c r="A22" t="s">
        <v>40</v>
      </c>
      <c r="B22" t="s">
        <v>77</v>
      </c>
      <c r="C22" t="s">
        <v>67</v>
      </c>
      <c r="D22">
        <v>109902.45</v>
      </c>
      <c r="E22">
        <v>32745.71</v>
      </c>
    </row>
    <row r="23" spans="1:5" x14ac:dyDescent="0.25">
      <c r="A23" t="s">
        <v>40</v>
      </c>
      <c r="B23" t="s">
        <v>78</v>
      </c>
      <c r="C23" t="s">
        <v>67</v>
      </c>
      <c r="D23">
        <v>127515.72</v>
      </c>
      <c r="E23">
        <v>21861.52</v>
      </c>
    </row>
    <row r="24" spans="1:5" x14ac:dyDescent="0.25">
      <c r="A24" t="s">
        <v>40</v>
      </c>
      <c r="B24" t="s">
        <v>79</v>
      </c>
      <c r="C24" t="s">
        <v>67</v>
      </c>
      <c r="D24">
        <v>133591.84</v>
      </c>
      <c r="E24">
        <v>21600.94</v>
      </c>
    </row>
    <row r="25" spans="1:5" x14ac:dyDescent="0.25">
      <c r="A25" t="s">
        <v>40</v>
      </c>
      <c r="B25" t="s">
        <v>80</v>
      </c>
      <c r="C25" t="s">
        <v>67</v>
      </c>
      <c r="D25">
        <v>136531.62</v>
      </c>
      <c r="E25">
        <v>24159.759999999998</v>
      </c>
    </row>
    <row r="26" spans="1:5" x14ac:dyDescent="0.25">
      <c r="A26" t="s">
        <v>40</v>
      </c>
      <c r="B26" t="s">
        <v>81</v>
      </c>
      <c r="C26" t="s">
        <v>67</v>
      </c>
      <c r="D26">
        <v>140732.57</v>
      </c>
      <c r="E26">
        <v>21563.98</v>
      </c>
    </row>
    <row r="27" spans="1:5" x14ac:dyDescent="0.25">
      <c r="A27" t="s">
        <v>40</v>
      </c>
      <c r="B27" t="s">
        <v>20</v>
      </c>
      <c r="C27" t="s">
        <v>67</v>
      </c>
      <c r="D27">
        <v>150350.07999999999</v>
      </c>
      <c r="E27">
        <v>26560.98</v>
      </c>
    </row>
    <row r="28" spans="1:5" x14ac:dyDescent="0.25">
      <c r="A28" t="s">
        <v>40</v>
      </c>
      <c r="B28" t="s">
        <v>21</v>
      </c>
      <c r="C28" t="s">
        <v>67</v>
      </c>
      <c r="D28">
        <v>150282.26</v>
      </c>
      <c r="E28">
        <v>46533.23</v>
      </c>
    </row>
    <row r="29" spans="1:5" x14ac:dyDescent="0.25">
      <c r="A29" t="s">
        <v>40</v>
      </c>
      <c r="B29" t="s">
        <v>22</v>
      </c>
      <c r="C29" t="s">
        <v>67</v>
      </c>
      <c r="D29">
        <v>140522.51999999999</v>
      </c>
      <c r="E29">
        <v>43568.66</v>
      </c>
    </row>
    <row r="30" spans="1:5" x14ac:dyDescent="0.25">
      <c r="A30" t="s">
        <v>40</v>
      </c>
      <c r="B30" t="s">
        <v>23</v>
      </c>
      <c r="C30" t="s">
        <v>67</v>
      </c>
      <c r="D30">
        <v>155791.1</v>
      </c>
      <c r="E30">
        <v>39458.04</v>
      </c>
    </row>
    <row r="31" spans="1:5" x14ac:dyDescent="0.25">
      <c r="A31" t="s">
        <v>40</v>
      </c>
      <c r="B31" t="s">
        <v>24</v>
      </c>
      <c r="C31" t="s">
        <v>67</v>
      </c>
      <c r="D31">
        <v>173705.3</v>
      </c>
      <c r="E31">
        <v>30676.61</v>
      </c>
    </row>
    <row r="32" spans="1:5" x14ac:dyDescent="0.25">
      <c r="A32" t="s">
        <v>40</v>
      </c>
      <c r="B32" t="s">
        <v>25</v>
      </c>
      <c r="C32" t="s">
        <v>67</v>
      </c>
      <c r="D32">
        <v>202120.74</v>
      </c>
      <c r="E32">
        <v>21019.7</v>
      </c>
    </row>
    <row r="33" spans="1:5" x14ac:dyDescent="0.25">
      <c r="A33" t="s">
        <v>40</v>
      </c>
      <c r="B33" t="s">
        <v>26</v>
      </c>
      <c r="C33" t="s">
        <v>67</v>
      </c>
      <c r="D33">
        <v>150382.75</v>
      </c>
      <c r="E33">
        <v>59810.99</v>
      </c>
    </row>
    <row r="34" spans="1:5" x14ac:dyDescent="0.25">
      <c r="A34" t="s">
        <v>39</v>
      </c>
      <c r="B34" t="s">
        <v>73</v>
      </c>
      <c r="C34" t="s">
        <v>48</v>
      </c>
      <c r="D34">
        <v>179861.22</v>
      </c>
      <c r="E34">
        <v>44748.87</v>
      </c>
    </row>
    <row r="35" spans="1:5" x14ac:dyDescent="0.25">
      <c r="A35" t="s">
        <v>39</v>
      </c>
      <c r="B35" t="s">
        <v>74</v>
      </c>
      <c r="C35" t="s">
        <v>48</v>
      </c>
      <c r="D35">
        <v>215882.69</v>
      </c>
      <c r="E35">
        <v>33781.339999999997</v>
      </c>
    </row>
    <row r="36" spans="1:5" x14ac:dyDescent="0.25">
      <c r="A36" t="s">
        <v>39</v>
      </c>
      <c r="B36" t="s">
        <v>75</v>
      </c>
      <c r="C36" t="s">
        <v>48</v>
      </c>
      <c r="D36">
        <v>201768.73</v>
      </c>
      <c r="E36">
        <v>26583.47</v>
      </c>
    </row>
    <row r="37" spans="1:5" x14ac:dyDescent="0.25">
      <c r="A37" t="s">
        <v>39</v>
      </c>
      <c r="B37" t="s">
        <v>76</v>
      </c>
      <c r="C37" t="s">
        <v>48</v>
      </c>
      <c r="D37">
        <v>221515.36</v>
      </c>
      <c r="E37">
        <v>25082.74</v>
      </c>
    </row>
    <row r="38" spans="1:5" x14ac:dyDescent="0.25">
      <c r="A38" t="s">
        <v>39</v>
      </c>
      <c r="B38" t="s">
        <v>77</v>
      </c>
      <c r="C38" t="s">
        <v>48</v>
      </c>
      <c r="D38">
        <v>205912.24</v>
      </c>
      <c r="E38">
        <v>25780.11</v>
      </c>
    </row>
    <row r="39" spans="1:5" x14ac:dyDescent="0.25">
      <c r="A39" t="s">
        <v>39</v>
      </c>
      <c r="B39" t="s">
        <v>78</v>
      </c>
      <c r="C39" t="s">
        <v>48</v>
      </c>
      <c r="D39">
        <v>219807.08</v>
      </c>
      <c r="E39">
        <v>18357.16</v>
      </c>
    </row>
    <row r="40" spans="1:5" x14ac:dyDescent="0.25">
      <c r="A40" t="s">
        <v>39</v>
      </c>
      <c r="B40" t="s">
        <v>79</v>
      </c>
      <c r="C40" t="s">
        <v>48</v>
      </c>
      <c r="D40">
        <v>221639.98</v>
      </c>
      <c r="E40">
        <v>17938.03</v>
      </c>
    </row>
    <row r="41" spans="1:5" x14ac:dyDescent="0.25">
      <c r="A41" t="s">
        <v>39</v>
      </c>
      <c r="B41" t="s">
        <v>80</v>
      </c>
      <c r="C41" t="s">
        <v>48</v>
      </c>
      <c r="D41">
        <v>233067.33</v>
      </c>
      <c r="E41">
        <v>19080.62</v>
      </c>
    </row>
    <row r="42" spans="1:5" x14ac:dyDescent="0.25">
      <c r="A42" t="s">
        <v>39</v>
      </c>
      <c r="B42" t="s">
        <v>81</v>
      </c>
      <c r="C42" t="s">
        <v>48</v>
      </c>
      <c r="D42">
        <v>243599.15</v>
      </c>
      <c r="E42">
        <v>18266.86</v>
      </c>
    </row>
    <row r="43" spans="1:5" x14ac:dyDescent="0.25">
      <c r="A43" t="s">
        <v>39</v>
      </c>
      <c r="B43" t="s">
        <v>20</v>
      </c>
      <c r="C43" t="s">
        <v>48</v>
      </c>
      <c r="D43">
        <v>247300.55</v>
      </c>
      <c r="E43">
        <v>20713.400000000001</v>
      </c>
    </row>
    <row r="44" spans="1:5" x14ac:dyDescent="0.25">
      <c r="A44" t="s">
        <v>39</v>
      </c>
      <c r="B44" t="s">
        <v>21</v>
      </c>
      <c r="C44" t="s">
        <v>48</v>
      </c>
      <c r="D44">
        <v>257861.61</v>
      </c>
      <c r="E44">
        <v>31508.799999999999</v>
      </c>
    </row>
    <row r="45" spans="1:5" x14ac:dyDescent="0.25">
      <c r="A45" t="s">
        <v>39</v>
      </c>
      <c r="B45" t="s">
        <v>22</v>
      </c>
      <c r="C45" t="s">
        <v>48</v>
      </c>
      <c r="D45">
        <v>242395.57</v>
      </c>
      <c r="E45">
        <v>30962.49</v>
      </c>
    </row>
    <row r="46" spans="1:5" x14ac:dyDescent="0.25">
      <c r="A46" t="s">
        <v>39</v>
      </c>
      <c r="B46" t="s">
        <v>23</v>
      </c>
      <c r="C46" t="s">
        <v>48</v>
      </c>
      <c r="D46">
        <v>261575.12</v>
      </c>
      <c r="E46">
        <v>26385.599999999999</v>
      </c>
    </row>
    <row r="47" spans="1:5" x14ac:dyDescent="0.25">
      <c r="A47" t="s">
        <v>39</v>
      </c>
      <c r="B47" t="s">
        <v>24</v>
      </c>
      <c r="C47" t="s">
        <v>48</v>
      </c>
      <c r="D47">
        <v>284959.19</v>
      </c>
      <c r="E47">
        <v>21500.65</v>
      </c>
    </row>
    <row r="48" spans="1:5" x14ac:dyDescent="0.25">
      <c r="A48" t="s">
        <v>39</v>
      </c>
      <c r="B48" t="s">
        <v>25</v>
      </c>
      <c r="C48" t="s">
        <v>48</v>
      </c>
      <c r="D48">
        <v>308791.24</v>
      </c>
      <c r="E48">
        <v>15536.75</v>
      </c>
    </row>
    <row r="49" spans="1:5" x14ac:dyDescent="0.25">
      <c r="A49" t="s">
        <v>39</v>
      </c>
      <c r="B49" t="s">
        <v>26</v>
      </c>
      <c r="C49" t="s">
        <v>48</v>
      </c>
      <c r="D49">
        <v>259352.39</v>
      </c>
      <c r="E49">
        <v>40867.120000000003</v>
      </c>
    </row>
    <row r="50" spans="1:5" x14ac:dyDescent="0.25">
      <c r="A50" t="s">
        <v>40</v>
      </c>
      <c r="B50" t="s">
        <v>73</v>
      </c>
      <c r="C50" t="s">
        <v>48</v>
      </c>
      <c r="D50">
        <v>117427.18</v>
      </c>
      <c r="E50">
        <v>46139.91</v>
      </c>
    </row>
    <row r="51" spans="1:5" x14ac:dyDescent="0.25">
      <c r="A51" t="s">
        <v>40</v>
      </c>
      <c r="B51" t="s">
        <v>74</v>
      </c>
      <c r="C51" t="s">
        <v>48</v>
      </c>
      <c r="D51">
        <v>136069.37</v>
      </c>
      <c r="E51">
        <v>33469.97</v>
      </c>
    </row>
    <row r="52" spans="1:5" x14ac:dyDescent="0.25">
      <c r="A52" t="s">
        <v>40</v>
      </c>
      <c r="B52" t="s">
        <v>75</v>
      </c>
      <c r="C52" t="s">
        <v>48</v>
      </c>
      <c r="D52">
        <v>128922.92</v>
      </c>
      <c r="E52">
        <v>27032.09</v>
      </c>
    </row>
    <row r="53" spans="1:5" x14ac:dyDescent="0.25">
      <c r="A53" t="s">
        <v>40</v>
      </c>
      <c r="B53" t="s">
        <v>76</v>
      </c>
      <c r="C53" t="s">
        <v>48</v>
      </c>
      <c r="D53">
        <v>139548.69</v>
      </c>
      <c r="E53">
        <v>24933.58</v>
      </c>
    </row>
    <row r="54" spans="1:5" x14ac:dyDescent="0.25">
      <c r="A54" t="s">
        <v>40</v>
      </c>
      <c r="B54" t="s">
        <v>77</v>
      </c>
      <c r="C54" t="s">
        <v>48</v>
      </c>
      <c r="D54">
        <v>130110.76</v>
      </c>
      <c r="E54">
        <v>25305.200000000001</v>
      </c>
    </row>
    <row r="55" spans="1:5" x14ac:dyDescent="0.25">
      <c r="A55" t="s">
        <v>40</v>
      </c>
      <c r="B55" t="s">
        <v>78</v>
      </c>
      <c r="C55" t="s">
        <v>48</v>
      </c>
      <c r="D55">
        <v>141835.87</v>
      </c>
      <c r="E55">
        <v>18415.48</v>
      </c>
    </row>
    <row r="56" spans="1:5" x14ac:dyDescent="0.25">
      <c r="A56" t="s">
        <v>40</v>
      </c>
      <c r="B56" t="s">
        <v>79</v>
      </c>
      <c r="C56" t="s">
        <v>48</v>
      </c>
      <c r="D56">
        <v>143679.29999999999</v>
      </c>
      <c r="E56">
        <v>18050.55</v>
      </c>
    </row>
    <row r="57" spans="1:5" x14ac:dyDescent="0.25">
      <c r="A57" t="s">
        <v>40</v>
      </c>
      <c r="B57" t="s">
        <v>80</v>
      </c>
      <c r="C57" t="s">
        <v>48</v>
      </c>
      <c r="D57">
        <v>149574.76</v>
      </c>
      <c r="E57">
        <v>19115.580000000002</v>
      </c>
    </row>
    <row r="58" spans="1:5" x14ac:dyDescent="0.25">
      <c r="A58" t="s">
        <v>40</v>
      </c>
      <c r="B58" t="s">
        <v>81</v>
      </c>
      <c r="C58" t="s">
        <v>48</v>
      </c>
      <c r="D58">
        <v>149254.51999999999</v>
      </c>
      <c r="E58">
        <v>17986.560000000001</v>
      </c>
    </row>
    <row r="59" spans="1:5" x14ac:dyDescent="0.25">
      <c r="A59" t="s">
        <v>40</v>
      </c>
      <c r="B59" t="s">
        <v>20</v>
      </c>
      <c r="C59" t="s">
        <v>48</v>
      </c>
      <c r="D59">
        <v>160531.88</v>
      </c>
      <c r="E59">
        <v>20384.95</v>
      </c>
    </row>
    <row r="60" spans="1:5" x14ac:dyDescent="0.25">
      <c r="A60" t="s">
        <v>40</v>
      </c>
      <c r="B60" t="s">
        <v>21</v>
      </c>
      <c r="C60" t="s">
        <v>48</v>
      </c>
      <c r="D60">
        <v>161494.81</v>
      </c>
      <c r="E60">
        <v>32241.68</v>
      </c>
    </row>
    <row r="61" spans="1:5" x14ac:dyDescent="0.25">
      <c r="A61" t="s">
        <v>40</v>
      </c>
      <c r="B61" t="s">
        <v>22</v>
      </c>
      <c r="C61" t="s">
        <v>48</v>
      </c>
      <c r="D61">
        <v>152894.76999999999</v>
      </c>
      <c r="E61">
        <v>31745.46</v>
      </c>
    </row>
    <row r="62" spans="1:5" x14ac:dyDescent="0.25">
      <c r="A62" t="s">
        <v>40</v>
      </c>
      <c r="B62" t="s">
        <v>23</v>
      </c>
      <c r="C62" t="s">
        <v>48</v>
      </c>
      <c r="D62">
        <v>164752.14000000001</v>
      </c>
      <c r="E62">
        <v>28132.84</v>
      </c>
    </row>
    <row r="63" spans="1:5" x14ac:dyDescent="0.25">
      <c r="A63" t="s">
        <v>40</v>
      </c>
      <c r="B63" t="s">
        <v>24</v>
      </c>
      <c r="C63" t="s">
        <v>48</v>
      </c>
      <c r="D63">
        <v>179658.8</v>
      </c>
      <c r="E63">
        <v>21721.9</v>
      </c>
    </row>
    <row r="64" spans="1:5" x14ac:dyDescent="0.25">
      <c r="A64" t="s">
        <v>40</v>
      </c>
      <c r="B64" t="s">
        <v>25</v>
      </c>
      <c r="C64" t="s">
        <v>48</v>
      </c>
      <c r="D64">
        <v>197293.96</v>
      </c>
      <c r="E64">
        <v>15516.72</v>
      </c>
    </row>
    <row r="65" spans="1:5" x14ac:dyDescent="0.25">
      <c r="A65" t="s">
        <v>40</v>
      </c>
      <c r="B65" t="s">
        <v>26</v>
      </c>
      <c r="C65" t="s">
        <v>48</v>
      </c>
      <c r="D65">
        <v>164613.71</v>
      </c>
      <c r="E65">
        <v>41620.15</v>
      </c>
    </row>
    <row r="66" spans="1:5" x14ac:dyDescent="0.25">
      <c r="A66" t="s">
        <v>39</v>
      </c>
      <c r="B66" t="s">
        <v>73</v>
      </c>
      <c r="C66" t="s">
        <v>65</v>
      </c>
      <c r="D66">
        <v>185964.15</v>
      </c>
      <c r="E66">
        <v>19783.34</v>
      </c>
    </row>
    <row r="67" spans="1:5" x14ac:dyDescent="0.25">
      <c r="A67" t="s">
        <v>39</v>
      </c>
      <c r="B67" t="s">
        <v>74</v>
      </c>
      <c r="C67" t="s">
        <v>65</v>
      </c>
      <c r="D67">
        <v>220128.83</v>
      </c>
      <c r="E67">
        <v>18344.82</v>
      </c>
    </row>
    <row r="68" spans="1:5" x14ac:dyDescent="0.25">
      <c r="A68" t="s">
        <v>39</v>
      </c>
      <c r="B68" t="s">
        <v>75</v>
      </c>
      <c r="C68" t="s">
        <v>65</v>
      </c>
      <c r="D68">
        <v>203732.39</v>
      </c>
      <c r="E68">
        <v>18280.919999999998</v>
      </c>
    </row>
    <row r="69" spans="1:5" x14ac:dyDescent="0.25">
      <c r="A69" t="s">
        <v>39</v>
      </c>
      <c r="B69" t="s">
        <v>76</v>
      </c>
      <c r="C69" t="s">
        <v>65</v>
      </c>
      <c r="D69">
        <v>223389.08</v>
      </c>
      <c r="E69">
        <v>17724.16</v>
      </c>
    </row>
    <row r="70" spans="1:5" x14ac:dyDescent="0.25">
      <c r="A70" t="s">
        <v>39</v>
      </c>
      <c r="B70" t="s">
        <v>77</v>
      </c>
      <c r="C70" t="s">
        <v>65</v>
      </c>
      <c r="D70">
        <v>207747.51</v>
      </c>
      <c r="E70">
        <v>18281.169999999998</v>
      </c>
    </row>
    <row r="71" spans="1:5" x14ac:dyDescent="0.25">
      <c r="A71" t="s">
        <v>39</v>
      </c>
      <c r="B71" t="s">
        <v>78</v>
      </c>
      <c r="C71" t="s">
        <v>65</v>
      </c>
      <c r="D71">
        <v>219536.95</v>
      </c>
      <c r="E71">
        <v>17001.18</v>
      </c>
    </row>
    <row r="72" spans="1:5" x14ac:dyDescent="0.25">
      <c r="A72" t="s">
        <v>39</v>
      </c>
      <c r="B72" t="s">
        <v>79</v>
      </c>
      <c r="C72" t="s">
        <v>65</v>
      </c>
      <c r="D72">
        <v>221614.79</v>
      </c>
      <c r="E72">
        <v>16810.84</v>
      </c>
    </row>
    <row r="73" spans="1:5" x14ac:dyDescent="0.25">
      <c r="A73" t="s">
        <v>39</v>
      </c>
      <c r="B73" t="s">
        <v>80</v>
      </c>
      <c r="C73" t="s">
        <v>65</v>
      </c>
      <c r="D73">
        <v>233499.17</v>
      </c>
      <c r="E73">
        <v>16789.89</v>
      </c>
    </row>
    <row r="74" spans="1:5" x14ac:dyDescent="0.25">
      <c r="A74" t="s">
        <v>39</v>
      </c>
      <c r="B74" t="s">
        <v>81</v>
      </c>
      <c r="C74" t="s">
        <v>65</v>
      </c>
      <c r="D74">
        <v>243888.06</v>
      </c>
      <c r="E74">
        <v>16585.48</v>
      </c>
    </row>
    <row r="75" spans="1:5" x14ac:dyDescent="0.25">
      <c r="A75" t="s">
        <v>39</v>
      </c>
      <c r="B75" t="s">
        <v>20</v>
      </c>
      <c r="C75" t="s">
        <v>65</v>
      </c>
      <c r="D75">
        <v>248525.5</v>
      </c>
      <c r="E75">
        <v>16471.11</v>
      </c>
    </row>
    <row r="76" spans="1:5" x14ac:dyDescent="0.25">
      <c r="A76" t="s">
        <v>39</v>
      </c>
      <c r="B76" t="s">
        <v>21</v>
      </c>
      <c r="C76" t="s">
        <v>65</v>
      </c>
      <c r="D76">
        <v>262015.8</v>
      </c>
      <c r="E76">
        <v>16794.46</v>
      </c>
    </row>
    <row r="77" spans="1:5" x14ac:dyDescent="0.25">
      <c r="A77" t="s">
        <v>39</v>
      </c>
      <c r="B77" t="s">
        <v>22</v>
      </c>
      <c r="C77" t="s">
        <v>65</v>
      </c>
      <c r="D77">
        <v>246356.68</v>
      </c>
      <c r="E77">
        <v>17208.77</v>
      </c>
    </row>
    <row r="78" spans="1:5" x14ac:dyDescent="0.25">
      <c r="A78" t="s">
        <v>39</v>
      </c>
      <c r="B78" t="s">
        <v>23</v>
      </c>
      <c r="C78" t="s">
        <v>65</v>
      </c>
      <c r="D78">
        <v>264428.06</v>
      </c>
      <c r="E78">
        <v>16366.07</v>
      </c>
    </row>
    <row r="79" spans="1:5" x14ac:dyDescent="0.25">
      <c r="A79" t="s">
        <v>39</v>
      </c>
      <c r="B79" t="s">
        <v>24</v>
      </c>
      <c r="C79" t="s">
        <v>65</v>
      </c>
      <c r="D79">
        <v>286675.53999999998</v>
      </c>
      <c r="E79">
        <v>15641.18</v>
      </c>
    </row>
    <row r="80" spans="1:5" x14ac:dyDescent="0.25">
      <c r="A80" t="s">
        <v>39</v>
      </c>
      <c r="B80" t="s">
        <v>25</v>
      </c>
      <c r="C80" t="s">
        <v>65</v>
      </c>
      <c r="D80">
        <v>309168.90999999997</v>
      </c>
      <c r="E80">
        <v>14115.6</v>
      </c>
    </row>
    <row r="81" spans="1:5" x14ac:dyDescent="0.25">
      <c r="A81" t="s">
        <v>39</v>
      </c>
      <c r="B81" t="s">
        <v>26</v>
      </c>
      <c r="C81" t="s">
        <v>65</v>
      </c>
      <c r="D81">
        <v>267410.39</v>
      </c>
      <c r="E81">
        <v>18080.080000000002</v>
      </c>
    </row>
    <row r="82" spans="1:5" x14ac:dyDescent="0.25">
      <c r="A82" t="s">
        <v>40</v>
      </c>
      <c r="B82" t="s">
        <v>73</v>
      </c>
      <c r="C82" t="s">
        <v>65</v>
      </c>
      <c r="D82">
        <v>123814.78</v>
      </c>
      <c r="E82">
        <v>19777.84</v>
      </c>
    </row>
    <row r="83" spans="1:5" x14ac:dyDescent="0.25">
      <c r="A83" t="s">
        <v>40</v>
      </c>
      <c r="B83" t="s">
        <v>74</v>
      </c>
      <c r="C83" t="s">
        <v>65</v>
      </c>
      <c r="D83">
        <v>140020.82999999999</v>
      </c>
      <c r="E83">
        <v>18339.09</v>
      </c>
    </row>
    <row r="84" spans="1:5" x14ac:dyDescent="0.25">
      <c r="A84" t="s">
        <v>40</v>
      </c>
      <c r="B84" t="s">
        <v>75</v>
      </c>
      <c r="C84" t="s">
        <v>65</v>
      </c>
      <c r="D84">
        <v>131018.56</v>
      </c>
      <c r="E84">
        <v>18275.02</v>
      </c>
    </row>
    <row r="85" spans="1:5" x14ac:dyDescent="0.25">
      <c r="A85" t="s">
        <v>40</v>
      </c>
      <c r="B85" t="s">
        <v>76</v>
      </c>
      <c r="C85" t="s">
        <v>65</v>
      </c>
      <c r="D85">
        <v>141305.20000000001</v>
      </c>
      <c r="E85">
        <v>17718.27</v>
      </c>
    </row>
    <row r="86" spans="1:5" x14ac:dyDescent="0.25">
      <c r="A86" t="s">
        <v>40</v>
      </c>
      <c r="B86" t="s">
        <v>77</v>
      </c>
      <c r="C86" t="s">
        <v>65</v>
      </c>
      <c r="D86">
        <v>131856.13</v>
      </c>
      <c r="E86">
        <v>18275.740000000002</v>
      </c>
    </row>
    <row r="87" spans="1:5" x14ac:dyDescent="0.25">
      <c r="A87" t="s">
        <v>40</v>
      </c>
      <c r="B87" t="s">
        <v>78</v>
      </c>
      <c r="C87" t="s">
        <v>65</v>
      </c>
      <c r="D87">
        <v>141391.87</v>
      </c>
      <c r="E87">
        <v>16995.25</v>
      </c>
    </row>
    <row r="88" spans="1:5" x14ac:dyDescent="0.25">
      <c r="A88" t="s">
        <v>40</v>
      </c>
      <c r="B88" t="s">
        <v>79</v>
      </c>
      <c r="C88" t="s">
        <v>65</v>
      </c>
      <c r="D88">
        <v>143485.35999999999</v>
      </c>
      <c r="E88">
        <v>16804.87</v>
      </c>
    </row>
    <row r="89" spans="1:5" x14ac:dyDescent="0.25">
      <c r="A89" t="s">
        <v>40</v>
      </c>
      <c r="B89" t="s">
        <v>80</v>
      </c>
      <c r="C89" t="s">
        <v>65</v>
      </c>
      <c r="D89">
        <v>149897.35</v>
      </c>
      <c r="E89">
        <v>16784.599999999999</v>
      </c>
    </row>
    <row r="90" spans="1:5" x14ac:dyDescent="0.25">
      <c r="A90" t="s">
        <v>40</v>
      </c>
      <c r="B90" t="s">
        <v>81</v>
      </c>
      <c r="C90" t="s">
        <v>65</v>
      </c>
      <c r="D90">
        <v>149262.56</v>
      </c>
      <c r="E90">
        <v>16579.72</v>
      </c>
    </row>
    <row r="91" spans="1:5" x14ac:dyDescent="0.25">
      <c r="A91" t="s">
        <v>40</v>
      </c>
      <c r="B91" t="s">
        <v>20</v>
      </c>
      <c r="C91" t="s">
        <v>65</v>
      </c>
      <c r="D91">
        <v>161600.54</v>
      </c>
      <c r="E91">
        <v>16465.740000000002</v>
      </c>
    </row>
    <row r="92" spans="1:5" x14ac:dyDescent="0.25">
      <c r="A92" t="s">
        <v>40</v>
      </c>
      <c r="B92" t="s">
        <v>21</v>
      </c>
      <c r="C92" t="s">
        <v>65</v>
      </c>
      <c r="D92">
        <v>165715.82999999999</v>
      </c>
      <c r="E92">
        <v>16788.41</v>
      </c>
    </row>
    <row r="93" spans="1:5" x14ac:dyDescent="0.25">
      <c r="A93" t="s">
        <v>40</v>
      </c>
      <c r="B93" t="s">
        <v>22</v>
      </c>
      <c r="C93" t="s">
        <v>65</v>
      </c>
      <c r="D93">
        <v>156828.73000000001</v>
      </c>
      <c r="E93">
        <v>17203.05</v>
      </c>
    </row>
    <row r="94" spans="1:5" x14ac:dyDescent="0.25">
      <c r="A94" t="s">
        <v>40</v>
      </c>
      <c r="B94" t="s">
        <v>23</v>
      </c>
      <c r="C94" t="s">
        <v>65</v>
      </c>
      <c r="D94">
        <v>167928.59</v>
      </c>
      <c r="E94">
        <v>16360.05</v>
      </c>
    </row>
    <row r="95" spans="1:5" x14ac:dyDescent="0.25">
      <c r="A95" t="s">
        <v>40</v>
      </c>
      <c r="B95" t="s">
        <v>24</v>
      </c>
      <c r="C95" t="s">
        <v>65</v>
      </c>
      <c r="D95">
        <v>181276.38</v>
      </c>
      <c r="E95">
        <v>15635.72</v>
      </c>
    </row>
    <row r="96" spans="1:5" x14ac:dyDescent="0.25">
      <c r="A96" t="s">
        <v>40</v>
      </c>
      <c r="B96" t="s">
        <v>25</v>
      </c>
      <c r="C96" t="s">
        <v>65</v>
      </c>
      <c r="D96">
        <v>197660.98</v>
      </c>
      <c r="E96">
        <v>14110.09</v>
      </c>
    </row>
    <row r="97" spans="1:5" x14ac:dyDescent="0.25">
      <c r="A97" t="s">
        <v>40</v>
      </c>
      <c r="B97" t="s">
        <v>26</v>
      </c>
      <c r="C97" t="s">
        <v>65</v>
      </c>
      <c r="D97">
        <v>172387.48</v>
      </c>
      <c r="E97">
        <v>18074.689999999999</v>
      </c>
    </row>
    <row r="98" spans="1:5" x14ac:dyDescent="0.25">
      <c r="A98" t="s">
        <v>39</v>
      </c>
      <c r="B98" t="s">
        <v>73</v>
      </c>
      <c r="C98" t="s">
        <v>68</v>
      </c>
      <c r="D98">
        <v>180781.26</v>
      </c>
      <c r="E98">
        <v>19783.61</v>
      </c>
    </row>
    <row r="99" spans="1:5" x14ac:dyDescent="0.25">
      <c r="A99" t="s">
        <v>39</v>
      </c>
      <c r="B99" t="s">
        <v>74</v>
      </c>
      <c r="C99" t="s">
        <v>68</v>
      </c>
      <c r="D99">
        <v>216195.12</v>
      </c>
      <c r="E99">
        <v>18344.919999999998</v>
      </c>
    </row>
    <row r="100" spans="1:5" x14ac:dyDescent="0.25">
      <c r="A100" t="s">
        <v>39</v>
      </c>
      <c r="B100" t="s">
        <v>75</v>
      </c>
      <c r="C100" t="s">
        <v>68</v>
      </c>
      <c r="D100">
        <v>201890.66</v>
      </c>
      <c r="E100">
        <v>18280.95</v>
      </c>
    </row>
    <row r="101" spans="1:5" x14ac:dyDescent="0.25">
      <c r="A101" t="s">
        <v>39</v>
      </c>
      <c r="B101" t="s">
        <v>76</v>
      </c>
      <c r="C101" t="s">
        <v>68</v>
      </c>
      <c r="D101">
        <v>221623.13</v>
      </c>
      <c r="E101">
        <v>17723.66</v>
      </c>
    </row>
    <row r="102" spans="1:5" x14ac:dyDescent="0.25">
      <c r="A102" t="s">
        <v>39</v>
      </c>
      <c r="B102" t="s">
        <v>77</v>
      </c>
      <c r="C102" t="s">
        <v>68</v>
      </c>
      <c r="D102">
        <v>205880.03</v>
      </c>
      <c r="E102">
        <v>18281.43</v>
      </c>
    </row>
    <row r="103" spans="1:5" x14ac:dyDescent="0.25">
      <c r="A103" t="s">
        <v>39</v>
      </c>
      <c r="B103" t="s">
        <v>78</v>
      </c>
      <c r="C103" t="s">
        <v>68</v>
      </c>
      <c r="D103">
        <v>219798.29</v>
      </c>
      <c r="E103">
        <v>17001.18</v>
      </c>
    </row>
    <row r="104" spans="1:5" x14ac:dyDescent="0.25">
      <c r="A104" t="s">
        <v>39</v>
      </c>
      <c r="B104" t="s">
        <v>79</v>
      </c>
      <c r="C104" t="s">
        <v>68</v>
      </c>
      <c r="D104">
        <v>221630.96</v>
      </c>
      <c r="E104">
        <v>16810.84</v>
      </c>
    </row>
    <row r="105" spans="1:5" x14ac:dyDescent="0.25">
      <c r="A105" t="s">
        <v>39</v>
      </c>
      <c r="B105" t="s">
        <v>80</v>
      </c>
      <c r="C105" t="s">
        <v>68</v>
      </c>
      <c r="D105">
        <v>233041.95</v>
      </c>
      <c r="E105">
        <v>16789.89</v>
      </c>
    </row>
    <row r="106" spans="1:5" x14ac:dyDescent="0.25">
      <c r="A106" t="s">
        <v>39</v>
      </c>
      <c r="B106" t="s">
        <v>81</v>
      </c>
      <c r="C106" t="s">
        <v>68</v>
      </c>
      <c r="D106">
        <v>243582.55</v>
      </c>
      <c r="E106">
        <v>16585.47</v>
      </c>
    </row>
    <row r="107" spans="1:5" x14ac:dyDescent="0.25">
      <c r="A107" t="s">
        <v>39</v>
      </c>
      <c r="B107" t="s">
        <v>20</v>
      </c>
      <c r="C107" t="s">
        <v>68</v>
      </c>
      <c r="D107">
        <v>247250.51</v>
      </c>
      <c r="E107">
        <v>16471.2</v>
      </c>
    </row>
    <row r="108" spans="1:5" x14ac:dyDescent="0.25">
      <c r="A108" t="s">
        <v>39</v>
      </c>
      <c r="B108" t="s">
        <v>21</v>
      </c>
      <c r="C108" t="s">
        <v>68</v>
      </c>
      <c r="D108">
        <v>258607.43</v>
      </c>
      <c r="E108">
        <v>16794.66</v>
      </c>
    </row>
    <row r="109" spans="1:5" x14ac:dyDescent="0.25">
      <c r="A109" t="s">
        <v>39</v>
      </c>
      <c r="B109" t="s">
        <v>22</v>
      </c>
      <c r="C109" t="s">
        <v>68</v>
      </c>
      <c r="D109">
        <v>243051.46</v>
      </c>
      <c r="E109">
        <v>17208.2</v>
      </c>
    </row>
    <row r="110" spans="1:5" x14ac:dyDescent="0.25">
      <c r="A110" t="s">
        <v>39</v>
      </c>
      <c r="B110" t="s">
        <v>23</v>
      </c>
      <c r="C110" t="s">
        <v>68</v>
      </c>
      <c r="D110">
        <v>262067.69</v>
      </c>
      <c r="E110">
        <v>16366.27</v>
      </c>
    </row>
    <row r="111" spans="1:5" x14ac:dyDescent="0.25">
      <c r="A111" t="s">
        <v>39</v>
      </c>
      <c r="B111" t="s">
        <v>24</v>
      </c>
      <c r="C111" t="s">
        <v>68</v>
      </c>
      <c r="D111">
        <v>285035.18</v>
      </c>
      <c r="E111">
        <v>15641.3</v>
      </c>
    </row>
    <row r="112" spans="1:5" x14ac:dyDescent="0.25">
      <c r="A112" t="s">
        <v>39</v>
      </c>
      <c r="B112" t="s">
        <v>25</v>
      </c>
      <c r="C112" t="s">
        <v>68</v>
      </c>
      <c r="D112">
        <v>308761.31</v>
      </c>
      <c r="E112">
        <v>14115.61</v>
      </c>
    </row>
    <row r="113" spans="1:5" x14ac:dyDescent="0.25">
      <c r="A113" t="s">
        <v>39</v>
      </c>
      <c r="B113" t="s">
        <v>26</v>
      </c>
      <c r="C113" t="s">
        <v>68</v>
      </c>
      <c r="D113">
        <v>261162.25</v>
      </c>
      <c r="E113">
        <v>18080.43</v>
      </c>
    </row>
    <row r="114" spans="1:5" x14ac:dyDescent="0.25">
      <c r="A114" t="s">
        <v>40</v>
      </c>
      <c r="B114" t="s">
        <v>73</v>
      </c>
      <c r="C114" t="s">
        <v>68</v>
      </c>
      <c r="D114">
        <v>117594.54</v>
      </c>
      <c r="E114">
        <v>19777.59</v>
      </c>
    </row>
    <row r="115" spans="1:5" x14ac:dyDescent="0.25">
      <c r="A115" t="s">
        <v>40</v>
      </c>
      <c r="B115" t="s">
        <v>74</v>
      </c>
      <c r="C115" t="s">
        <v>68</v>
      </c>
      <c r="D115">
        <v>136075.29</v>
      </c>
      <c r="E115">
        <v>18339.29</v>
      </c>
    </row>
    <row r="116" spans="1:5" x14ac:dyDescent="0.25">
      <c r="A116" t="s">
        <v>40</v>
      </c>
      <c r="B116" t="s">
        <v>75</v>
      </c>
      <c r="C116" t="s">
        <v>68</v>
      </c>
      <c r="D116">
        <v>128913.16</v>
      </c>
      <c r="E116">
        <v>18275.12</v>
      </c>
    </row>
    <row r="117" spans="1:5" x14ac:dyDescent="0.25">
      <c r="A117" t="s">
        <v>40</v>
      </c>
      <c r="B117" t="s">
        <v>76</v>
      </c>
      <c r="C117" t="s">
        <v>68</v>
      </c>
      <c r="D117">
        <v>139506.63</v>
      </c>
      <c r="E117">
        <v>17718.38</v>
      </c>
    </row>
    <row r="118" spans="1:5" x14ac:dyDescent="0.25">
      <c r="A118" t="s">
        <v>40</v>
      </c>
      <c r="B118" t="s">
        <v>77</v>
      </c>
      <c r="C118" t="s">
        <v>68</v>
      </c>
      <c r="D118">
        <v>130021.52</v>
      </c>
      <c r="E118">
        <v>18276.080000000002</v>
      </c>
    </row>
    <row r="119" spans="1:5" x14ac:dyDescent="0.25">
      <c r="A119" t="s">
        <v>40</v>
      </c>
      <c r="B119" t="s">
        <v>78</v>
      </c>
      <c r="C119" t="s">
        <v>68</v>
      </c>
      <c r="D119">
        <v>141821.44</v>
      </c>
      <c r="E119">
        <v>16995.27</v>
      </c>
    </row>
    <row r="120" spans="1:5" x14ac:dyDescent="0.25">
      <c r="A120" t="s">
        <v>40</v>
      </c>
      <c r="B120" t="s">
        <v>79</v>
      </c>
      <c r="C120" t="s">
        <v>68</v>
      </c>
      <c r="D120">
        <v>143664.94</v>
      </c>
      <c r="E120">
        <v>16804.86</v>
      </c>
    </row>
    <row r="121" spans="1:5" x14ac:dyDescent="0.25">
      <c r="A121" t="s">
        <v>40</v>
      </c>
      <c r="B121" t="s">
        <v>80</v>
      </c>
      <c r="C121" t="s">
        <v>68</v>
      </c>
      <c r="D121">
        <v>149537.94</v>
      </c>
      <c r="E121">
        <v>16784.7</v>
      </c>
    </row>
    <row r="122" spans="1:5" x14ac:dyDescent="0.25">
      <c r="A122" t="s">
        <v>40</v>
      </c>
      <c r="B122" t="s">
        <v>81</v>
      </c>
      <c r="C122" t="s">
        <v>68</v>
      </c>
      <c r="D122">
        <v>149228.96</v>
      </c>
      <c r="E122">
        <v>16579.62</v>
      </c>
    </row>
    <row r="123" spans="1:5" x14ac:dyDescent="0.25">
      <c r="A123" t="s">
        <v>40</v>
      </c>
      <c r="B123" t="s">
        <v>20</v>
      </c>
      <c r="C123" t="s">
        <v>68</v>
      </c>
      <c r="D123">
        <v>160444.67000000001</v>
      </c>
      <c r="E123">
        <v>16465.900000000001</v>
      </c>
    </row>
    <row r="124" spans="1:5" x14ac:dyDescent="0.25">
      <c r="A124" t="s">
        <v>40</v>
      </c>
      <c r="B124" t="s">
        <v>21</v>
      </c>
      <c r="C124" t="s">
        <v>68</v>
      </c>
      <c r="D124">
        <v>161552.35</v>
      </c>
      <c r="E124">
        <v>16788.900000000001</v>
      </c>
    </row>
    <row r="125" spans="1:5" x14ac:dyDescent="0.25">
      <c r="A125" t="s">
        <v>40</v>
      </c>
      <c r="B125" t="s">
        <v>22</v>
      </c>
      <c r="C125" t="s">
        <v>68</v>
      </c>
      <c r="D125">
        <v>153021.63</v>
      </c>
      <c r="E125">
        <v>17203.18</v>
      </c>
    </row>
    <row r="126" spans="1:5" x14ac:dyDescent="0.25">
      <c r="A126" t="s">
        <v>40</v>
      </c>
      <c r="B126" t="s">
        <v>23</v>
      </c>
      <c r="C126" t="s">
        <v>68</v>
      </c>
      <c r="D126">
        <v>164871.60999999999</v>
      </c>
      <c r="E126">
        <v>16360.39</v>
      </c>
    </row>
    <row r="127" spans="1:5" x14ac:dyDescent="0.25">
      <c r="A127" t="s">
        <v>40</v>
      </c>
      <c r="B127" t="s">
        <v>24</v>
      </c>
      <c r="C127" t="s">
        <v>68</v>
      </c>
      <c r="D127">
        <v>179634.79</v>
      </c>
      <c r="E127">
        <v>15635.99</v>
      </c>
    </row>
    <row r="128" spans="1:5" x14ac:dyDescent="0.25">
      <c r="A128" t="s">
        <v>40</v>
      </c>
      <c r="B128" t="s">
        <v>25</v>
      </c>
      <c r="C128" t="s">
        <v>68</v>
      </c>
      <c r="D128">
        <v>197239.4</v>
      </c>
      <c r="E128">
        <v>14109.52</v>
      </c>
    </row>
    <row r="129" spans="1:5" x14ac:dyDescent="0.25">
      <c r="A129" t="s">
        <v>40</v>
      </c>
      <c r="B129" t="s">
        <v>26</v>
      </c>
      <c r="C129" t="s">
        <v>68</v>
      </c>
      <c r="D129">
        <v>165653.49</v>
      </c>
      <c r="E129">
        <v>18075.21</v>
      </c>
    </row>
    <row r="130" spans="1:5" x14ac:dyDescent="0.25">
      <c r="A130" t="s">
        <v>39</v>
      </c>
      <c r="B130" t="s">
        <v>73</v>
      </c>
      <c r="C130" t="s">
        <v>69</v>
      </c>
      <c r="D130">
        <v>144377.94</v>
      </c>
      <c r="E130">
        <v>59787.199999999997</v>
      </c>
    </row>
    <row r="131" spans="1:5" x14ac:dyDescent="0.25">
      <c r="A131" t="s">
        <v>39</v>
      </c>
      <c r="B131" t="s">
        <v>74</v>
      </c>
      <c r="C131" t="s">
        <v>69</v>
      </c>
      <c r="D131">
        <v>175821.12</v>
      </c>
      <c r="E131">
        <v>44394.65</v>
      </c>
    </row>
    <row r="132" spans="1:5" x14ac:dyDescent="0.25">
      <c r="A132" t="s">
        <v>39</v>
      </c>
      <c r="B132" t="s">
        <v>75</v>
      </c>
      <c r="C132" t="s">
        <v>69</v>
      </c>
      <c r="D132">
        <v>163827.45000000001</v>
      </c>
      <c r="E132">
        <v>33664.199999999997</v>
      </c>
    </row>
    <row r="133" spans="1:5" x14ac:dyDescent="0.25">
      <c r="A133" t="s">
        <v>39</v>
      </c>
      <c r="B133" t="s">
        <v>76</v>
      </c>
      <c r="C133" t="s">
        <v>69</v>
      </c>
      <c r="D133">
        <v>182093.37</v>
      </c>
      <c r="E133">
        <v>31841.25</v>
      </c>
    </row>
    <row r="134" spans="1:5" x14ac:dyDescent="0.25">
      <c r="A134" t="s">
        <v>39</v>
      </c>
      <c r="B134" t="s">
        <v>77</v>
      </c>
      <c r="C134" t="s">
        <v>69</v>
      </c>
      <c r="D134">
        <v>169085.11</v>
      </c>
      <c r="E134">
        <v>31412.65</v>
      </c>
    </row>
    <row r="135" spans="1:5" x14ac:dyDescent="0.25">
      <c r="A135" t="s">
        <v>39</v>
      </c>
      <c r="B135" t="s">
        <v>78</v>
      </c>
      <c r="C135" t="s">
        <v>69</v>
      </c>
      <c r="D135">
        <v>185031.44</v>
      </c>
      <c r="E135">
        <v>20273.3</v>
      </c>
    </row>
    <row r="136" spans="1:5" x14ac:dyDescent="0.25">
      <c r="A136" t="s">
        <v>39</v>
      </c>
      <c r="B136" t="s">
        <v>79</v>
      </c>
      <c r="C136" t="s">
        <v>69</v>
      </c>
      <c r="D136">
        <v>186900.43</v>
      </c>
      <c r="E136">
        <v>19627.650000000001</v>
      </c>
    </row>
    <row r="137" spans="1:5" x14ac:dyDescent="0.25">
      <c r="A137" t="s">
        <v>39</v>
      </c>
      <c r="B137" t="s">
        <v>80</v>
      </c>
      <c r="C137" t="s">
        <v>69</v>
      </c>
      <c r="D137">
        <v>195377.75</v>
      </c>
      <c r="E137">
        <v>21639.98</v>
      </c>
    </row>
    <row r="138" spans="1:5" x14ac:dyDescent="0.25">
      <c r="A138" t="s">
        <v>39</v>
      </c>
      <c r="B138" t="s">
        <v>81</v>
      </c>
      <c r="C138" t="s">
        <v>69</v>
      </c>
      <c r="D138">
        <v>204030.25</v>
      </c>
      <c r="E138">
        <v>20583.580000000002</v>
      </c>
    </row>
    <row r="139" spans="1:5" x14ac:dyDescent="0.25">
      <c r="A139" t="s">
        <v>39</v>
      </c>
      <c r="B139" t="s">
        <v>20</v>
      </c>
      <c r="C139" t="s">
        <v>69</v>
      </c>
      <c r="D139">
        <v>208826.09</v>
      </c>
      <c r="E139">
        <v>24617.88</v>
      </c>
    </row>
    <row r="140" spans="1:5" x14ac:dyDescent="0.25">
      <c r="A140" t="s">
        <v>39</v>
      </c>
      <c r="B140" t="s">
        <v>21</v>
      </c>
      <c r="C140" t="s">
        <v>69</v>
      </c>
      <c r="D140">
        <v>214875.69</v>
      </c>
      <c r="E140">
        <v>43318.79</v>
      </c>
    </row>
    <row r="141" spans="1:5" x14ac:dyDescent="0.25">
      <c r="A141" t="s">
        <v>39</v>
      </c>
      <c r="B141" t="s">
        <v>22</v>
      </c>
      <c r="C141" t="s">
        <v>69</v>
      </c>
      <c r="D141">
        <v>202391.71</v>
      </c>
      <c r="E141">
        <v>40942.03</v>
      </c>
    </row>
    <row r="142" spans="1:5" x14ac:dyDescent="0.25">
      <c r="A142" t="s">
        <v>39</v>
      </c>
      <c r="B142" t="s">
        <v>23</v>
      </c>
      <c r="C142" t="s">
        <v>69</v>
      </c>
      <c r="D142">
        <v>220772.08</v>
      </c>
      <c r="E142">
        <v>34978.71</v>
      </c>
    </row>
    <row r="143" spans="1:5" x14ac:dyDescent="0.25">
      <c r="A143" t="s">
        <v>39</v>
      </c>
      <c r="B143" t="s">
        <v>24</v>
      </c>
      <c r="C143" t="s">
        <v>69</v>
      </c>
      <c r="D143">
        <v>240758.7</v>
      </c>
      <c r="E143">
        <v>26797.38</v>
      </c>
    </row>
    <row r="144" spans="1:5" x14ac:dyDescent="0.25">
      <c r="A144" t="s">
        <v>39</v>
      </c>
      <c r="B144" t="s">
        <v>25</v>
      </c>
      <c r="C144" t="s">
        <v>69</v>
      </c>
      <c r="D144">
        <v>268181.21999999997</v>
      </c>
      <c r="E144">
        <v>17289.77</v>
      </c>
    </row>
    <row r="145" spans="1:5" x14ac:dyDescent="0.25">
      <c r="A145" t="s">
        <v>39</v>
      </c>
      <c r="B145" t="s">
        <v>26</v>
      </c>
      <c r="C145" t="s">
        <v>69</v>
      </c>
      <c r="D145">
        <v>213458.87</v>
      </c>
      <c r="E145">
        <v>55009.4</v>
      </c>
    </row>
    <row r="146" spans="1:5" x14ac:dyDescent="0.25">
      <c r="A146" t="s">
        <v>40</v>
      </c>
      <c r="B146" t="s">
        <v>73</v>
      </c>
      <c r="C146" t="s">
        <v>69</v>
      </c>
      <c r="D146">
        <v>98175.78</v>
      </c>
      <c r="E146">
        <v>57765.11</v>
      </c>
    </row>
    <row r="147" spans="1:5" x14ac:dyDescent="0.25">
      <c r="A147" t="s">
        <v>40</v>
      </c>
      <c r="B147" t="s">
        <v>74</v>
      </c>
      <c r="C147" t="s">
        <v>69</v>
      </c>
      <c r="D147">
        <v>114585.82</v>
      </c>
      <c r="E147">
        <v>40864.36</v>
      </c>
    </row>
    <row r="148" spans="1:5" x14ac:dyDescent="0.25">
      <c r="A148" t="s">
        <v>40</v>
      </c>
      <c r="B148" t="s">
        <v>75</v>
      </c>
      <c r="C148" t="s">
        <v>69</v>
      </c>
      <c r="D148">
        <v>107966.28</v>
      </c>
      <c r="E148">
        <v>32700.2</v>
      </c>
    </row>
    <row r="149" spans="1:5" x14ac:dyDescent="0.25">
      <c r="A149" t="s">
        <v>40</v>
      </c>
      <c r="B149" t="s">
        <v>76</v>
      </c>
      <c r="C149" t="s">
        <v>69</v>
      </c>
      <c r="D149">
        <v>118129.60000000001</v>
      </c>
      <c r="E149">
        <v>29858.1</v>
      </c>
    </row>
    <row r="150" spans="1:5" x14ac:dyDescent="0.25">
      <c r="A150" t="s">
        <v>40</v>
      </c>
      <c r="B150" t="s">
        <v>77</v>
      </c>
      <c r="C150" t="s">
        <v>69</v>
      </c>
      <c r="D150">
        <v>110007.57</v>
      </c>
      <c r="E150">
        <v>29623.07</v>
      </c>
    </row>
    <row r="151" spans="1:5" x14ac:dyDescent="0.25">
      <c r="A151" t="s">
        <v>40</v>
      </c>
      <c r="B151" t="s">
        <v>78</v>
      </c>
      <c r="C151" t="s">
        <v>69</v>
      </c>
      <c r="D151">
        <v>121286.53</v>
      </c>
      <c r="E151">
        <v>20049.32</v>
      </c>
    </row>
    <row r="152" spans="1:5" x14ac:dyDescent="0.25">
      <c r="A152" t="s">
        <v>40</v>
      </c>
      <c r="B152" t="s">
        <v>79</v>
      </c>
      <c r="C152" t="s">
        <v>69</v>
      </c>
      <c r="D152">
        <v>122782.97</v>
      </c>
      <c r="E152">
        <v>19483.310000000001</v>
      </c>
    </row>
    <row r="153" spans="1:5" x14ac:dyDescent="0.25">
      <c r="A153" t="s">
        <v>40</v>
      </c>
      <c r="B153" t="s">
        <v>80</v>
      </c>
      <c r="C153" t="s">
        <v>69</v>
      </c>
      <c r="D153">
        <v>127343.89</v>
      </c>
      <c r="E153">
        <v>21230.22</v>
      </c>
    </row>
    <row r="154" spans="1:5" x14ac:dyDescent="0.25">
      <c r="A154" t="s">
        <v>40</v>
      </c>
      <c r="B154" t="s">
        <v>81</v>
      </c>
      <c r="C154" t="s">
        <v>69</v>
      </c>
      <c r="D154">
        <v>128473.48</v>
      </c>
      <c r="E154">
        <v>19524.009999999998</v>
      </c>
    </row>
    <row r="155" spans="1:5" x14ac:dyDescent="0.25">
      <c r="A155" t="s">
        <v>40</v>
      </c>
      <c r="B155" t="s">
        <v>20</v>
      </c>
      <c r="C155" t="s">
        <v>69</v>
      </c>
      <c r="D155">
        <v>137923.78</v>
      </c>
      <c r="E155">
        <v>23291.14</v>
      </c>
    </row>
    <row r="156" spans="1:5" x14ac:dyDescent="0.25">
      <c r="A156" t="s">
        <v>40</v>
      </c>
      <c r="B156" t="s">
        <v>21</v>
      </c>
      <c r="C156" t="s">
        <v>69</v>
      </c>
      <c r="D156">
        <v>138612.29999999999</v>
      </c>
      <c r="E156">
        <v>40192.53</v>
      </c>
    </row>
    <row r="157" spans="1:5" x14ac:dyDescent="0.25">
      <c r="A157" t="s">
        <v>40</v>
      </c>
      <c r="B157" t="s">
        <v>22</v>
      </c>
      <c r="C157" t="s">
        <v>69</v>
      </c>
      <c r="D157">
        <v>130969.76</v>
      </c>
      <c r="E157">
        <v>38709.160000000003</v>
      </c>
    </row>
    <row r="158" spans="1:5" x14ac:dyDescent="0.25">
      <c r="A158" t="s">
        <v>40</v>
      </c>
      <c r="B158" t="s">
        <v>23</v>
      </c>
      <c r="C158" t="s">
        <v>69</v>
      </c>
      <c r="D158">
        <v>142592.03</v>
      </c>
      <c r="E158">
        <v>34693.56</v>
      </c>
    </row>
    <row r="159" spans="1:5" x14ac:dyDescent="0.25">
      <c r="A159" t="s">
        <v>40</v>
      </c>
      <c r="B159" t="s">
        <v>24</v>
      </c>
      <c r="C159" t="s">
        <v>69</v>
      </c>
      <c r="D159">
        <v>155899.79</v>
      </c>
      <c r="E159">
        <v>26066.46</v>
      </c>
    </row>
    <row r="160" spans="1:5" x14ac:dyDescent="0.25">
      <c r="A160" t="s">
        <v>40</v>
      </c>
      <c r="B160" t="s">
        <v>25</v>
      </c>
      <c r="C160" t="s">
        <v>69</v>
      </c>
      <c r="D160">
        <v>176482.25</v>
      </c>
      <c r="E160">
        <v>16753.96</v>
      </c>
    </row>
    <row r="161" spans="1:5" x14ac:dyDescent="0.25">
      <c r="A161" t="s">
        <v>40</v>
      </c>
      <c r="B161" t="s">
        <v>26</v>
      </c>
      <c r="C161" t="s">
        <v>69</v>
      </c>
      <c r="D161">
        <v>139018.67000000001</v>
      </c>
      <c r="E161">
        <v>51277.63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Financial buildings, incl. banks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54300.38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1783.22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72808.06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50302.879999999997</v>
      </c>
      <c r="F7" s="65">
        <f>Raw_endusebreakdownannual!F6</f>
        <v>0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12208.31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163.27000000000001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19783.5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137265.75</v>
      </c>
      <c r="F17" s="65">
        <f>Raw_endusebreakdownannual!F16</f>
        <v>74083.88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39099.43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29543.040000000001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72808.06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50302.879999999997</v>
      </c>
      <c r="F22" s="65">
        <f>Raw_endusebreakdownannual!F21</f>
        <v>0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23960.720000000001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1237.77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18344.8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177852.47</v>
      </c>
      <c r="F32" s="65">
        <f>Raw_endusebreakdownannual!F31</f>
        <v>57444.23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23203.38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17873.560000000001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72808.06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50302.879999999997</v>
      </c>
      <c r="F37" s="65">
        <f>Raw_endusebreakdownannual!F36</f>
        <v>0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18712.349999999999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954.77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18280.939999999999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160651.63</v>
      </c>
      <c r="F47" s="65">
        <f>Raw_endusebreakdownannual!F46</f>
        <v>41484.32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22064.26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34853.94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72808.06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50302.879999999997</v>
      </c>
      <c r="F52" s="65">
        <f>Raw_endusebreakdownannual!F51</f>
        <v>0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27398.86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1387.17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17723.63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186750.91</v>
      </c>
      <c r="F62" s="65">
        <f>Raw_endusebreakdownannual!F61</f>
        <v>39787.89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20201.86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21823.97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72808.06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50302.879999999997</v>
      </c>
      <c r="F67" s="65">
        <f>Raw_endusebreakdownannual!F66</f>
        <v>0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19468.36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950.61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18281.259999999998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165353.87</v>
      </c>
      <c r="F77" s="65">
        <f>Raw_endusebreakdownannual!F76</f>
        <v>38483.120000000003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6017.65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37584.629999999997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72808.06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50302.879999999997</v>
      </c>
      <c r="F82" s="65">
        <f>Raw_endusebreakdownannual!F81</f>
        <v>0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31812.31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1649.47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17001.25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194157.35</v>
      </c>
      <c r="F92" s="65">
        <f>Raw_endusebreakdownannual!F91</f>
        <v>23018.9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6060.46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42053.69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72808.06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50302.879999999997</v>
      </c>
      <c r="F97" s="65">
        <f>Raw_endusebreakdownannual!F96</f>
        <v>0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35739.43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1794.86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16811.03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202698.92</v>
      </c>
      <c r="F107" s="65">
        <f>Raw_endusebreakdownannual!F106</f>
        <v>22871.49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8951.2099999999991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50233.760000000002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72808.06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50302.879999999997</v>
      </c>
      <c r="F112" s="65">
        <f>Raw_endusebreakdownannual!F111</f>
        <v>0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36485.42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1932.8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16790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211762.92</v>
      </c>
      <c r="F122" s="65">
        <f>Raw_endusebreakdownannual!F121</f>
        <v>25741.21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8382.2999999999993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57349.26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72808.06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50302.879999999997</v>
      </c>
      <c r="F127" s="65">
        <f>Raw_endusebreakdownannual!F126</f>
        <v>0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41054.49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2113.7399999999998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16585.96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223628.43</v>
      </c>
      <c r="F137" s="65">
        <f>Raw_endusebreakdownannual!F136</f>
        <v>24968.26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14304.61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65223.93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72808.06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50302.879999999997</v>
      </c>
      <c r="F142" s="65">
        <f>Raw_endusebreakdownannual!F141</f>
        <v>0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39192.07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2027.96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16471.59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229554.9</v>
      </c>
      <c r="F152" s="65">
        <f>Raw_endusebreakdownannual!F151</f>
        <v>30776.2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42399.5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67237.56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72808.06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50302.879999999997</v>
      </c>
      <c r="F157" s="65">
        <f>Raw_endusebreakdownannual!F156</f>
        <v>0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41155.78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2001.05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16794.560000000001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233505.34</v>
      </c>
      <c r="F167" s="65">
        <f>Raw_endusebreakdownannual!F166</f>
        <v>59194.06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36742.46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56964.42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72808.06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50302.879999999997</v>
      </c>
      <c r="F172" s="65">
        <f>Raw_endusebreakdownannual!F171</f>
        <v>0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35086.879999999997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1852.79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17208.77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217015.03</v>
      </c>
      <c r="F182" s="65">
        <f>Raw_endusebreakdownannual!F181</f>
        <v>53951.23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30208.65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73466.11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72808.06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50302.879999999997</v>
      </c>
      <c r="F187" s="65">
        <f>Raw_endusebreakdownannual!F186</f>
        <v>0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43548.44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2147.98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16366.17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242273.47</v>
      </c>
      <c r="F197" s="65">
        <f>Raw_endusebreakdownannual!F196</f>
        <v>46574.82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20544.259999999998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90578.57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72808.06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50302.879999999997</v>
      </c>
      <c r="F202" s="65">
        <f>Raw_endusebreakdownannual!F201</f>
        <v>0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51184.12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2324.8200000000002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15641.32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267198.45</v>
      </c>
      <c r="F212" s="65">
        <f>Raw_endusebreakdownannual!F211</f>
        <v>36185.589999999997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9693.85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124476.97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72808.06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50302.879999999997</v>
      </c>
      <c r="F217" s="65">
        <f>Raw_endusebreakdownannual!F216</f>
        <v>0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57468.3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1991.02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14115.64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307047.23</v>
      </c>
      <c r="F227" s="65">
        <f>Raw_endusebreakdownannual!F226</f>
        <v>23809.49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66260.91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61583.48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72808.06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50302.879999999997</v>
      </c>
      <c r="F232" s="65">
        <f>Raw_endusebreakdownannual!F231</f>
        <v>0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45219.199999999997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1717.64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18080.39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231631.26</v>
      </c>
      <c r="F242" s="65">
        <f>Raw_endusebreakdownannual!F241</f>
        <v>84341.29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42322.02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834.07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36688.5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50302.879999999997</v>
      </c>
      <c r="F247" s="65">
        <f>Raw_endusebreakdownannual!F246</f>
        <v>0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12413.6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76.09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19777.84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100315.14</v>
      </c>
      <c r="F257" s="65">
        <f>Raw_endusebreakdownannual!F256</f>
        <v>62099.86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27529.75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15763.89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36688.5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50302.879999999997</v>
      </c>
      <c r="F262" s="65">
        <f>Raw_endusebreakdownannual!F261</f>
        <v>0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14095.7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510.56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18339.38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117361.53</v>
      </c>
      <c r="F272" s="65">
        <f>Raw_endusebreakdownannual!F271</f>
        <v>45869.13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17947.55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9438.84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36688.5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50302.879999999997</v>
      </c>
      <c r="F277" s="65">
        <f>Raw_endusebreakdownannual!F276</f>
        <v>0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11122.82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512.44000000000005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18275.29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108065.48</v>
      </c>
      <c r="F287" s="65">
        <f>Raw_endusebreakdownannual!F286</f>
        <v>36222.839999999997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15512.09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18985.240000000002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36688.5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50302.879999999997</v>
      </c>
      <c r="F292" s="65">
        <f>Raw_endusebreakdownannual!F291</f>
        <v>0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14737.88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580.04999999999995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17718.63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121294.56</v>
      </c>
      <c r="F302" s="65">
        <f>Raw_endusebreakdownannual!F301</f>
        <v>33230.71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14469.77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11136.5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36688.5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50302.879999999997</v>
      </c>
      <c r="F307" s="65">
        <f>Raw_endusebreakdownannual!F306</f>
        <v>0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11276.76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497.81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18275.939999999999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109902.45</v>
      </c>
      <c r="F317" s="65">
        <f>Raw_endusebreakdownannual!F316</f>
        <v>32745.71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4865.87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22065.13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36688.5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50302.879999999997</v>
      </c>
      <c r="F322" s="65">
        <f>Raw_endusebreakdownannual!F321</f>
        <v>0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17480.060000000001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979.14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16995.650000000001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127515.72</v>
      </c>
      <c r="F332" s="65">
        <f>Raw_endusebreakdownannual!F331</f>
        <v>21861.52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4795.63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25603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36688.5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50302.879999999997</v>
      </c>
      <c r="F337" s="65">
        <f>Raw_endusebreakdownannual!F336</f>
        <v>0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19898.259999999998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1099.19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16805.3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133591.84</v>
      </c>
      <c r="F347" s="65">
        <f>Raw_endusebreakdownannual!F346</f>
        <v>21600.94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7374.52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29385.07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36688.5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50302.879999999997</v>
      </c>
      <c r="F352" s="65">
        <f>Raw_endusebreakdownannual!F351</f>
        <v>0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19288.189999999999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866.98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16785.240000000002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136531.62</v>
      </c>
      <c r="F362" s="65">
        <f>Raw_endusebreakdownannual!F361</f>
        <v>24159.759999999998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4983.7700000000004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31836.92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36688.5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50302.879999999997</v>
      </c>
      <c r="F367" s="65">
        <f>Raw_endusebreakdownannual!F366</f>
        <v>0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20721.740000000002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1182.54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16580.21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140732.57</v>
      </c>
      <c r="F377" s="65">
        <f>Raw_endusebreakdownannual!F376</f>
        <v>21563.98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10094.35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39833.370000000003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36688.5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50302.879999999997</v>
      </c>
      <c r="F382" s="65">
        <f>Raw_endusebreakdownannual!F381</f>
        <v>0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22648.1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877.23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16466.64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150350.07999999999</v>
      </c>
      <c r="F392" s="65">
        <f>Raw_endusebreakdownannual!F391</f>
        <v>26560.98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29744.400000000001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39734.839999999997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36688.5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50302.879999999997</v>
      </c>
      <c r="F397" s="65">
        <f>Raw_endusebreakdownannual!F396</f>
        <v>0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22777.46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778.58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16788.84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150282.26</v>
      </c>
      <c r="F407" s="65">
        <f>Raw_endusebreakdownannual!F406</f>
        <v>46533.23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26365.24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32836.53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36688.5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50302.879999999997</v>
      </c>
      <c r="F412" s="65">
        <f>Raw_endusebreakdownannual!F411</f>
        <v>0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19929.78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764.82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17203.419999999998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140522.51999999999</v>
      </c>
      <c r="F422" s="65">
        <f>Raw_endusebreakdownannual!F421</f>
        <v>43568.66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23097.4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43803.48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36688.5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50302.879999999997</v>
      </c>
      <c r="F427" s="65">
        <f>Raw_endusebreakdownannual!F426</f>
        <v>0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24106.73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889.51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16360.63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155791.1</v>
      </c>
      <c r="F437" s="65">
        <f>Raw_endusebreakdownannual!F436</f>
        <v>39458.04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15040.32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55782.99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36688.5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50302.879999999997</v>
      </c>
      <c r="F442" s="65">
        <f>Raw_endusebreakdownannual!F441</f>
        <v>0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29509.66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1421.26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15636.29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173705.3</v>
      </c>
      <c r="F452" s="65">
        <f>Raw_endusebreakdownannual!F451</f>
        <v>30676.61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6908.83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81093.48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36688.5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50302.879999999997</v>
      </c>
      <c r="F457" s="65">
        <f>Raw_endusebreakdownannual!F456</f>
        <v>0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32777.79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1258.0899999999999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14110.87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202120.74</v>
      </c>
      <c r="F467" s="65">
        <f>Raw_endusebreakdownannual!F466</f>
        <v>21019.7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41735.879999999997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35988.339999999997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36688.5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50302.879999999997</v>
      </c>
      <c r="F472" s="65">
        <f>Raw_endusebreakdownannual!F471</f>
        <v>0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26497.94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905.08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18075.099999999999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150382.75</v>
      </c>
      <c r="F482" s="65">
        <f>Raw_endusebreakdownannual!F481</f>
        <v>59810.99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24965.53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913.08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72808.06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50302.879999999997</v>
      </c>
      <c r="F487" s="65">
        <f>Raw_endusebreakdownannual!F486</f>
        <v>0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55837.2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0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19783.34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179861.22</v>
      </c>
      <c r="F497" s="65">
        <f>Raw_endusebreakdownannual!F496</f>
        <v>44748.87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15436.52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23219.16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72808.06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50302.879999999997</v>
      </c>
      <c r="F502" s="65">
        <f>Raw_endusebreakdownannual!F501</f>
        <v>0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69552.59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0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18344.82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215882.69</v>
      </c>
      <c r="F512" s="65">
        <f>Raw_endusebreakdownannual!F511</f>
        <v>33781.339999999997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8302.5499999999993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13186.98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72808.06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50302.879999999997</v>
      </c>
      <c r="F517" s="65">
        <f>Raw_endusebreakdownannual!F516</f>
        <v>0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65470.8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0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18280.919999999998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201768.73</v>
      </c>
      <c r="F527" s="65">
        <f>Raw_endusebreakdownannual!F526</f>
        <v>26583.47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7358.58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28039.93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72808.06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50302.879999999997</v>
      </c>
      <c r="F532" s="65">
        <f>Raw_endusebreakdownannual!F531</f>
        <v>0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70364.479999999996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0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17724.16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221515.36</v>
      </c>
      <c r="F542" s="65">
        <f>Raw_endusebreakdownannual!F541</f>
        <v>25082.74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7498.94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17805.66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72808.06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50302.879999999997</v>
      </c>
      <c r="F547" s="65">
        <f>Raw_endusebreakdownannual!F546</f>
        <v>0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64995.63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0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18281.169999999998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205912.24</v>
      </c>
      <c r="F557" s="65">
        <f>Raw_endusebreakdownannual!F556</f>
        <v>25780.11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1355.98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29685.25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72808.06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50302.879999999997</v>
      </c>
      <c r="F562" s="65">
        <f>Raw_endusebreakdownannual!F561</f>
        <v>0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67010.89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0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17001.18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219807.08</v>
      </c>
      <c r="F572" s="65">
        <f>Raw_endusebreakdownannual!F571</f>
        <v>18357.16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1127.19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32854.980000000003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72808.06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50302.879999999997</v>
      </c>
      <c r="F577" s="65">
        <f>Raw_endusebreakdownannual!F576</f>
        <v>0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65674.06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0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16810.84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221639.98</v>
      </c>
      <c r="F587" s="65">
        <f>Raw_endusebreakdownannual!F586</f>
        <v>17938.03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2290.73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39309.410000000003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72808.06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50302.879999999997</v>
      </c>
      <c r="F592" s="65">
        <f>Raw_endusebreakdownannual!F591</f>
        <v>0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70646.98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0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16789.89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233067.33</v>
      </c>
      <c r="F602" s="65">
        <f>Raw_endusebreakdownannual!F601</f>
        <v>19080.62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1681.38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45444.43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72808.06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50302.879999999997</v>
      </c>
      <c r="F607" s="65">
        <f>Raw_endusebreakdownannual!F606</f>
        <v>0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75043.77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0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16585.48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243599.15</v>
      </c>
      <c r="F617" s="65">
        <f>Raw_endusebreakdownannual!F616</f>
        <v>18266.86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4242.29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52292.959999999999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72808.06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50302.879999999997</v>
      </c>
      <c r="F622" s="65">
        <f>Raw_endusebreakdownannual!F621</f>
        <v>0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71896.649999999994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0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16471.11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247300.55</v>
      </c>
      <c r="F632" s="65">
        <f>Raw_endusebreakdownannual!F631</f>
        <v>20713.400000000001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14714.34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55294.239999999998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72808.06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50302.879999999997</v>
      </c>
      <c r="F637" s="65">
        <f>Raw_endusebreakdownannual!F636</f>
        <v>0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79456.429999999993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0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16794.46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257861.61</v>
      </c>
      <c r="F647" s="65">
        <f>Raw_endusebreakdownannual!F646</f>
        <v>31508.799999999999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13753.72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46260.03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72808.06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50302.879999999997</v>
      </c>
      <c r="F652" s="65">
        <f>Raw_endusebreakdownannual!F651</f>
        <v>0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73024.600000000006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0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17208.77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242395.57</v>
      </c>
      <c r="F662" s="65">
        <f>Raw_endusebreakdownannual!F661</f>
        <v>30962.49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10019.530000000001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61055.8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72808.06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50302.879999999997</v>
      </c>
      <c r="F667" s="65">
        <f>Raw_endusebreakdownannual!F666</f>
        <v>0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77408.37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0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16366.07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261575.12</v>
      </c>
      <c r="F677" s="65">
        <f>Raw_endusebreakdownannual!F676</f>
        <v>26385.599999999999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5859.47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76178.259999999995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72808.06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50302.879999999997</v>
      </c>
      <c r="F682" s="65">
        <f>Raw_endusebreakdownannual!F681</f>
        <v>0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85669.98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0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15641.18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284959.19</v>
      </c>
      <c r="F692" s="65">
        <f>Raw_endusebreakdownannual!F691</f>
        <v>21500.65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1421.15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103204.91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72808.06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50302.879999999997</v>
      </c>
      <c r="F697" s="65">
        <f>Raw_endusebreakdownannual!F696</f>
        <v>0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82475.39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0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14115.6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308791.24</v>
      </c>
      <c r="F707" s="65">
        <f>Raw_endusebreakdownannual!F706</f>
        <v>15536.75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22786.99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50489.81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72808.06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50302.879999999997</v>
      </c>
      <c r="F712" s="65">
        <f>Raw_endusebreakdownannual!F711</f>
        <v>0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85751.65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0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18080.13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259352.39</v>
      </c>
      <c r="F722" s="65">
        <f>Raw_endusebreakdownannual!F721</f>
        <v>40867.120000000003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26362.07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436.52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36688.5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50302.879999999997</v>
      </c>
      <c r="F727" s="65">
        <f>Raw_endusebreakdownannual!F726</f>
        <v>0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29999.279999999999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0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19777.84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117427.18</v>
      </c>
      <c r="F737" s="65">
        <f>Raw_endusebreakdownannual!F736</f>
        <v>46139.91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15130.88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12576.12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36688.5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50302.879999999997</v>
      </c>
      <c r="F742" s="65">
        <f>Raw_endusebreakdownannual!F741</f>
        <v>0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36501.870000000003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0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18339.080000000002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136069.37</v>
      </c>
      <c r="F752" s="65">
        <f>Raw_endusebreakdownannual!F751</f>
        <v>33469.97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8757.07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6704.18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36688.5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50302.879999999997</v>
      </c>
      <c r="F757" s="65">
        <f>Raw_endusebreakdownannual!F756</f>
        <v>0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35227.360000000001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0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18275.02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128922.92</v>
      </c>
      <c r="F767" s="65">
        <f>Raw_endusebreakdownannual!F766</f>
        <v>27032.09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7215.31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15275.58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36688.5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50302.879999999997</v>
      </c>
      <c r="F772" s="65">
        <f>Raw_endusebreakdownannual!F771</f>
        <v>0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37281.730000000003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0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17718.27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139548.69</v>
      </c>
      <c r="F782" s="65">
        <f>Raw_endusebreakdownannual!F781</f>
        <v>24933.58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7029.47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8757.31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36688.5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50302.879999999997</v>
      </c>
      <c r="F787" s="65">
        <f>Raw_endusebreakdownannual!F786</f>
        <v>0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34362.07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0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18275.740000000002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130110.76</v>
      </c>
      <c r="F797" s="65">
        <f>Raw_endusebreakdownannual!F796</f>
        <v>25305.200000000001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1420.23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16657.8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36688.5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50302.879999999997</v>
      </c>
      <c r="F802" s="65">
        <f>Raw_endusebreakdownannual!F801</f>
        <v>0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38186.69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0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16995.25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141835.87</v>
      </c>
      <c r="F812" s="65">
        <f>Raw_endusebreakdownannual!F811</f>
        <v>18415.48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1245.68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18839.79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36688.5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50302.879999999997</v>
      </c>
      <c r="F817" s="65">
        <f>Raw_endusebreakdownannual!F816</f>
        <v>0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37848.129999999997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0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16804.87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143679.29999999999</v>
      </c>
      <c r="F827" s="65">
        <f>Raw_endusebreakdownannual!F826</f>
        <v>18050.55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2330.9899999999998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22661.75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36688.5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50302.879999999997</v>
      </c>
      <c r="F832" s="65">
        <f>Raw_endusebreakdownannual!F831</f>
        <v>0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39921.620000000003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0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16784.59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149574.76</v>
      </c>
      <c r="F842" s="65">
        <f>Raw_endusebreakdownannual!F841</f>
        <v>19115.580000000002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1406.84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24078.26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36688.5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50302.879999999997</v>
      </c>
      <c r="F847" s="65">
        <f>Raw_endusebreakdownannual!F846</f>
        <v>0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38184.870000000003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0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16579.72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149254.51999999999</v>
      </c>
      <c r="F857" s="65">
        <f>Raw_endusebreakdownannual!F856</f>
        <v>17986.560000000001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3919.21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32232.5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36688.5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50302.879999999997</v>
      </c>
      <c r="F862" s="65">
        <f>Raw_endusebreakdownannual!F861</f>
        <v>0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41308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0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16465.740000000002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160531.88</v>
      </c>
      <c r="F872" s="65">
        <f>Raw_endusebreakdownannual!F871</f>
        <v>20384.95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15453.27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32656.9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36688.5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50302.879999999997</v>
      </c>
      <c r="F877" s="65">
        <f>Raw_endusebreakdownannual!F876</f>
        <v>0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41846.53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0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16788.41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161494.81</v>
      </c>
      <c r="F887" s="65">
        <f>Raw_endusebreakdownannual!F886</f>
        <v>32241.68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14542.42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26804.97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36688.5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50302.879999999997</v>
      </c>
      <c r="F892" s="65">
        <f>Raw_endusebreakdownannual!F891</f>
        <v>0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39098.410000000003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0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17203.05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152894.76999999999</v>
      </c>
      <c r="F902" s="65">
        <f>Raw_endusebreakdownannual!F901</f>
        <v>31745.46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11772.79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36243.42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36688.5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50302.879999999997</v>
      </c>
      <c r="F907" s="65">
        <f>Raw_endusebreakdownannual!F906</f>
        <v>0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41517.35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0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16360.05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164752.14000000001</v>
      </c>
      <c r="F917" s="65">
        <f>Raw_endusebreakdownannual!F916</f>
        <v>28132.84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6086.18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46631.33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36688.5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50302.879999999997</v>
      </c>
      <c r="F922" s="65">
        <f>Raw_endusebreakdownannual!F921</f>
        <v>0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46036.08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0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15635.72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179658.8</v>
      </c>
      <c r="F932" s="65">
        <f>Raw_endusebreakdownannual!F931</f>
        <v>21721.9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1406.63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65646.48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36688.5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50302.879999999997</v>
      </c>
      <c r="F937" s="65">
        <f>Raw_endusebreakdownannual!F936</f>
        <v>0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44656.1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0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14110.09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197293.96</v>
      </c>
      <c r="F947" s="65">
        <f>Raw_endusebreakdownannual!F946</f>
        <v>15516.72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23545.34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30845.53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36688.5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50302.879999999997</v>
      </c>
      <c r="F952" s="65">
        <f>Raw_endusebreakdownannual!F951</f>
        <v>0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46776.79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0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18074.810000000001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164613.71</v>
      </c>
      <c r="F962" s="65">
        <f>Raw_endusebreakdownannual!F961</f>
        <v>41620.15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6269.07</v>
      </c>
      <c r="F963" s="65">
        <f>Raw_endusebreakdownannual!F962</f>
        <v>0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746.94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72808.06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50302.879999999997</v>
      </c>
      <c r="F967" s="65">
        <f>Raw_endusebreakdownannual!F966</f>
        <v>0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55837.2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0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19783.34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185964.15</v>
      </c>
      <c r="F977" s="65">
        <f>Raw_endusebreakdownannual!F976</f>
        <v>19783.34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4541.16</v>
      </c>
      <c r="F978" s="65">
        <f>Raw_endusebreakdownannual!F977</f>
        <v>0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22924.39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72808.06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50302.879999999997</v>
      </c>
      <c r="F982" s="65">
        <f>Raw_endusebreakdownannual!F981</f>
        <v>0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69552.33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0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18344.82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220128.83</v>
      </c>
      <c r="F992" s="65">
        <f>Raw_endusebreakdownannual!F991</f>
        <v>18344.82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2157.16</v>
      </c>
      <c r="F993" s="65">
        <f>Raw_endusebreakdownannual!F992</f>
        <v>0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12993.37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72808.06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50302.879999999997</v>
      </c>
      <c r="F997" s="65">
        <f>Raw_endusebreakdownannual!F996</f>
        <v>0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65470.92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0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18280.919999999998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203732.39</v>
      </c>
      <c r="F1007" s="65">
        <f>Raw_endusebreakdownannual!F1006</f>
        <v>18280.919999999998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1939.04</v>
      </c>
      <c r="F1008" s="65">
        <f>Raw_endusebreakdownannual!F1007</f>
        <v>0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27974.62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72808.06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50302.879999999997</v>
      </c>
      <c r="F1012" s="65">
        <f>Raw_endusebreakdownannual!F1011</f>
        <v>0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70364.479999999996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0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17724.16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223389.08</v>
      </c>
      <c r="F1022" s="65">
        <f>Raw_endusebreakdownannual!F1021</f>
        <v>17724.16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2105.4699999999998</v>
      </c>
      <c r="F1023" s="65">
        <f>Raw_endusebreakdownannual!F1022</f>
        <v>0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17535.46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72808.06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50302.879999999997</v>
      </c>
      <c r="F1027" s="65">
        <f>Raw_endusebreakdownannual!F1026</f>
        <v>0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64995.63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0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18281.169999999998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207747.51</v>
      </c>
      <c r="F1037" s="65">
        <f>Raw_endusebreakdownannual!F1036</f>
        <v>18281.169999999998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325.77</v>
      </c>
      <c r="F1038" s="65">
        <f>Raw_endusebreakdownannual!F1037</f>
        <v>0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29089.34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72808.06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50302.879999999997</v>
      </c>
      <c r="F1042" s="65">
        <f>Raw_endusebreakdownannual!F1041</f>
        <v>0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67010.89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0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17001.18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219536.95</v>
      </c>
      <c r="F1052" s="65">
        <f>Raw_endusebreakdownannual!F1051</f>
        <v>17001.18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273.2</v>
      </c>
      <c r="F1053" s="65">
        <f>Raw_endusebreakdownannual!F1052</f>
        <v>0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32556.59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72808.06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50302.879999999997</v>
      </c>
      <c r="F1057" s="65">
        <f>Raw_endusebreakdownannual!F1056</f>
        <v>0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65674.06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0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16810.84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221614.79</v>
      </c>
      <c r="F1067" s="65">
        <f>Raw_endusebreakdownannual!F1066</f>
        <v>16810.84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562.48</v>
      </c>
      <c r="F1068" s="65">
        <f>Raw_endusebreakdownannual!F1067</f>
        <v>0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39178.769999999997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72808.06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50302.879999999997</v>
      </c>
      <c r="F1072" s="65">
        <f>Raw_endusebreakdownannual!F1071</f>
        <v>0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70646.98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0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16789.89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233499.17</v>
      </c>
      <c r="F1082" s="65">
        <f>Raw_endusebreakdownannual!F1081</f>
        <v>16789.89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410.57</v>
      </c>
      <c r="F1083" s="65">
        <f>Raw_endusebreakdownannual!F1082</f>
        <v>0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45322.78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72808.06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50302.879999999997</v>
      </c>
      <c r="F1087" s="65">
        <f>Raw_endusebreakdownannual!F1086</f>
        <v>0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75043.77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0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16585.48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243888.06</v>
      </c>
      <c r="F1097" s="65">
        <f>Raw_endusebreakdownannual!F1096</f>
        <v>16585.48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1294.04</v>
      </c>
      <c r="F1098" s="65">
        <f>Raw_endusebreakdownannual!F1097</f>
        <v>0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52223.87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72808.06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50302.879999999997</v>
      </c>
      <c r="F1102" s="65">
        <f>Raw_endusebreakdownannual!F1101</f>
        <v>0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71896.649999999994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0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16471.11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248525.5</v>
      </c>
      <c r="F1112" s="65">
        <f>Raw_endusebreakdownannual!F1111</f>
        <v>16471.11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4223.88</v>
      </c>
      <c r="F1113" s="65">
        <f>Raw_endusebreakdownannual!F1112</f>
        <v>0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55225.77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72808.06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50302.879999999997</v>
      </c>
      <c r="F1117" s="65">
        <f>Raw_endusebreakdownannual!F1116</f>
        <v>0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79455.210000000006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0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16794.46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262015.8</v>
      </c>
      <c r="F1127" s="65">
        <f>Raw_endusebreakdownannual!F1126</f>
        <v>16794.46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4053.13</v>
      </c>
      <c r="F1128" s="65">
        <f>Raw_endusebreakdownannual!F1127</f>
        <v>0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46168.31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72808.06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50302.879999999997</v>
      </c>
      <c r="F1132" s="65">
        <f>Raw_endusebreakdownannual!F1131</f>
        <v>0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73024.3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0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17208.77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246356.68</v>
      </c>
      <c r="F1142" s="65">
        <f>Raw_endusebreakdownannual!F1141</f>
        <v>17208.77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2914.81</v>
      </c>
      <c r="F1143" s="65">
        <f>Raw_endusebreakdownannual!F1142</f>
        <v>0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60995.61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72808.06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50302.879999999997</v>
      </c>
      <c r="F1147" s="65">
        <f>Raw_endusebreakdownannual!F1146</f>
        <v>0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77406.69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0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16366.07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264428.06</v>
      </c>
      <c r="F1157" s="65">
        <f>Raw_endusebreakdownannual!F1156</f>
        <v>16366.07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1806.82</v>
      </c>
      <c r="F1158" s="65">
        <f>Raw_endusebreakdownannual!F1157</f>
        <v>0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76088.97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72808.06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50302.879999999997</v>
      </c>
      <c r="F1162" s="65">
        <f>Raw_endusebreakdownannual!F1161</f>
        <v>0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85668.81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0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15641.18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286675.53999999998</v>
      </c>
      <c r="F1172" s="65">
        <f>Raw_endusebreakdownannual!F1171</f>
        <v>15641.18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415.06</v>
      </c>
      <c r="F1173" s="65">
        <f>Raw_endusebreakdownannual!F1172</f>
        <v>0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103167.52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72808.06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50302.879999999997</v>
      </c>
      <c r="F1177" s="65">
        <f>Raw_endusebreakdownannual!F1176</f>
        <v>0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82475.39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0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14115.6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309168.90999999997</v>
      </c>
      <c r="F1187" s="65">
        <f>Raw_endusebreakdownannual!F1186</f>
        <v>14115.6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8624.34</v>
      </c>
      <c r="F1188" s="65">
        <f>Raw_endusebreakdownannual!F1187</f>
        <v>0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49909.45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72808.06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50302.879999999997</v>
      </c>
      <c r="F1192" s="65">
        <f>Raw_endusebreakdownannual!F1191</f>
        <v>0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85765.66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0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18080.080000000002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267410.39</v>
      </c>
      <c r="F1202" s="65">
        <f>Raw_endusebreakdownannual!F1201</f>
        <v>18080.080000000002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6538.77</v>
      </c>
      <c r="F1203" s="65">
        <f>Raw_endusebreakdownannual!F1202</f>
        <v>0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285.33999999999997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36688.5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50302.879999999997</v>
      </c>
      <c r="F1207" s="65">
        <f>Raw_endusebreakdownannual!F1206</f>
        <v>0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29999.279999999999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0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19777.84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123814.78</v>
      </c>
      <c r="F1217" s="65">
        <f>Raw_endusebreakdownannual!F1216</f>
        <v>19777.84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4244.72</v>
      </c>
      <c r="F1218" s="65">
        <f>Raw_endusebreakdownannual!F1217</f>
        <v>0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12282.86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36688.5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50302.879999999997</v>
      </c>
      <c r="F1222" s="65">
        <f>Raw_endusebreakdownannual!F1221</f>
        <v>0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36501.870000000003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0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18339.09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140020.82999999999</v>
      </c>
      <c r="F1232" s="65">
        <f>Raw_endusebreakdownannual!F1231</f>
        <v>18339.09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2223.81</v>
      </c>
      <c r="F1233" s="65">
        <f>Raw_endusebreakdownannual!F1232</f>
        <v>0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6576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36688.5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50302.879999999997</v>
      </c>
      <c r="F1237" s="65">
        <f>Raw_endusebreakdownannual!F1236</f>
        <v>0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35227.360000000001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0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18275.02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131018.56</v>
      </c>
      <c r="F1247" s="65">
        <f>Raw_endusebreakdownannual!F1246</f>
        <v>18275.02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1860.79</v>
      </c>
      <c r="F1248" s="65">
        <f>Raw_endusebreakdownannual!F1247</f>
        <v>0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15171.29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36688.5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50302.879999999997</v>
      </c>
      <c r="F1252" s="65">
        <f>Raw_endusebreakdownannual!F1251</f>
        <v>0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37281.730000000003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0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17718.27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141305.20000000001</v>
      </c>
      <c r="F1262" s="65">
        <f>Raw_endusebreakdownannual!F1261</f>
        <v>17718.27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1908.45</v>
      </c>
      <c r="F1263" s="65">
        <f>Raw_endusebreakdownannual!F1262</f>
        <v>0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8594.24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36688.5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50302.879999999997</v>
      </c>
      <c r="F1267" s="65">
        <f>Raw_endusebreakdownannual!F1266</f>
        <v>0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34362.07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0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18275.740000000002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131856.13</v>
      </c>
      <c r="F1277" s="65">
        <f>Raw_endusebreakdownannual!F1276</f>
        <v>18275.740000000002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339.21</v>
      </c>
      <c r="F1278" s="65">
        <f>Raw_endusebreakdownannual!F1277</f>
        <v>0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15874.59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36688.5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50302.879999999997</v>
      </c>
      <c r="F1282" s="65">
        <f>Raw_endusebreakdownannual!F1281</f>
        <v>0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38186.69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0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16995.25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141391.87</v>
      </c>
      <c r="F1292" s="65">
        <f>Raw_endusebreakdownannual!F1291</f>
        <v>16995.25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298.66000000000003</v>
      </c>
      <c r="F1293" s="65">
        <f>Raw_endusebreakdownannual!F1292</f>
        <v>0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18347.189999999999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36688.5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50302.879999999997</v>
      </c>
      <c r="F1297" s="65">
        <f>Raw_endusebreakdownannual!F1296</f>
        <v>0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37848.129999999997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0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16804.87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143485.35999999999</v>
      </c>
      <c r="F1307" s="65">
        <f>Raw_endusebreakdownannual!F1306</f>
        <v>16804.87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568.98</v>
      </c>
      <c r="F1308" s="65">
        <f>Raw_endusebreakdownannual!F1307</f>
        <v>0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22415.360000000001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36688.5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50302.879999999997</v>
      </c>
      <c r="F1312" s="65">
        <f>Raw_endusebreakdownannual!F1311</f>
        <v>0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39921.620000000003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0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16784.599999999999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149897.35</v>
      </c>
      <c r="F1322" s="65">
        <f>Raw_endusebreakdownannual!F1321</f>
        <v>16784.599999999999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342.11</v>
      </c>
      <c r="F1323" s="65">
        <f>Raw_endusebreakdownannual!F1322</f>
        <v>0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23744.19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36688.5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50302.879999999997</v>
      </c>
      <c r="F1327" s="65">
        <f>Raw_endusebreakdownannual!F1326</f>
        <v>0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38184.870000000003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0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16579.72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149262.56</v>
      </c>
      <c r="F1337" s="65">
        <f>Raw_endusebreakdownannual!F1336</f>
        <v>16579.72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1169.44</v>
      </c>
      <c r="F1338" s="65">
        <f>Raw_endusebreakdownannual!F1337</f>
        <v>0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32131.72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36688.5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50302.879999999997</v>
      </c>
      <c r="F1342" s="65">
        <f>Raw_endusebreakdownannual!F1341</f>
        <v>0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41308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0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16465.740000000002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161600.54</v>
      </c>
      <c r="F1352" s="65">
        <f>Raw_endusebreakdownannual!F1351</f>
        <v>16465.740000000002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4286.5</v>
      </c>
      <c r="F1353" s="65">
        <f>Raw_endusebreakdownannual!F1352</f>
        <v>0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32591.42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36688.5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50302.879999999997</v>
      </c>
      <c r="F1357" s="65">
        <f>Raw_endusebreakdownannual!F1356</f>
        <v>0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41846.53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0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16788.41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165715.82999999999</v>
      </c>
      <c r="F1367" s="65">
        <f>Raw_endusebreakdownannual!F1366</f>
        <v>16788.41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4082.82</v>
      </c>
      <c r="F1368" s="65">
        <f>Raw_endusebreakdownannual!F1367</f>
        <v>0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26656.12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36688.5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50302.879999999997</v>
      </c>
      <c r="F1372" s="65">
        <f>Raw_endusebreakdownannual!F1371</f>
        <v>0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39098.410000000003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0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17203.05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156828.73000000001</v>
      </c>
      <c r="F1382" s="65">
        <f>Raw_endusebreakdownannual!F1381</f>
        <v>17203.05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3244.04</v>
      </c>
      <c r="F1383" s="65">
        <f>Raw_endusebreakdownannual!F1382</f>
        <v>0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36175.83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36688.5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50302.879999999997</v>
      </c>
      <c r="F1387" s="65">
        <f>Raw_endusebreakdownannual!F1386</f>
        <v>0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41517.35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0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16360.05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167928.59</v>
      </c>
      <c r="F1397" s="65">
        <f>Raw_endusebreakdownannual!F1396</f>
        <v>16360.05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1810.67</v>
      </c>
      <c r="F1398" s="65">
        <f>Raw_endusebreakdownannual!F1397</f>
        <v>0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46438.25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36688.5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50302.879999999997</v>
      </c>
      <c r="F1402" s="65">
        <f>Raw_endusebreakdownannual!F1401</f>
        <v>0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46036.08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0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15635.72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181276.38</v>
      </c>
      <c r="F1412" s="65">
        <f>Raw_endusebreakdownannual!F1411</f>
        <v>15635.72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406.96</v>
      </c>
      <c r="F1413" s="65">
        <f>Raw_endusebreakdownannual!F1412</f>
        <v>0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65606.53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36688.5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50302.879999999997</v>
      </c>
      <c r="F1417" s="65">
        <f>Raw_endusebreakdownannual!F1416</f>
        <v>0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44656.1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0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14110.09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197660.98</v>
      </c>
      <c r="F1427" s="65">
        <f>Raw_endusebreakdownannual!F1426</f>
        <v>14110.09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8288.35</v>
      </c>
      <c r="F1428" s="65">
        <f>Raw_endusebreakdownannual!F1427</f>
        <v>0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30328.94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36688.5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50302.879999999997</v>
      </c>
      <c r="F1432" s="65">
        <f>Raw_endusebreakdownannual!F1431</f>
        <v>0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46778.81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0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18074.689999999999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172387.48</v>
      </c>
      <c r="F1442" s="65">
        <f>Raw_endusebreakdownannual!F1441</f>
        <v>18074.689999999999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0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902.57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72808.06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50302.879999999997</v>
      </c>
      <c r="F1447" s="65">
        <f>Raw_endusebreakdownannual!F1446</f>
        <v>0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56767.75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0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19783.61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180781.26</v>
      </c>
      <c r="F1457" s="65">
        <f>Raw_endusebreakdownannual!F1456</f>
        <v>19783.61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0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23139.51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72808.06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50302.879999999997</v>
      </c>
      <c r="F1462" s="65">
        <f>Raw_endusebreakdownannual!F1461</f>
        <v>0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69944.66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0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18344.919999999998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216195.12</v>
      </c>
      <c r="F1472" s="65">
        <f>Raw_endusebreakdownannual!F1471</f>
        <v>18344.919999999998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0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13168.44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72808.06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50302.879999999997</v>
      </c>
      <c r="F1477" s="65">
        <f>Raw_endusebreakdownannual!F1476</f>
        <v>0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65611.28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0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18280.95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201890.66</v>
      </c>
      <c r="F1487" s="65">
        <f>Raw_endusebreakdownannual!F1486</f>
        <v>18280.95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0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28007.96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72808.06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50302.879999999997</v>
      </c>
      <c r="F1492" s="65">
        <f>Raw_endusebreakdownannual!F1491</f>
        <v>0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70504.23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0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17723.66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221623.13</v>
      </c>
      <c r="F1502" s="65">
        <f>Raw_endusebreakdownannual!F1501</f>
        <v>17723.66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0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17738.03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72808.06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50302.879999999997</v>
      </c>
      <c r="F1507" s="65">
        <f>Raw_endusebreakdownannual!F1506</f>
        <v>0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65031.06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0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18281.43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205880.03</v>
      </c>
      <c r="F1517" s="65">
        <f>Raw_endusebreakdownannual!F1516</f>
        <v>18281.43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0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29676.46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72808.06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50302.879999999997</v>
      </c>
      <c r="F1522" s="65">
        <f>Raw_endusebreakdownannual!F1521</f>
        <v>0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67010.89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0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17001.18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219798.29</v>
      </c>
      <c r="F1532" s="65">
        <f>Raw_endusebreakdownannual!F1531</f>
        <v>17001.18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0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32845.96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72808.06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50302.879999999997</v>
      </c>
      <c r="F1537" s="65">
        <f>Raw_endusebreakdownannual!F1536</f>
        <v>0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65674.06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0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16810.84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221630.96</v>
      </c>
      <c r="F1547" s="65">
        <f>Raw_endusebreakdownannual!F1546</f>
        <v>16810.84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0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39284.03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72808.06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50302.879999999997</v>
      </c>
      <c r="F1552" s="65">
        <f>Raw_endusebreakdownannual!F1551</f>
        <v>0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70646.98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0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16789.89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233041.95</v>
      </c>
      <c r="F1562" s="65">
        <f>Raw_endusebreakdownannual!F1561</f>
        <v>16789.89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0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45427.839999999997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72808.06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50302.879999999997</v>
      </c>
      <c r="F1567" s="65">
        <f>Raw_endusebreakdownannual!F1566</f>
        <v>0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75043.77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0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16585.47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243582.55</v>
      </c>
      <c r="F1577" s="65">
        <f>Raw_endusebreakdownannual!F1576</f>
        <v>16585.47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0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52231.32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72808.06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50302.879999999997</v>
      </c>
      <c r="F1582" s="65">
        <f>Raw_endusebreakdownannual!F1581</f>
        <v>0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71908.240000000005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0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16471.2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247250.51</v>
      </c>
      <c r="F1592" s="65">
        <f>Raw_endusebreakdownannual!F1591</f>
        <v>16471.2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0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55243.95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72808.06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50302.879999999997</v>
      </c>
      <c r="F1597" s="65">
        <f>Raw_endusebreakdownannual!F1596</f>
        <v>0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80252.53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0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16794.66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258607.43</v>
      </c>
      <c r="F1607" s="65">
        <f>Raw_endusebreakdownannual!F1606</f>
        <v>16794.66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0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46206.61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72808.06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50302.879999999997</v>
      </c>
      <c r="F1612" s="65">
        <f>Raw_endusebreakdownannual!F1611</f>
        <v>0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73733.91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0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17208.2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243051.46</v>
      </c>
      <c r="F1622" s="65">
        <f>Raw_endusebreakdownannual!F1621</f>
        <v>17208.2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0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61034.71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72808.06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50302.879999999997</v>
      </c>
      <c r="F1627" s="65">
        <f>Raw_endusebreakdownannual!F1626</f>
        <v>0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77922.039999999994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0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16366.27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262067.69</v>
      </c>
      <c r="F1637" s="65">
        <f>Raw_endusebreakdownannual!F1636</f>
        <v>16366.27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0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76139.8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72808.06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50302.879999999997</v>
      </c>
      <c r="F1642" s="65">
        <f>Raw_endusebreakdownannual!F1641</f>
        <v>0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85784.44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0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15641.3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285035.18</v>
      </c>
      <c r="F1652" s="65">
        <f>Raw_endusebreakdownannual!F1651</f>
        <v>15641.3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0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103174.98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72808.06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50302.879999999997</v>
      </c>
      <c r="F1657" s="65">
        <f>Raw_endusebreakdownannual!F1656</f>
        <v>0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82475.39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0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14115.61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308761.31</v>
      </c>
      <c r="F1667" s="65">
        <f>Raw_endusebreakdownannual!F1666</f>
        <v>14115.61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0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50350.05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72808.06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50302.879999999997</v>
      </c>
      <c r="F1672" s="65">
        <f>Raw_endusebreakdownannual!F1671</f>
        <v>0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87701.26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0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18080.43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261162.25</v>
      </c>
      <c r="F1682" s="65">
        <f>Raw_endusebreakdownannual!F1681</f>
        <v>18080.43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0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426.36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36688.5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50302.879999999997</v>
      </c>
      <c r="F1687" s="65">
        <f>Raw_endusebreakdownannual!F1686</f>
        <v>0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30176.799999999999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0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19777.59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117594.54</v>
      </c>
      <c r="F1697" s="65">
        <f>Raw_endusebreakdownannual!F1696</f>
        <v>19777.59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0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12477.46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36688.5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50302.879999999997</v>
      </c>
      <c r="F1702" s="65">
        <f>Raw_endusebreakdownannual!F1701</f>
        <v>0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36606.449999999997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0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18339.29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136075.29</v>
      </c>
      <c r="F1712" s="65">
        <f>Raw_endusebreakdownannual!F1711</f>
        <v>18339.29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0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6675.78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36688.5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50302.879999999997</v>
      </c>
      <c r="F1717" s="65">
        <f>Raw_endusebreakdownannual!F1716</f>
        <v>0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35246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0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18275.12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128913.16</v>
      </c>
      <c r="F1727" s="65">
        <f>Raw_endusebreakdownannual!F1726</f>
        <v>18275.12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0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15226.69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36688.5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50302.879999999997</v>
      </c>
      <c r="F1732" s="65">
        <f>Raw_endusebreakdownannual!F1731</f>
        <v>0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37288.559999999998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0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17718.38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139506.63</v>
      </c>
      <c r="F1742" s="65">
        <f>Raw_endusebreakdownannual!F1741</f>
        <v>17718.38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0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8668.07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36688.5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50302.879999999997</v>
      </c>
      <c r="F1747" s="65">
        <f>Raw_endusebreakdownannual!F1746</f>
        <v>0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34362.07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0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18276.080000000002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130021.52</v>
      </c>
      <c r="F1757" s="65">
        <f>Raw_endusebreakdownannual!F1756</f>
        <v>18276.080000000002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0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16643.37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36688.5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50302.879999999997</v>
      </c>
      <c r="F1762" s="65">
        <f>Raw_endusebreakdownannual!F1761</f>
        <v>0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38186.69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0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16995.27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141821.44</v>
      </c>
      <c r="F1772" s="65">
        <f>Raw_endusebreakdownannual!F1771</f>
        <v>16995.27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0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18825.43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36688.5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50302.879999999997</v>
      </c>
      <c r="F1777" s="65">
        <f>Raw_endusebreakdownannual!F1776</f>
        <v>0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37848.129999999997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0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16804.86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143664.94</v>
      </c>
      <c r="F1787" s="65">
        <f>Raw_endusebreakdownannual!F1786</f>
        <v>16804.86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0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22624.94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36688.5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50302.879999999997</v>
      </c>
      <c r="F1792" s="65">
        <f>Raw_endusebreakdownannual!F1791</f>
        <v>0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39921.620000000003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0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16784.7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149537.94</v>
      </c>
      <c r="F1802" s="65">
        <f>Raw_endusebreakdownannual!F1801</f>
        <v>16784.7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0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24052.7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36688.5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50302.879999999997</v>
      </c>
      <c r="F1807" s="65">
        <f>Raw_endusebreakdownannual!F1806</f>
        <v>0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38184.870000000003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0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16579.62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149228.96</v>
      </c>
      <c r="F1817" s="65">
        <f>Raw_endusebreakdownannual!F1816</f>
        <v>16579.62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0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32145.29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36688.5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50302.879999999997</v>
      </c>
      <c r="F1822" s="65">
        <f>Raw_endusebreakdownannual!F1821</f>
        <v>0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41308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0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16465.900000000001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160444.67000000001</v>
      </c>
      <c r="F1832" s="65">
        <f>Raw_endusebreakdownannual!F1831</f>
        <v>16465.900000000001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0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32581.23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36688.5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50302.879999999997</v>
      </c>
      <c r="F1837" s="65">
        <f>Raw_endusebreakdownannual!F1836</f>
        <v>0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41979.74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0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16788.900000000001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161552.35</v>
      </c>
      <c r="F1847" s="65">
        <f>Raw_endusebreakdownannual!F1846</f>
        <v>16788.900000000001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0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26728.55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36688.5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50302.879999999997</v>
      </c>
      <c r="F1852" s="65">
        <f>Raw_endusebreakdownannual!F1851</f>
        <v>0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39301.69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0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17203.18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153021.63</v>
      </c>
      <c r="F1862" s="65">
        <f>Raw_endusebreakdownannual!F1861</f>
        <v>17203.18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0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36205.129999999997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36688.5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50302.879999999997</v>
      </c>
      <c r="F1867" s="65">
        <f>Raw_endusebreakdownannual!F1866</f>
        <v>0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41675.1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0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16360.39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164871.60999999999</v>
      </c>
      <c r="F1877" s="65">
        <f>Raw_endusebreakdownannual!F1876</f>
        <v>16360.39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0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46575.37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36688.5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50302.879999999997</v>
      </c>
      <c r="F1882" s="65">
        <f>Raw_endusebreakdownannual!F1881</f>
        <v>0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46068.03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0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15635.99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179634.79</v>
      </c>
      <c r="F1892" s="65">
        <f>Raw_endusebreakdownannual!F1891</f>
        <v>15635.99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0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65591.91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36688.5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50302.879999999997</v>
      </c>
      <c r="F1897" s="65">
        <f>Raw_endusebreakdownannual!F1896</f>
        <v>0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44656.1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0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14109.52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197239.4</v>
      </c>
      <c r="F1907" s="65">
        <f>Raw_endusebreakdownannual!F1906</f>
        <v>14109.52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0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30695.75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36688.5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50302.879999999997</v>
      </c>
      <c r="F1912" s="65">
        <f>Raw_endusebreakdownannual!F1911</f>
        <v>0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47966.36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0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18075.21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165653.49</v>
      </c>
      <c r="F1922" s="65">
        <f>Raw_endusebreakdownannual!F1921</f>
        <v>18075.21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40003.68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1318.79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72808.06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50302.879999999997</v>
      </c>
      <c r="F1927" s="65">
        <f>Raw_endusebreakdownannual!F1926</f>
        <v>0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19948.21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0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19783.509999999998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144377.94</v>
      </c>
      <c r="F1937" s="65">
        <f>Raw_endusebreakdownannual!F1936</f>
        <v>59787.199999999997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26049.89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22695.78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72808.06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50302.879999999997</v>
      </c>
      <c r="F1942" s="65">
        <f>Raw_endusebreakdownannual!F1941</f>
        <v>0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30014.400000000001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0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18344.759999999998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175821.12</v>
      </c>
      <c r="F1952" s="65">
        <f>Raw_endusebreakdownannual!F1951</f>
        <v>44394.65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15383.69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14003.19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72808.06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50302.879999999997</v>
      </c>
      <c r="F1957" s="65">
        <f>Raw_endusebreakdownannual!F1956</f>
        <v>0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26713.32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0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18280.509999999998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163827.45000000001</v>
      </c>
      <c r="F1967" s="65">
        <f>Raw_endusebreakdownannual!F1966</f>
        <v>33664.199999999997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14117.63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27485.32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72808.06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50302.879999999997</v>
      </c>
      <c r="F1972" s="65">
        <f>Raw_endusebreakdownannual!F1971</f>
        <v>0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31497.1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0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17723.61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182093.37</v>
      </c>
      <c r="F1982" s="65">
        <f>Raw_endusebreakdownannual!F1981</f>
        <v>31841.25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13130.99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18195.490000000002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72808.06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50302.879999999997</v>
      </c>
      <c r="F1987" s="65">
        <f>Raw_endusebreakdownannual!F1986</f>
        <v>0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27778.68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0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18281.66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169085.11</v>
      </c>
      <c r="F1997" s="65">
        <f>Raw_endusebreakdownannual!F1996</f>
        <v>31412.65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3272.1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30153.32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72808.06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50302.879999999997</v>
      </c>
      <c r="F2002" s="65">
        <f>Raw_endusebreakdownannual!F2001</f>
        <v>0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31767.18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0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17001.2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185031.44</v>
      </c>
      <c r="F2012" s="65">
        <f>Raw_endusebreakdownannual!F2011</f>
        <v>20273.3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2816.81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32279.01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72808.06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50302.879999999997</v>
      </c>
      <c r="F2017" s="65">
        <f>Raw_endusebreakdownannual!F2016</f>
        <v>0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31510.48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0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16810.84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186900.43</v>
      </c>
      <c r="F2027" s="65">
        <f>Raw_endusebreakdownannual!F2026</f>
        <v>19627.650000000001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4850.07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38152.18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72808.06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50302.879999999997</v>
      </c>
      <c r="F2032" s="65">
        <f>Raw_endusebreakdownannual!F2031</f>
        <v>0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34114.629999999997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0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16789.91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195377.75</v>
      </c>
      <c r="F2042" s="65">
        <f>Raw_endusebreakdownannual!F2041</f>
        <v>21639.98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3998.06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43735.42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72808.06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50302.879999999997</v>
      </c>
      <c r="F2047" s="65">
        <f>Raw_endusebreakdownannual!F2046</f>
        <v>0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37183.89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0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16585.52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204030.25</v>
      </c>
      <c r="F2057" s="65">
        <f>Raw_endusebreakdownannual!F2056</f>
        <v>20583.580000000002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8146.68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49702.33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72808.06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50302.879999999997</v>
      </c>
      <c r="F2062" s="65">
        <f>Raw_endusebreakdownannual!F2061</f>
        <v>0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36012.81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0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16471.2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208826.09</v>
      </c>
      <c r="F2072" s="65">
        <f>Raw_endusebreakdownannual!F2071</f>
        <v>24617.88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26524.29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52786.720000000001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72808.06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50302.879999999997</v>
      </c>
      <c r="F2077" s="65">
        <f>Raw_endusebreakdownannual!F2076</f>
        <v>0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38978.03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0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16794.5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214875.69</v>
      </c>
      <c r="F2087" s="65">
        <f>Raw_endusebreakdownannual!F2086</f>
        <v>43318.79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23733.25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44302.71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72808.06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50302.879999999997</v>
      </c>
      <c r="F2092" s="65">
        <f>Raw_endusebreakdownannual!F2091</f>
        <v>0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34978.06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0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17208.78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202391.71</v>
      </c>
      <c r="F2102" s="65">
        <f>Raw_endusebreakdownannual!F2101</f>
        <v>40942.03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18612.63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58467.62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72808.06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50302.879999999997</v>
      </c>
      <c r="F2107" s="65">
        <f>Raw_endusebreakdownannual!F2106</f>
        <v>0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39193.519999999997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0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16366.08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220772.08</v>
      </c>
      <c r="F2117" s="65">
        <f>Raw_endusebreakdownannual!F2116</f>
        <v>34978.71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11156.17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72383.02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72808.06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50302.879999999997</v>
      </c>
      <c r="F2122" s="65">
        <f>Raw_endusebreakdownannual!F2121</f>
        <v>0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45264.74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0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15641.21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240758.7</v>
      </c>
      <c r="F2132" s="65">
        <f>Raw_endusebreakdownannual!F2131</f>
        <v>26797.38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3174.15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97979.7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72808.06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50302.879999999997</v>
      </c>
      <c r="F2137" s="65">
        <f>Raw_endusebreakdownannual!F2136</f>
        <v>0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47090.58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0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14115.62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268181.21999999997</v>
      </c>
      <c r="F2147" s="65">
        <f>Raw_endusebreakdownannual!F2146</f>
        <v>17289.77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36929.21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48144.73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72808.06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50302.879999999997</v>
      </c>
      <c r="F2152" s="65">
        <f>Raw_endusebreakdownannual!F2151</f>
        <v>0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42203.19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0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18080.189999999999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213458.87</v>
      </c>
      <c r="F2162" s="65">
        <f>Raw_endusebreakdownannual!F2161</f>
        <v>55009.4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37987.24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546.6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36688.5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50302.879999999997</v>
      </c>
      <c r="F2167" s="65">
        <f>Raw_endusebreakdownannual!F2166</f>
        <v>0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10637.8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0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19777.87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98175.78</v>
      </c>
      <c r="F2177" s="65">
        <f>Raw_endusebreakdownannual!F2176</f>
        <v>57765.11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22525.15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12054.25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36688.5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50302.879999999997</v>
      </c>
      <c r="F2182" s="65">
        <f>Raw_endusebreakdownannual!F2181</f>
        <v>0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15540.18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0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18339.22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114585.82</v>
      </c>
      <c r="F2192" s="65">
        <f>Raw_endusebreakdownannual!F2191</f>
        <v>40864.36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14424.96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6898.44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36688.5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50302.879999999997</v>
      </c>
      <c r="F2197" s="65">
        <f>Raw_endusebreakdownannual!F2196</f>
        <v>0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14076.46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0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18275.240000000002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107966.28</v>
      </c>
      <c r="F2207" s="65">
        <f>Raw_endusebreakdownannual!F2206</f>
        <v>32700.2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12139.73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14691.37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36688.5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50302.879999999997</v>
      </c>
      <c r="F2212" s="65">
        <f>Raw_endusebreakdownannual!F2211</f>
        <v>0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16446.849999999999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0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17718.37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118129.60000000001</v>
      </c>
      <c r="F2222" s="65">
        <f>Raw_endusebreakdownannual!F2221</f>
        <v>29858.1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11347.2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8698.68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36688.5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50302.879999999997</v>
      </c>
      <c r="F2227" s="65">
        <f>Raw_endusebreakdownannual!F2226</f>
        <v>0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14317.51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0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18275.86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110007.57</v>
      </c>
      <c r="F2237" s="65">
        <f>Raw_endusebreakdownannual!F2236</f>
        <v>29623.07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3054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16573.400000000001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36688.5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50302.879999999997</v>
      </c>
      <c r="F2242" s="65">
        <f>Raw_endusebreakdownannual!F2241</f>
        <v>0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17721.75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0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16995.32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121286.53</v>
      </c>
      <c r="F2252" s="65">
        <f>Raw_endusebreakdownannual!F2251</f>
        <v>20049.32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2678.33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18083.689999999999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36688.5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50302.879999999997</v>
      </c>
      <c r="F2257" s="65">
        <f>Raw_endusebreakdownannual!F2256</f>
        <v>0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17707.900000000001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0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16804.98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122782.97</v>
      </c>
      <c r="F2267" s="65">
        <f>Raw_endusebreakdownannual!F2266</f>
        <v>19483.310000000001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4445.5200000000004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21570.59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36688.5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50302.879999999997</v>
      </c>
      <c r="F2272" s="65">
        <f>Raw_endusebreakdownannual!F2271</f>
        <v>0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18781.919999999998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0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16784.71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127343.89</v>
      </c>
      <c r="F2282" s="65">
        <f>Raw_endusebreakdownannual!F2281</f>
        <v>21230.22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2944.35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22856.959999999999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36688.5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50302.879999999997</v>
      </c>
      <c r="F2287" s="65">
        <f>Raw_endusebreakdownannual!F2286</f>
        <v>0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18625.13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0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16579.66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128473.48</v>
      </c>
      <c r="F2297" s="65">
        <f>Raw_endusebreakdownannual!F2296</f>
        <v>19524.009999999998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6825.23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30569.63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36688.5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50302.879999999997</v>
      </c>
      <c r="F2302" s="65">
        <f>Raw_endusebreakdownannual!F2301</f>
        <v>0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20362.77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0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16465.91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137923.78</v>
      </c>
      <c r="F2312" s="65">
        <f>Raw_endusebreakdownannual!F2311</f>
        <v>23291.14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23403.67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31227.119999999999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36688.5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50302.879999999997</v>
      </c>
      <c r="F2317" s="65">
        <f>Raw_endusebreakdownannual!F2316</f>
        <v>0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20393.8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0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16788.86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138612.29999999999</v>
      </c>
      <c r="F2327" s="65">
        <f>Raw_endusebreakdownannual!F2326</f>
        <v>40192.53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21505.98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25577.11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36688.5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50302.879999999997</v>
      </c>
      <c r="F2332" s="65">
        <f>Raw_endusebreakdownannual!F2331</f>
        <v>0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18401.259999999998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0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17203.18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130969.76</v>
      </c>
      <c r="F2342" s="65">
        <f>Raw_endusebreakdownannual!F2341</f>
        <v>38709.160000000003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18333.37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34798.660000000003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36688.5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50302.879999999997</v>
      </c>
      <c r="F2347" s="65">
        <f>Raw_endusebreakdownannual!F2346</f>
        <v>0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20801.990000000002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0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16360.19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142592.03</v>
      </c>
      <c r="F2357" s="65">
        <f>Raw_endusebreakdownannual!F2356</f>
        <v>34693.56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10430.69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44602.68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36688.5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50302.879999999997</v>
      </c>
      <c r="F2362" s="65">
        <f>Raw_endusebreakdownannual!F2361</f>
        <v>0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24305.73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0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15635.77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155899.79</v>
      </c>
      <c r="F2372" s="65">
        <f>Raw_endusebreakdownannual!F2371</f>
        <v>26066.46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2643.94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63208.55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36688.5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50302.879999999997</v>
      </c>
      <c r="F2377" s="65">
        <f>Raw_endusebreakdownannual!F2376</f>
        <v>0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26282.31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0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14110.02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176482.25</v>
      </c>
      <c r="F2387" s="65">
        <f>Raw_endusebreakdownannual!F2386</f>
        <v>16753.96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33202.92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29255.22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36688.5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50302.879999999997</v>
      </c>
      <c r="F2392" s="65">
        <f>Raw_endusebreakdownannual!F2391</f>
        <v>0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22772.07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0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18074.71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139018.67000000001</v>
      </c>
      <c r="F2402" s="65">
        <f>Raw_endusebreakdownannual!F2401</f>
        <v>51277.63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399</v>
      </c>
      <c r="E2">
        <v>0</v>
      </c>
      <c r="F2">
        <v>54300.38</v>
      </c>
    </row>
    <row r="3" spans="1:6" x14ac:dyDescent="0.25">
      <c r="A3" t="s">
        <v>39</v>
      </c>
      <c r="B3" t="s">
        <v>73</v>
      </c>
      <c r="C3" t="s">
        <v>67</v>
      </c>
      <c r="D3" t="s">
        <v>400</v>
      </c>
      <c r="E3">
        <v>1783.22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401</v>
      </c>
      <c r="E4">
        <v>72808.06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402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403</v>
      </c>
      <c r="E6">
        <v>50302.879999999997</v>
      </c>
      <c r="F6">
        <v>0</v>
      </c>
    </row>
    <row r="7" spans="1:6" x14ac:dyDescent="0.25">
      <c r="A7" t="s">
        <v>39</v>
      </c>
      <c r="B7" t="s">
        <v>73</v>
      </c>
      <c r="C7" t="s">
        <v>67</v>
      </c>
      <c r="D7" t="s">
        <v>404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405</v>
      </c>
      <c r="E8">
        <v>12208.31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406</v>
      </c>
      <c r="E9">
        <v>163.27000000000001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407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408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409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410</v>
      </c>
      <c r="E13">
        <v>0</v>
      </c>
      <c r="F13">
        <v>19783.5</v>
      </c>
    </row>
    <row r="14" spans="1:6" x14ac:dyDescent="0.25">
      <c r="A14" t="s">
        <v>39</v>
      </c>
      <c r="B14" t="s">
        <v>73</v>
      </c>
      <c r="C14" t="s">
        <v>67</v>
      </c>
      <c r="D14" t="s">
        <v>411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412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413</v>
      </c>
      <c r="E16">
        <v>137265.75</v>
      </c>
      <c r="F16">
        <v>74083.88</v>
      </c>
    </row>
    <row r="17" spans="1:6" x14ac:dyDescent="0.25">
      <c r="A17" t="s">
        <v>39</v>
      </c>
      <c r="B17" t="s">
        <v>74</v>
      </c>
      <c r="C17" t="s">
        <v>67</v>
      </c>
      <c r="D17" t="s">
        <v>399</v>
      </c>
      <c r="E17">
        <v>0</v>
      </c>
      <c r="F17">
        <v>39099.43</v>
      </c>
    </row>
    <row r="18" spans="1:6" x14ac:dyDescent="0.25">
      <c r="A18" t="s">
        <v>39</v>
      </c>
      <c r="B18" t="s">
        <v>74</v>
      </c>
      <c r="C18" t="s">
        <v>67</v>
      </c>
      <c r="D18" t="s">
        <v>400</v>
      </c>
      <c r="E18">
        <v>29543.040000000001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401</v>
      </c>
      <c r="E19">
        <v>72808.06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402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403</v>
      </c>
      <c r="E21">
        <v>50302.879999999997</v>
      </c>
      <c r="F21">
        <v>0</v>
      </c>
    </row>
    <row r="22" spans="1:6" x14ac:dyDescent="0.25">
      <c r="A22" t="s">
        <v>39</v>
      </c>
      <c r="B22" t="s">
        <v>74</v>
      </c>
      <c r="C22" t="s">
        <v>67</v>
      </c>
      <c r="D22" t="s">
        <v>404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405</v>
      </c>
      <c r="E23">
        <v>23960.720000000001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406</v>
      </c>
      <c r="E24">
        <v>1237.77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407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408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409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410</v>
      </c>
      <c r="E28">
        <v>0</v>
      </c>
      <c r="F28">
        <v>18344.8</v>
      </c>
    </row>
    <row r="29" spans="1:6" x14ac:dyDescent="0.25">
      <c r="A29" t="s">
        <v>39</v>
      </c>
      <c r="B29" t="s">
        <v>74</v>
      </c>
      <c r="C29" t="s">
        <v>67</v>
      </c>
      <c r="D29" t="s">
        <v>411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412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413</v>
      </c>
      <c r="E31">
        <v>177852.47</v>
      </c>
      <c r="F31">
        <v>57444.23</v>
      </c>
    </row>
    <row r="32" spans="1:6" x14ac:dyDescent="0.25">
      <c r="A32" t="s">
        <v>39</v>
      </c>
      <c r="B32" t="s">
        <v>75</v>
      </c>
      <c r="C32" t="s">
        <v>67</v>
      </c>
      <c r="D32" t="s">
        <v>399</v>
      </c>
      <c r="E32">
        <v>0</v>
      </c>
      <c r="F32">
        <v>23203.38</v>
      </c>
    </row>
    <row r="33" spans="1:6" x14ac:dyDescent="0.25">
      <c r="A33" t="s">
        <v>39</v>
      </c>
      <c r="B33" t="s">
        <v>75</v>
      </c>
      <c r="C33" t="s">
        <v>67</v>
      </c>
      <c r="D33" t="s">
        <v>400</v>
      </c>
      <c r="E33">
        <v>17873.560000000001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401</v>
      </c>
      <c r="E34">
        <v>72808.06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402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403</v>
      </c>
      <c r="E36">
        <v>50302.879999999997</v>
      </c>
      <c r="F36">
        <v>0</v>
      </c>
    </row>
    <row r="37" spans="1:6" x14ac:dyDescent="0.25">
      <c r="A37" t="s">
        <v>39</v>
      </c>
      <c r="B37" t="s">
        <v>75</v>
      </c>
      <c r="C37" t="s">
        <v>67</v>
      </c>
      <c r="D37" t="s">
        <v>404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405</v>
      </c>
      <c r="E38">
        <v>18712.349999999999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406</v>
      </c>
      <c r="E39">
        <v>954.77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407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408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409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410</v>
      </c>
      <c r="E43">
        <v>0</v>
      </c>
      <c r="F43">
        <v>18280.939999999999</v>
      </c>
    </row>
    <row r="44" spans="1:6" x14ac:dyDescent="0.25">
      <c r="A44" t="s">
        <v>39</v>
      </c>
      <c r="B44" t="s">
        <v>75</v>
      </c>
      <c r="C44" t="s">
        <v>67</v>
      </c>
      <c r="D44" t="s">
        <v>411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412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413</v>
      </c>
      <c r="E46">
        <v>160651.63</v>
      </c>
      <c r="F46">
        <v>41484.32</v>
      </c>
    </row>
    <row r="47" spans="1:6" x14ac:dyDescent="0.25">
      <c r="A47" t="s">
        <v>39</v>
      </c>
      <c r="B47" t="s">
        <v>76</v>
      </c>
      <c r="C47" t="s">
        <v>67</v>
      </c>
      <c r="D47" t="s">
        <v>399</v>
      </c>
      <c r="E47">
        <v>0</v>
      </c>
      <c r="F47">
        <v>22064.26</v>
      </c>
    </row>
    <row r="48" spans="1:6" x14ac:dyDescent="0.25">
      <c r="A48" t="s">
        <v>39</v>
      </c>
      <c r="B48" t="s">
        <v>76</v>
      </c>
      <c r="C48" t="s">
        <v>67</v>
      </c>
      <c r="D48" t="s">
        <v>400</v>
      </c>
      <c r="E48">
        <v>34853.94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401</v>
      </c>
      <c r="E49">
        <v>72808.06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402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403</v>
      </c>
      <c r="E51">
        <v>50302.879999999997</v>
      </c>
      <c r="F51">
        <v>0</v>
      </c>
    </row>
    <row r="52" spans="1:6" x14ac:dyDescent="0.25">
      <c r="A52" t="s">
        <v>39</v>
      </c>
      <c r="B52" t="s">
        <v>76</v>
      </c>
      <c r="C52" t="s">
        <v>67</v>
      </c>
      <c r="D52" t="s">
        <v>404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405</v>
      </c>
      <c r="E53">
        <v>27398.86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406</v>
      </c>
      <c r="E54">
        <v>1387.17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407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408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409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410</v>
      </c>
      <c r="E58">
        <v>0</v>
      </c>
      <c r="F58">
        <v>17723.63</v>
      </c>
    </row>
    <row r="59" spans="1:6" x14ac:dyDescent="0.25">
      <c r="A59" t="s">
        <v>39</v>
      </c>
      <c r="B59" t="s">
        <v>76</v>
      </c>
      <c r="C59" t="s">
        <v>67</v>
      </c>
      <c r="D59" t="s">
        <v>411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412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413</v>
      </c>
      <c r="E61">
        <v>186750.91</v>
      </c>
      <c r="F61">
        <v>39787.89</v>
      </c>
    </row>
    <row r="62" spans="1:6" x14ac:dyDescent="0.25">
      <c r="A62" t="s">
        <v>39</v>
      </c>
      <c r="B62" t="s">
        <v>77</v>
      </c>
      <c r="C62" t="s">
        <v>67</v>
      </c>
      <c r="D62" t="s">
        <v>399</v>
      </c>
      <c r="E62">
        <v>0</v>
      </c>
      <c r="F62">
        <v>20201.86</v>
      </c>
    </row>
    <row r="63" spans="1:6" x14ac:dyDescent="0.25">
      <c r="A63" t="s">
        <v>39</v>
      </c>
      <c r="B63" t="s">
        <v>77</v>
      </c>
      <c r="C63" t="s">
        <v>67</v>
      </c>
      <c r="D63" t="s">
        <v>400</v>
      </c>
      <c r="E63">
        <v>21823.97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401</v>
      </c>
      <c r="E64">
        <v>72808.06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402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403</v>
      </c>
      <c r="E66">
        <v>50302.879999999997</v>
      </c>
      <c r="F66">
        <v>0</v>
      </c>
    </row>
    <row r="67" spans="1:6" x14ac:dyDescent="0.25">
      <c r="A67" t="s">
        <v>39</v>
      </c>
      <c r="B67" t="s">
        <v>77</v>
      </c>
      <c r="C67" t="s">
        <v>67</v>
      </c>
      <c r="D67" t="s">
        <v>404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405</v>
      </c>
      <c r="E68">
        <v>19468.36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406</v>
      </c>
      <c r="E69">
        <v>950.61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407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408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409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410</v>
      </c>
      <c r="E73">
        <v>0</v>
      </c>
      <c r="F73">
        <v>18281.259999999998</v>
      </c>
    </row>
    <row r="74" spans="1:6" x14ac:dyDescent="0.25">
      <c r="A74" t="s">
        <v>39</v>
      </c>
      <c r="B74" t="s">
        <v>77</v>
      </c>
      <c r="C74" t="s">
        <v>67</v>
      </c>
      <c r="D74" t="s">
        <v>411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412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413</v>
      </c>
      <c r="E76">
        <v>165353.87</v>
      </c>
      <c r="F76">
        <v>38483.120000000003</v>
      </c>
    </row>
    <row r="77" spans="1:6" x14ac:dyDescent="0.25">
      <c r="A77" t="s">
        <v>39</v>
      </c>
      <c r="B77" t="s">
        <v>78</v>
      </c>
      <c r="C77" t="s">
        <v>67</v>
      </c>
      <c r="D77" t="s">
        <v>399</v>
      </c>
      <c r="E77">
        <v>0</v>
      </c>
      <c r="F77">
        <v>6017.65</v>
      </c>
    </row>
    <row r="78" spans="1:6" x14ac:dyDescent="0.25">
      <c r="A78" t="s">
        <v>39</v>
      </c>
      <c r="B78" t="s">
        <v>78</v>
      </c>
      <c r="C78" t="s">
        <v>67</v>
      </c>
      <c r="D78" t="s">
        <v>400</v>
      </c>
      <c r="E78">
        <v>37584.629999999997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401</v>
      </c>
      <c r="E79">
        <v>72808.06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402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403</v>
      </c>
      <c r="E81">
        <v>50302.879999999997</v>
      </c>
      <c r="F81">
        <v>0</v>
      </c>
    </row>
    <row r="82" spans="1:6" x14ac:dyDescent="0.25">
      <c r="A82" t="s">
        <v>39</v>
      </c>
      <c r="B82" t="s">
        <v>78</v>
      </c>
      <c r="C82" t="s">
        <v>67</v>
      </c>
      <c r="D82" t="s">
        <v>404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405</v>
      </c>
      <c r="E83">
        <v>31812.31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406</v>
      </c>
      <c r="E84">
        <v>1649.47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407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408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409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410</v>
      </c>
      <c r="E88">
        <v>0</v>
      </c>
      <c r="F88">
        <v>17001.25</v>
      </c>
    </row>
    <row r="89" spans="1:6" x14ac:dyDescent="0.25">
      <c r="A89" t="s">
        <v>39</v>
      </c>
      <c r="B89" t="s">
        <v>78</v>
      </c>
      <c r="C89" t="s">
        <v>67</v>
      </c>
      <c r="D89" t="s">
        <v>411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412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413</v>
      </c>
      <c r="E91">
        <v>194157.35</v>
      </c>
      <c r="F91">
        <v>23018.9</v>
      </c>
    </row>
    <row r="92" spans="1:6" x14ac:dyDescent="0.25">
      <c r="A92" t="s">
        <v>39</v>
      </c>
      <c r="B92" t="s">
        <v>79</v>
      </c>
      <c r="C92" t="s">
        <v>67</v>
      </c>
      <c r="D92" t="s">
        <v>399</v>
      </c>
      <c r="E92">
        <v>0</v>
      </c>
      <c r="F92">
        <v>6060.46</v>
      </c>
    </row>
    <row r="93" spans="1:6" x14ac:dyDescent="0.25">
      <c r="A93" t="s">
        <v>39</v>
      </c>
      <c r="B93" t="s">
        <v>79</v>
      </c>
      <c r="C93" t="s">
        <v>67</v>
      </c>
      <c r="D93" t="s">
        <v>400</v>
      </c>
      <c r="E93">
        <v>42053.69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401</v>
      </c>
      <c r="E94">
        <v>72808.06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402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403</v>
      </c>
      <c r="E96">
        <v>50302.879999999997</v>
      </c>
      <c r="F96">
        <v>0</v>
      </c>
    </row>
    <row r="97" spans="1:6" x14ac:dyDescent="0.25">
      <c r="A97" t="s">
        <v>39</v>
      </c>
      <c r="B97" t="s">
        <v>79</v>
      </c>
      <c r="C97" t="s">
        <v>67</v>
      </c>
      <c r="D97" t="s">
        <v>404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405</v>
      </c>
      <c r="E98">
        <v>35739.43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406</v>
      </c>
      <c r="E99">
        <v>1794.86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407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408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409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410</v>
      </c>
      <c r="E103">
        <v>0</v>
      </c>
      <c r="F103">
        <v>16811.03</v>
      </c>
    </row>
    <row r="104" spans="1:6" x14ac:dyDescent="0.25">
      <c r="A104" t="s">
        <v>39</v>
      </c>
      <c r="B104" t="s">
        <v>79</v>
      </c>
      <c r="C104" t="s">
        <v>67</v>
      </c>
      <c r="D104" t="s">
        <v>411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412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413</v>
      </c>
      <c r="E106">
        <v>202698.92</v>
      </c>
      <c r="F106">
        <v>22871.49</v>
      </c>
    </row>
    <row r="107" spans="1:6" x14ac:dyDescent="0.25">
      <c r="A107" t="s">
        <v>39</v>
      </c>
      <c r="B107" t="s">
        <v>80</v>
      </c>
      <c r="C107" t="s">
        <v>67</v>
      </c>
      <c r="D107" t="s">
        <v>399</v>
      </c>
      <c r="E107">
        <v>0</v>
      </c>
      <c r="F107">
        <v>8951.2099999999991</v>
      </c>
    </row>
    <row r="108" spans="1:6" x14ac:dyDescent="0.25">
      <c r="A108" t="s">
        <v>39</v>
      </c>
      <c r="B108" t="s">
        <v>80</v>
      </c>
      <c r="C108" t="s">
        <v>67</v>
      </c>
      <c r="D108" t="s">
        <v>400</v>
      </c>
      <c r="E108">
        <v>50233.760000000002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401</v>
      </c>
      <c r="E109">
        <v>72808.06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402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403</v>
      </c>
      <c r="E111">
        <v>50302.879999999997</v>
      </c>
      <c r="F111">
        <v>0</v>
      </c>
    </row>
    <row r="112" spans="1:6" x14ac:dyDescent="0.25">
      <c r="A112" t="s">
        <v>39</v>
      </c>
      <c r="B112" t="s">
        <v>80</v>
      </c>
      <c r="C112" t="s">
        <v>67</v>
      </c>
      <c r="D112" t="s">
        <v>404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405</v>
      </c>
      <c r="E113">
        <v>36485.42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406</v>
      </c>
      <c r="E114">
        <v>1932.8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407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408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409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410</v>
      </c>
      <c r="E118">
        <v>0</v>
      </c>
      <c r="F118">
        <v>16790</v>
      </c>
    </row>
    <row r="119" spans="1:6" x14ac:dyDescent="0.25">
      <c r="A119" t="s">
        <v>39</v>
      </c>
      <c r="B119" t="s">
        <v>80</v>
      </c>
      <c r="C119" t="s">
        <v>67</v>
      </c>
      <c r="D119" t="s">
        <v>411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412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413</v>
      </c>
      <c r="E121">
        <v>211762.92</v>
      </c>
      <c r="F121">
        <v>25741.21</v>
      </c>
    </row>
    <row r="122" spans="1:6" x14ac:dyDescent="0.25">
      <c r="A122" t="s">
        <v>39</v>
      </c>
      <c r="B122" t="s">
        <v>81</v>
      </c>
      <c r="C122" t="s">
        <v>67</v>
      </c>
      <c r="D122" t="s">
        <v>399</v>
      </c>
      <c r="E122">
        <v>0</v>
      </c>
      <c r="F122">
        <v>8382.2999999999993</v>
      </c>
    </row>
    <row r="123" spans="1:6" x14ac:dyDescent="0.25">
      <c r="A123" t="s">
        <v>39</v>
      </c>
      <c r="B123" t="s">
        <v>81</v>
      </c>
      <c r="C123" t="s">
        <v>67</v>
      </c>
      <c r="D123" t="s">
        <v>400</v>
      </c>
      <c r="E123">
        <v>57349.26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401</v>
      </c>
      <c r="E124">
        <v>72808.06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402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403</v>
      </c>
      <c r="E126">
        <v>50302.879999999997</v>
      </c>
      <c r="F126">
        <v>0</v>
      </c>
    </row>
    <row r="127" spans="1:6" x14ac:dyDescent="0.25">
      <c r="A127" t="s">
        <v>39</v>
      </c>
      <c r="B127" t="s">
        <v>81</v>
      </c>
      <c r="C127" t="s">
        <v>67</v>
      </c>
      <c r="D127" t="s">
        <v>404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405</v>
      </c>
      <c r="E128">
        <v>41054.49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406</v>
      </c>
      <c r="E129">
        <v>2113.7399999999998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407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408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409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410</v>
      </c>
      <c r="E133">
        <v>0</v>
      </c>
      <c r="F133">
        <v>16585.96</v>
      </c>
    </row>
    <row r="134" spans="1:6" x14ac:dyDescent="0.25">
      <c r="A134" t="s">
        <v>39</v>
      </c>
      <c r="B134" t="s">
        <v>81</v>
      </c>
      <c r="C134" t="s">
        <v>67</v>
      </c>
      <c r="D134" t="s">
        <v>411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412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413</v>
      </c>
      <c r="E136">
        <v>223628.43</v>
      </c>
      <c r="F136">
        <v>24968.26</v>
      </c>
    </row>
    <row r="137" spans="1:6" x14ac:dyDescent="0.25">
      <c r="A137" t="s">
        <v>39</v>
      </c>
      <c r="B137" t="s">
        <v>20</v>
      </c>
      <c r="C137" t="s">
        <v>67</v>
      </c>
      <c r="D137" t="s">
        <v>399</v>
      </c>
      <c r="E137">
        <v>0</v>
      </c>
      <c r="F137">
        <v>14304.61</v>
      </c>
    </row>
    <row r="138" spans="1:6" x14ac:dyDescent="0.25">
      <c r="A138" t="s">
        <v>39</v>
      </c>
      <c r="B138" t="s">
        <v>20</v>
      </c>
      <c r="C138" t="s">
        <v>67</v>
      </c>
      <c r="D138" t="s">
        <v>400</v>
      </c>
      <c r="E138">
        <v>65223.93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401</v>
      </c>
      <c r="E139">
        <v>72808.06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402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403</v>
      </c>
      <c r="E141">
        <v>50302.879999999997</v>
      </c>
      <c r="F141">
        <v>0</v>
      </c>
    </row>
    <row r="142" spans="1:6" x14ac:dyDescent="0.25">
      <c r="A142" t="s">
        <v>39</v>
      </c>
      <c r="B142" t="s">
        <v>20</v>
      </c>
      <c r="C142" t="s">
        <v>67</v>
      </c>
      <c r="D142" t="s">
        <v>404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405</v>
      </c>
      <c r="E143">
        <v>39192.07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406</v>
      </c>
      <c r="E144">
        <v>2027.96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407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408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409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410</v>
      </c>
      <c r="E148">
        <v>0</v>
      </c>
      <c r="F148">
        <v>16471.59</v>
      </c>
    </row>
    <row r="149" spans="1:6" x14ac:dyDescent="0.25">
      <c r="A149" t="s">
        <v>39</v>
      </c>
      <c r="B149" t="s">
        <v>20</v>
      </c>
      <c r="C149" t="s">
        <v>67</v>
      </c>
      <c r="D149" t="s">
        <v>411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412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413</v>
      </c>
      <c r="E151">
        <v>229554.9</v>
      </c>
      <c r="F151">
        <v>30776.2</v>
      </c>
    </row>
    <row r="152" spans="1:6" x14ac:dyDescent="0.25">
      <c r="A152" t="s">
        <v>39</v>
      </c>
      <c r="B152" t="s">
        <v>21</v>
      </c>
      <c r="C152" t="s">
        <v>67</v>
      </c>
      <c r="D152" t="s">
        <v>399</v>
      </c>
      <c r="E152">
        <v>0</v>
      </c>
      <c r="F152">
        <v>42399.5</v>
      </c>
    </row>
    <row r="153" spans="1:6" x14ac:dyDescent="0.25">
      <c r="A153" t="s">
        <v>39</v>
      </c>
      <c r="B153" t="s">
        <v>21</v>
      </c>
      <c r="C153" t="s">
        <v>67</v>
      </c>
      <c r="D153" t="s">
        <v>400</v>
      </c>
      <c r="E153">
        <v>67237.56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401</v>
      </c>
      <c r="E154">
        <v>72808.06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402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403</v>
      </c>
      <c r="E156">
        <v>50302.879999999997</v>
      </c>
      <c r="F156">
        <v>0</v>
      </c>
    </row>
    <row r="157" spans="1:6" x14ac:dyDescent="0.25">
      <c r="A157" t="s">
        <v>39</v>
      </c>
      <c r="B157" t="s">
        <v>21</v>
      </c>
      <c r="C157" t="s">
        <v>67</v>
      </c>
      <c r="D157" t="s">
        <v>404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405</v>
      </c>
      <c r="E158">
        <v>41155.78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406</v>
      </c>
      <c r="E159">
        <v>2001.05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407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408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409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410</v>
      </c>
      <c r="E163">
        <v>0</v>
      </c>
      <c r="F163">
        <v>16794.560000000001</v>
      </c>
    </row>
    <row r="164" spans="1:6" x14ac:dyDescent="0.25">
      <c r="A164" t="s">
        <v>39</v>
      </c>
      <c r="B164" t="s">
        <v>21</v>
      </c>
      <c r="C164" t="s">
        <v>67</v>
      </c>
      <c r="D164" t="s">
        <v>411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412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413</v>
      </c>
      <c r="E166">
        <v>233505.34</v>
      </c>
      <c r="F166">
        <v>59194.06</v>
      </c>
    </row>
    <row r="167" spans="1:6" x14ac:dyDescent="0.25">
      <c r="A167" t="s">
        <v>39</v>
      </c>
      <c r="B167" t="s">
        <v>22</v>
      </c>
      <c r="C167" t="s">
        <v>67</v>
      </c>
      <c r="D167" t="s">
        <v>399</v>
      </c>
      <c r="E167">
        <v>0</v>
      </c>
      <c r="F167">
        <v>36742.46</v>
      </c>
    </row>
    <row r="168" spans="1:6" x14ac:dyDescent="0.25">
      <c r="A168" t="s">
        <v>39</v>
      </c>
      <c r="B168" t="s">
        <v>22</v>
      </c>
      <c r="C168" t="s">
        <v>67</v>
      </c>
      <c r="D168" t="s">
        <v>400</v>
      </c>
      <c r="E168">
        <v>56964.42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401</v>
      </c>
      <c r="E169">
        <v>72808.06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402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403</v>
      </c>
      <c r="E171">
        <v>50302.879999999997</v>
      </c>
      <c r="F171">
        <v>0</v>
      </c>
    </row>
    <row r="172" spans="1:6" x14ac:dyDescent="0.25">
      <c r="A172" t="s">
        <v>39</v>
      </c>
      <c r="B172" t="s">
        <v>22</v>
      </c>
      <c r="C172" t="s">
        <v>67</v>
      </c>
      <c r="D172" t="s">
        <v>404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405</v>
      </c>
      <c r="E173">
        <v>35086.879999999997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406</v>
      </c>
      <c r="E174">
        <v>1852.79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407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408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409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410</v>
      </c>
      <c r="E178">
        <v>0</v>
      </c>
      <c r="F178">
        <v>17208.77</v>
      </c>
    </row>
    <row r="179" spans="1:6" x14ac:dyDescent="0.25">
      <c r="A179" t="s">
        <v>39</v>
      </c>
      <c r="B179" t="s">
        <v>22</v>
      </c>
      <c r="C179" t="s">
        <v>67</v>
      </c>
      <c r="D179" t="s">
        <v>411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412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413</v>
      </c>
      <c r="E181">
        <v>217015.03</v>
      </c>
      <c r="F181">
        <v>53951.23</v>
      </c>
    </row>
    <row r="182" spans="1:6" x14ac:dyDescent="0.25">
      <c r="A182" t="s">
        <v>39</v>
      </c>
      <c r="B182" t="s">
        <v>23</v>
      </c>
      <c r="C182" t="s">
        <v>67</v>
      </c>
      <c r="D182" t="s">
        <v>399</v>
      </c>
      <c r="E182">
        <v>0</v>
      </c>
      <c r="F182">
        <v>30208.65</v>
      </c>
    </row>
    <row r="183" spans="1:6" x14ac:dyDescent="0.25">
      <c r="A183" t="s">
        <v>39</v>
      </c>
      <c r="B183" t="s">
        <v>23</v>
      </c>
      <c r="C183" t="s">
        <v>67</v>
      </c>
      <c r="D183" t="s">
        <v>400</v>
      </c>
      <c r="E183">
        <v>73466.11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401</v>
      </c>
      <c r="E184">
        <v>72808.06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402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403</v>
      </c>
      <c r="E186">
        <v>50302.879999999997</v>
      </c>
      <c r="F186">
        <v>0</v>
      </c>
    </row>
    <row r="187" spans="1:6" x14ac:dyDescent="0.25">
      <c r="A187" t="s">
        <v>39</v>
      </c>
      <c r="B187" t="s">
        <v>23</v>
      </c>
      <c r="C187" t="s">
        <v>67</v>
      </c>
      <c r="D187" t="s">
        <v>404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405</v>
      </c>
      <c r="E188">
        <v>43548.44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406</v>
      </c>
      <c r="E189">
        <v>2147.98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407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408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409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410</v>
      </c>
      <c r="E193">
        <v>0</v>
      </c>
      <c r="F193">
        <v>16366.17</v>
      </c>
    </row>
    <row r="194" spans="1:6" x14ac:dyDescent="0.25">
      <c r="A194" t="s">
        <v>39</v>
      </c>
      <c r="B194" t="s">
        <v>23</v>
      </c>
      <c r="C194" t="s">
        <v>67</v>
      </c>
      <c r="D194" t="s">
        <v>411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412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413</v>
      </c>
      <c r="E196">
        <v>242273.47</v>
      </c>
      <c r="F196">
        <v>46574.82</v>
      </c>
    </row>
    <row r="197" spans="1:6" x14ac:dyDescent="0.25">
      <c r="A197" t="s">
        <v>39</v>
      </c>
      <c r="B197" t="s">
        <v>24</v>
      </c>
      <c r="C197" t="s">
        <v>67</v>
      </c>
      <c r="D197" t="s">
        <v>399</v>
      </c>
      <c r="E197">
        <v>0</v>
      </c>
      <c r="F197">
        <v>20544.259999999998</v>
      </c>
    </row>
    <row r="198" spans="1:6" x14ac:dyDescent="0.25">
      <c r="A198" t="s">
        <v>39</v>
      </c>
      <c r="B198" t="s">
        <v>24</v>
      </c>
      <c r="C198" t="s">
        <v>67</v>
      </c>
      <c r="D198" t="s">
        <v>400</v>
      </c>
      <c r="E198">
        <v>90578.57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401</v>
      </c>
      <c r="E199">
        <v>72808.06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402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403</v>
      </c>
      <c r="E201">
        <v>50302.879999999997</v>
      </c>
      <c r="F201">
        <v>0</v>
      </c>
    </row>
    <row r="202" spans="1:6" x14ac:dyDescent="0.25">
      <c r="A202" t="s">
        <v>39</v>
      </c>
      <c r="B202" t="s">
        <v>24</v>
      </c>
      <c r="C202" t="s">
        <v>67</v>
      </c>
      <c r="D202" t="s">
        <v>404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405</v>
      </c>
      <c r="E203">
        <v>51184.12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406</v>
      </c>
      <c r="E204">
        <v>2324.8200000000002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407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408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409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410</v>
      </c>
      <c r="E208">
        <v>0</v>
      </c>
      <c r="F208">
        <v>15641.32</v>
      </c>
    </row>
    <row r="209" spans="1:6" x14ac:dyDescent="0.25">
      <c r="A209" t="s">
        <v>39</v>
      </c>
      <c r="B209" t="s">
        <v>24</v>
      </c>
      <c r="C209" t="s">
        <v>67</v>
      </c>
      <c r="D209" t="s">
        <v>411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412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413</v>
      </c>
      <c r="E211">
        <v>267198.45</v>
      </c>
      <c r="F211">
        <v>36185.589999999997</v>
      </c>
    </row>
    <row r="212" spans="1:6" x14ac:dyDescent="0.25">
      <c r="A212" t="s">
        <v>39</v>
      </c>
      <c r="B212" t="s">
        <v>25</v>
      </c>
      <c r="C212" t="s">
        <v>67</v>
      </c>
      <c r="D212" t="s">
        <v>399</v>
      </c>
      <c r="E212">
        <v>0</v>
      </c>
      <c r="F212">
        <v>9693.85</v>
      </c>
    </row>
    <row r="213" spans="1:6" x14ac:dyDescent="0.25">
      <c r="A213" t="s">
        <v>39</v>
      </c>
      <c r="B213" t="s">
        <v>25</v>
      </c>
      <c r="C213" t="s">
        <v>67</v>
      </c>
      <c r="D213" t="s">
        <v>400</v>
      </c>
      <c r="E213">
        <v>124476.97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401</v>
      </c>
      <c r="E214">
        <v>72808.06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402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403</v>
      </c>
      <c r="E216">
        <v>50302.879999999997</v>
      </c>
      <c r="F216">
        <v>0</v>
      </c>
    </row>
    <row r="217" spans="1:6" x14ac:dyDescent="0.25">
      <c r="A217" t="s">
        <v>39</v>
      </c>
      <c r="B217" t="s">
        <v>25</v>
      </c>
      <c r="C217" t="s">
        <v>67</v>
      </c>
      <c r="D217" t="s">
        <v>404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405</v>
      </c>
      <c r="E218">
        <v>57468.3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406</v>
      </c>
      <c r="E219">
        <v>1991.02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407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408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409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410</v>
      </c>
      <c r="E223">
        <v>0</v>
      </c>
      <c r="F223">
        <v>14115.64</v>
      </c>
    </row>
    <row r="224" spans="1:6" x14ac:dyDescent="0.25">
      <c r="A224" t="s">
        <v>39</v>
      </c>
      <c r="B224" t="s">
        <v>25</v>
      </c>
      <c r="C224" t="s">
        <v>67</v>
      </c>
      <c r="D224" t="s">
        <v>411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412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413</v>
      </c>
      <c r="E226">
        <v>307047.23</v>
      </c>
      <c r="F226">
        <v>23809.49</v>
      </c>
    </row>
    <row r="227" spans="1:6" x14ac:dyDescent="0.25">
      <c r="A227" t="s">
        <v>39</v>
      </c>
      <c r="B227" t="s">
        <v>26</v>
      </c>
      <c r="C227" t="s">
        <v>67</v>
      </c>
      <c r="D227" t="s">
        <v>399</v>
      </c>
      <c r="E227">
        <v>0</v>
      </c>
      <c r="F227">
        <v>66260.91</v>
      </c>
    </row>
    <row r="228" spans="1:6" x14ac:dyDescent="0.25">
      <c r="A228" t="s">
        <v>39</v>
      </c>
      <c r="B228" t="s">
        <v>26</v>
      </c>
      <c r="C228" t="s">
        <v>67</v>
      </c>
      <c r="D228" t="s">
        <v>400</v>
      </c>
      <c r="E228">
        <v>61583.48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401</v>
      </c>
      <c r="E229">
        <v>72808.06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402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403</v>
      </c>
      <c r="E231">
        <v>50302.879999999997</v>
      </c>
      <c r="F231">
        <v>0</v>
      </c>
    </row>
    <row r="232" spans="1:6" x14ac:dyDescent="0.25">
      <c r="A232" t="s">
        <v>39</v>
      </c>
      <c r="B232" t="s">
        <v>26</v>
      </c>
      <c r="C232" t="s">
        <v>67</v>
      </c>
      <c r="D232" t="s">
        <v>404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405</v>
      </c>
      <c r="E233">
        <v>45219.199999999997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406</v>
      </c>
      <c r="E234">
        <v>1717.64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407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408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409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410</v>
      </c>
      <c r="E238">
        <v>0</v>
      </c>
      <c r="F238">
        <v>18080.39</v>
      </c>
    </row>
    <row r="239" spans="1:6" x14ac:dyDescent="0.25">
      <c r="A239" t="s">
        <v>39</v>
      </c>
      <c r="B239" t="s">
        <v>26</v>
      </c>
      <c r="C239" t="s">
        <v>67</v>
      </c>
      <c r="D239" t="s">
        <v>411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412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413</v>
      </c>
      <c r="E241">
        <v>231631.26</v>
      </c>
      <c r="F241">
        <v>84341.29</v>
      </c>
    </row>
    <row r="242" spans="1:6" x14ac:dyDescent="0.25">
      <c r="A242" t="s">
        <v>40</v>
      </c>
      <c r="B242" t="s">
        <v>73</v>
      </c>
      <c r="C242" t="s">
        <v>67</v>
      </c>
      <c r="D242" t="s">
        <v>399</v>
      </c>
      <c r="E242">
        <v>0</v>
      </c>
      <c r="F242">
        <v>42322.02</v>
      </c>
    </row>
    <row r="243" spans="1:6" x14ac:dyDescent="0.25">
      <c r="A243" t="s">
        <v>40</v>
      </c>
      <c r="B243" t="s">
        <v>73</v>
      </c>
      <c r="C243" t="s">
        <v>67</v>
      </c>
      <c r="D243" t="s">
        <v>400</v>
      </c>
      <c r="E243">
        <v>834.07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401</v>
      </c>
      <c r="E244">
        <v>36688.5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402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403</v>
      </c>
      <c r="E246">
        <v>50302.879999999997</v>
      </c>
      <c r="F246">
        <v>0</v>
      </c>
    </row>
    <row r="247" spans="1:6" x14ac:dyDescent="0.25">
      <c r="A247" t="s">
        <v>40</v>
      </c>
      <c r="B247" t="s">
        <v>73</v>
      </c>
      <c r="C247" t="s">
        <v>67</v>
      </c>
      <c r="D247" t="s">
        <v>404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405</v>
      </c>
      <c r="E248">
        <v>12413.6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406</v>
      </c>
      <c r="E249">
        <v>76.09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407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408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409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410</v>
      </c>
      <c r="E253">
        <v>0</v>
      </c>
      <c r="F253">
        <v>19777.84</v>
      </c>
    </row>
    <row r="254" spans="1:6" x14ac:dyDescent="0.25">
      <c r="A254" t="s">
        <v>40</v>
      </c>
      <c r="B254" t="s">
        <v>73</v>
      </c>
      <c r="C254" t="s">
        <v>67</v>
      </c>
      <c r="D254" t="s">
        <v>411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412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413</v>
      </c>
      <c r="E256">
        <v>100315.14</v>
      </c>
      <c r="F256">
        <v>62099.86</v>
      </c>
    </row>
    <row r="257" spans="1:6" x14ac:dyDescent="0.25">
      <c r="A257" t="s">
        <v>40</v>
      </c>
      <c r="B257" t="s">
        <v>74</v>
      </c>
      <c r="C257" t="s">
        <v>67</v>
      </c>
      <c r="D257" t="s">
        <v>399</v>
      </c>
      <c r="E257">
        <v>0</v>
      </c>
      <c r="F257">
        <v>27529.75</v>
      </c>
    </row>
    <row r="258" spans="1:6" x14ac:dyDescent="0.25">
      <c r="A258" t="s">
        <v>40</v>
      </c>
      <c r="B258" t="s">
        <v>74</v>
      </c>
      <c r="C258" t="s">
        <v>67</v>
      </c>
      <c r="D258" t="s">
        <v>400</v>
      </c>
      <c r="E258">
        <v>15763.89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401</v>
      </c>
      <c r="E259">
        <v>36688.5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402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403</v>
      </c>
      <c r="E261">
        <v>50302.879999999997</v>
      </c>
      <c r="F261">
        <v>0</v>
      </c>
    </row>
    <row r="262" spans="1:6" x14ac:dyDescent="0.25">
      <c r="A262" t="s">
        <v>40</v>
      </c>
      <c r="B262" t="s">
        <v>74</v>
      </c>
      <c r="C262" t="s">
        <v>67</v>
      </c>
      <c r="D262" t="s">
        <v>404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405</v>
      </c>
      <c r="E263">
        <v>14095.7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406</v>
      </c>
      <c r="E264">
        <v>510.56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407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408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409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410</v>
      </c>
      <c r="E268">
        <v>0</v>
      </c>
      <c r="F268">
        <v>18339.38</v>
      </c>
    </row>
    <row r="269" spans="1:6" x14ac:dyDescent="0.25">
      <c r="A269" t="s">
        <v>40</v>
      </c>
      <c r="B269" t="s">
        <v>74</v>
      </c>
      <c r="C269" t="s">
        <v>67</v>
      </c>
      <c r="D269" t="s">
        <v>411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412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413</v>
      </c>
      <c r="E271">
        <v>117361.53</v>
      </c>
      <c r="F271">
        <v>45869.13</v>
      </c>
    </row>
    <row r="272" spans="1:6" x14ac:dyDescent="0.25">
      <c r="A272" t="s">
        <v>40</v>
      </c>
      <c r="B272" t="s">
        <v>75</v>
      </c>
      <c r="C272" t="s">
        <v>67</v>
      </c>
      <c r="D272" t="s">
        <v>399</v>
      </c>
      <c r="E272">
        <v>0</v>
      </c>
      <c r="F272">
        <v>17947.55</v>
      </c>
    </row>
    <row r="273" spans="1:6" x14ac:dyDescent="0.25">
      <c r="A273" t="s">
        <v>40</v>
      </c>
      <c r="B273" t="s">
        <v>75</v>
      </c>
      <c r="C273" t="s">
        <v>67</v>
      </c>
      <c r="D273" t="s">
        <v>400</v>
      </c>
      <c r="E273">
        <v>9438.84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401</v>
      </c>
      <c r="E274">
        <v>36688.5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402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403</v>
      </c>
      <c r="E276">
        <v>50302.879999999997</v>
      </c>
      <c r="F276">
        <v>0</v>
      </c>
    </row>
    <row r="277" spans="1:6" x14ac:dyDescent="0.25">
      <c r="A277" t="s">
        <v>40</v>
      </c>
      <c r="B277" t="s">
        <v>75</v>
      </c>
      <c r="C277" t="s">
        <v>67</v>
      </c>
      <c r="D277" t="s">
        <v>404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405</v>
      </c>
      <c r="E278">
        <v>11122.82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406</v>
      </c>
      <c r="E279">
        <v>512.44000000000005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407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408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409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410</v>
      </c>
      <c r="E283">
        <v>0</v>
      </c>
      <c r="F283">
        <v>18275.29</v>
      </c>
    </row>
    <row r="284" spans="1:6" x14ac:dyDescent="0.25">
      <c r="A284" t="s">
        <v>40</v>
      </c>
      <c r="B284" t="s">
        <v>75</v>
      </c>
      <c r="C284" t="s">
        <v>67</v>
      </c>
      <c r="D284" t="s">
        <v>411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412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413</v>
      </c>
      <c r="E286">
        <v>108065.48</v>
      </c>
      <c r="F286">
        <v>36222.839999999997</v>
      </c>
    </row>
    <row r="287" spans="1:6" x14ac:dyDescent="0.25">
      <c r="A287" t="s">
        <v>40</v>
      </c>
      <c r="B287" t="s">
        <v>76</v>
      </c>
      <c r="C287" t="s">
        <v>67</v>
      </c>
      <c r="D287" t="s">
        <v>399</v>
      </c>
      <c r="E287">
        <v>0</v>
      </c>
      <c r="F287">
        <v>15512.09</v>
      </c>
    </row>
    <row r="288" spans="1:6" x14ac:dyDescent="0.25">
      <c r="A288" t="s">
        <v>40</v>
      </c>
      <c r="B288" t="s">
        <v>76</v>
      </c>
      <c r="C288" t="s">
        <v>67</v>
      </c>
      <c r="D288" t="s">
        <v>400</v>
      </c>
      <c r="E288">
        <v>18985.240000000002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401</v>
      </c>
      <c r="E289">
        <v>36688.5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402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403</v>
      </c>
      <c r="E291">
        <v>50302.879999999997</v>
      </c>
      <c r="F291">
        <v>0</v>
      </c>
    </row>
    <row r="292" spans="1:6" x14ac:dyDescent="0.25">
      <c r="A292" t="s">
        <v>40</v>
      </c>
      <c r="B292" t="s">
        <v>76</v>
      </c>
      <c r="C292" t="s">
        <v>67</v>
      </c>
      <c r="D292" t="s">
        <v>404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405</v>
      </c>
      <c r="E293">
        <v>14737.88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406</v>
      </c>
      <c r="E294">
        <v>580.04999999999995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407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408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409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410</v>
      </c>
      <c r="E298">
        <v>0</v>
      </c>
      <c r="F298">
        <v>17718.63</v>
      </c>
    </row>
    <row r="299" spans="1:6" x14ac:dyDescent="0.25">
      <c r="A299" t="s">
        <v>40</v>
      </c>
      <c r="B299" t="s">
        <v>76</v>
      </c>
      <c r="C299" t="s">
        <v>67</v>
      </c>
      <c r="D299" t="s">
        <v>411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412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413</v>
      </c>
      <c r="E301">
        <v>121294.56</v>
      </c>
      <c r="F301">
        <v>33230.71</v>
      </c>
    </row>
    <row r="302" spans="1:6" x14ac:dyDescent="0.25">
      <c r="A302" t="s">
        <v>40</v>
      </c>
      <c r="B302" t="s">
        <v>77</v>
      </c>
      <c r="C302" t="s">
        <v>67</v>
      </c>
      <c r="D302" t="s">
        <v>399</v>
      </c>
      <c r="E302">
        <v>0</v>
      </c>
      <c r="F302">
        <v>14469.77</v>
      </c>
    </row>
    <row r="303" spans="1:6" x14ac:dyDescent="0.25">
      <c r="A303" t="s">
        <v>40</v>
      </c>
      <c r="B303" t="s">
        <v>77</v>
      </c>
      <c r="C303" t="s">
        <v>67</v>
      </c>
      <c r="D303" t="s">
        <v>400</v>
      </c>
      <c r="E303">
        <v>11136.5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401</v>
      </c>
      <c r="E304">
        <v>36688.5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402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403</v>
      </c>
      <c r="E306">
        <v>50302.879999999997</v>
      </c>
      <c r="F306">
        <v>0</v>
      </c>
    </row>
    <row r="307" spans="1:6" x14ac:dyDescent="0.25">
      <c r="A307" t="s">
        <v>40</v>
      </c>
      <c r="B307" t="s">
        <v>77</v>
      </c>
      <c r="C307" t="s">
        <v>67</v>
      </c>
      <c r="D307" t="s">
        <v>404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405</v>
      </c>
      <c r="E308">
        <v>11276.76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406</v>
      </c>
      <c r="E309">
        <v>497.81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407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408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409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410</v>
      </c>
      <c r="E313">
        <v>0</v>
      </c>
      <c r="F313">
        <v>18275.939999999999</v>
      </c>
    </row>
    <row r="314" spans="1:6" x14ac:dyDescent="0.25">
      <c r="A314" t="s">
        <v>40</v>
      </c>
      <c r="B314" t="s">
        <v>77</v>
      </c>
      <c r="C314" t="s">
        <v>67</v>
      </c>
      <c r="D314" t="s">
        <v>411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412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413</v>
      </c>
      <c r="E316">
        <v>109902.45</v>
      </c>
      <c r="F316">
        <v>32745.71</v>
      </c>
    </row>
    <row r="317" spans="1:6" x14ac:dyDescent="0.25">
      <c r="A317" t="s">
        <v>40</v>
      </c>
      <c r="B317" t="s">
        <v>78</v>
      </c>
      <c r="C317" t="s">
        <v>67</v>
      </c>
      <c r="D317" t="s">
        <v>399</v>
      </c>
      <c r="E317">
        <v>0</v>
      </c>
      <c r="F317">
        <v>4865.87</v>
      </c>
    </row>
    <row r="318" spans="1:6" x14ac:dyDescent="0.25">
      <c r="A318" t="s">
        <v>40</v>
      </c>
      <c r="B318" t="s">
        <v>78</v>
      </c>
      <c r="C318" t="s">
        <v>67</v>
      </c>
      <c r="D318" t="s">
        <v>400</v>
      </c>
      <c r="E318">
        <v>22065.13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401</v>
      </c>
      <c r="E319">
        <v>36688.5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402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403</v>
      </c>
      <c r="E321">
        <v>50302.879999999997</v>
      </c>
      <c r="F321">
        <v>0</v>
      </c>
    </row>
    <row r="322" spans="1:6" x14ac:dyDescent="0.25">
      <c r="A322" t="s">
        <v>40</v>
      </c>
      <c r="B322" t="s">
        <v>78</v>
      </c>
      <c r="C322" t="s">
        <v>67</v>
      </c>
      <c r="D322" t="s">
        <v>404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405</v>
      </c>
      <c r="E323">
        <v>17480.060000000001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406</v>
      </c>
      <c r="E324">
        <v>979.14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407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408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409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410</v>
      </c>
      <c r="E328">
        <v>0</v>
      </c>
      <c r="F328">
        <v>16995.650000000001</v>
      </c>
    </row>
    <row r="329" spans="1:6" x14ac:dyDescent="0.25">
      <c r="A329" t="s">
        <v>40</v>
      </c>
      <c r="B329" t="s">
        <v>78</v>
      </c>
      <c r="C329" t="s">
        <v>67</v>
      </c>
      <c r="D329" t="s">
        <v>411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412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413</v>
      </c>
      <c r="E331">
        <v>127515.72</v>
      </c>
      <c r="F331">
        <v>21861.52</v>
      </c>
    </row>
    <row r="332" spans="1:6" x14ac:dyDescent="0.25">
      <c r="A332" t="s">
        <v>40</v>
      </c>
      <c r="B332" t="s">
        <v>79</v>
      </c>
      <c r="C332" t="s">
        <v>67</v>
      </c>
      <c r="D332" t="s">
        <v>399</v>
      </c>
      <c r="E332">
        <v>0</v>
      </c>
      <c r="F332">
        <v>4795.63</v>
      </c>
    </row>
    <row r="333" spans="1:6" x14ac:dyDescent="0.25">
      <c r="A333" t="s">
        <v>40</v>
      </c>
      <c r="B333" t="s">
        <v>79</v>
      </c>
      <c r="C333" t="s">
        <v>67</v>
      </c>
      <c r="D333" t="s">
        <v>400</v>
      </c>
      <c r="E333">
        <v>25603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401</v>
      </c>
      <c r="E334">
        <v>36688.5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402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403</v>
      </c>
      <c r="E336">
        <v>50302.879999999997</v>
      </c>
      <c r="F336">
        <v>0</v>
      </c>
    </row>
    <row r="337" spans="1:6" x14ac:dyDescent="0.25">
      <c r="A337" t="s">
        <v>40</v>
      </c>
      <c r="B337" t="s">
        <v>79</v>
      </c>
      <c r="C337" t="s">
        <v>67</v>
      </c>
      <c r="D337" t="s">
        <v>404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405</v>
      </c>
      <c r="E338">
        <v>19898.259999999998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406</v>
      </c>
      <c r="E339">
        <v>1099.19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407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408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409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410</v>
      </c>
      <c r="E343">
        <v>0</v>
      </c>
      <c r="F343">
        <v>16805.3</v>
      </c>
    </row>
    <row r="344" spans="1:6" x14ac:dyDescent="0.25">
      <c r="A344" t="s">
        <v>40</v>
      </c>
      <c r="B344" t="s">
        <v>79</v>
      </c>
      <c r="C344" t="s">
        <v>67</v>
      </c>
      <c r="D344" t="s">
        <v>411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412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413</v>
      </c>
      <c r="E346">
        <v>133591.84</v>
      </c>
      <c r="F346">
        <v>21600.94</v>
      </c>
    </row>
    <row r="347" spans="1:6" x14ac:dyDescent="0.25">
      <c r="A347" t="s">
        <v>40</v>
      </c>
      <c r="B347" t="s">
        <v>80</v>
      </c>
      <c r="C347" t="s">
        <v>67</v>
      </c>
      <c r="D347" t="s">
        <v>399</v>
      </c>
      <c r="E347">
        <v>0</v>
      </c>
      <c r="F347">
        <v>7374.52</v>
      </c>
    </row>
    <row r="348" spans="1:6" x14ac:dyDescent="0.25">
      <c r="A348" t="s">
        <v>40</v>
      </c>
      <c r="B348" t="s">
        <v>80</v>
      </c>
      <c r="C348" t="s">
        <v>67</v>
      </c>
      <c r="D348" t="s">
        <v>400</v>
      </c>
      <c r="E348">
        <v>29385.07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401</v>
      </c>
      <c r="E349">
        <v>36688.5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402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403</v>
      </c>
      <c r="E351">
        <v>50302.879999999997</v>
      </c>
      <c r="F351">
        <v>0</v>
      </c>
    </row>
    <row r="352" spans="1:6" x14ac:dyDescent="0.25">
      <c r="A352" t="s">
        <v>40</v>
      </c>
      <c r="B352" t="s">
        <v>80</v>
      </c>
      <c r="C352" t="s">
        <v>67</v>
      </c>
      <c r="D352" t="s">
        <v>404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405</v>
      </c>
      <c r="E353">
        <v>19288.189999999999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406</v>
      </c>
      <c r="E354">
        <v>866.98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407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408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409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410</v>
      </c>
      <c r="E358">
        <v>0</v>
      </c>
      <c r="F358">
        <v>16785.240000000002</v>
      </c>
    </row>
    <row r="359" spans="1:6" x14ac:dyDescent="0.25">
      <c r="A359" t="s">
        <v>40</v>
      </c>
      <c r="B359" t="s">
        <v>80</v>
      </c>
      <c r="C359" t="s">
        <v>67</v>
      </c>
      <c r="D359" t="s">
        <v>411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412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413</v>
      </c>
      <c r="E361">
        <v>136531.62</v>
      </c>
      <c r="F361">
        <v>24159.759999999998</v>
      </c>
    </row>
    <row r="362" spans="1:6" x14ac:dyDescent="0.25">
      <c r="A362" t="s">
        <v>40</v>
      </c>
      <c r="B362" t="s">
        <v>81</v>
      </c>
      <c r="C362" t="s">
        <v>67</v>
      </c>
      <c r="D362" t="s">
        <v>399</v>
      </c>
      <c r="E362">
        <v>0</v>
      </c>
      <c r="F362">
        <v>4983.7700000000004</v>
      </c>
    </row>
    <row r="363" spans="1:6" x14ac:dyDescent="0.25">
      <c r="A363" t="s">
        <v>40</v>
      </c>
      <c r="B363" t="s">
        <v>81</v>
      </c>
      <c r="C363" t="s">
        <v>67</v>
      </c>
      <c r="D363" t="s">
        <v>400</v>
      </c>
      <c r="E363">
        <v>31836.92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401</v>
      </c>
      <c r="E364">
        <v>36688.5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402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403</v>
      </c>
      <c r="E366">
        <v>50302.879999999997</v>
      </c>
      <c r="F366">
        <v>0</v>
      </c>
    </row>
    <row r="367" spans="1:6" x14ac:dyDescent="0.25">
      <c r="A367" t="s">
        <v>40</v>
      </c>
      <c r="B367" t="s">
        <v>81</v>
      </c>
      <c r="C367" t="s">
        <v>67</v>
      </c>
      <c r="D367" t="s">
        <v>404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405</v>
      </c>
      <c r="E368">
        <v>20721.740000000002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406</v>
      </c>
      <c r="E369">
        <v>1182.54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407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408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409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410</v>
      </c>
      <c r="E373">
        <v>0</v>
      </c>
      <c r="F373">
        <v>16580.21</v>
      </c>
    </row>
    <row r="374" spans="1:6" x14ac:dyDescent="0.25">
      <c r="A374" t="s">
        <v>40</v>
      </c>
      <c r="B374" t="s">
        <v>81</v>
      </c>
      <c r="C374" t="s">
        <v>67</v>
      </c>
      <c r="D374" t="s">
        <v>411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412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413</v>
      </c>
      <c r="E376">
        <v>140732.57</v>
      </c>
      <c r="F376">
        <v>21563.98</v>
      </c>
    </row>
    <row r="377" spans="1:6" x14ac:dyDescent="0.25">
      <c r="A377" t="s">
        <v>40</v>
      </c>
      <c r="B377" t="s">
        <v>20</v>
      </c>
      <c r="C377" t="s">
        <v>67</v>
      </c>
      <c r="D377" t="s">
        <v>399</v>
      </c>
      <c r="E377">
        <v>0</v>
      </c>
      <c r="F377">
        <v>10094.35</v>
      </c>
    </row>
    <row r="378" spans="1:6" x14ac:dyDescent="0.25">
      <c r="A378" t="s">
        <v>40</v>
      </c>
      <c r="B378" t="s">
        <v>20</v>
      </c>
      <c r="C378" t="s">
        <v>67</v>
      </c>
      <c r="D378" t="s">
        <v>400</v>
      </c>
      <c r="E378">
        <v>39833.370000000003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401</v>
      </c>
      <c r="E379">
        <v>36688.5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402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403</v>
      </c>
      <c r="E381">
        <v>50302.879999999997</v>
      </c>
      <c r="F381">
        <v>0</v>
      </c>
    </row>
    <row r="382" spans="1:6" x14ac:dyDescent="0.25">
      <c r="A382" t="s">
        <v>40</v>
      </c>
      <c r="B382" t="s">
        <v>20</v>
      </c>
      <c r="C382" t="s">
        <v>67</v>
      </c>
      <c r="D382" t="s">
        <v>404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405</v>
      </c>
      <c r="E383">
        <v>22648.1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406</v>
      </c>
      <c r="E384">
        <v>877.23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407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408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409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410</v>
      </c>
      <c r="E388">
        <v>0</v>
      </c>
      <c r="F388">
        <v>16466.64</v>
      </c>
    </row>
    <row r="389" spans="1:6" x14ac:dyDescent="0.25">
      <c r="A389" t="s">
        <v>40</v>
      </c>
      <c r="B389" t="s">
        <v>20</v>
      </c>
      <c r="C389" t="s">
        <v>67</v>
      </c>
      <c r="D389" t="s">
        <v>411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412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413</v>
      </c>
      <c r="E391">
        <v>150350.07999999999</v>
      </c>
      <c r="F391">
        <v>26560.98</v>
      </c>
    </row>
    <row r="392" spans="1:6" x14ac:dyDescent="0.25">
      <c r="A392" t="s">
        <v>40</v>
      </c>
      <c r="B392" t="s">
        <v>21</v>
      </c>
      <c r="C392" t="s">
        <v>67</v>
      </c>
      <c r="D392" t="s">
        <v>399</v>
      </c>
      <c r="E392">
        <v>0</v>
      </c>
      <c r="F392">
        <v>29744.400000000001</v>
      </c>
    </row>
    <row r="393" spans="1:6" x14ac:dyDescent="0.25">
      <c r="A393" t="s">
        <v>40</v>
      </c>
      <c r="B393" t="s">
        <v>21</v>
      </c>
      <c r="C393" t="s">
        <v>67</v>
      </c>
      <c r="D393" t="s">
        <v>400</v>
      </c>
      <c r="E393">
        <v>39734.839999999997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401</v>
      </c>
      <c r="E394">
        <v>36688.5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402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403</v>
      </c>
      <c r="E396">
        <v>50302.879999999997</v>
      </c>
      <c r="F396">
        <v>0</v>
      </c>
    </row>
    <row r="397" spans="1:6" x14ac:dyDescent="0.25">
      <c r="A397" t="s">
        <v>40</v>
      </c>
      <c r="B397" t="s">
        <v>21</v>
      </c>
      <c r="C397" t="s">
        <v>67</v>
      </c>
      <c r="D397" t="s">
        <v>404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405</v>
      </c>
      <c r="E398">
        <v>22777.46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406</v>
      </c>
      <c r="E399">
        <v>778.58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407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408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409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410</v>
      </c>
      <c r="E403">
        <v>0</v>
      </c>
      <c r="F403">
        <v>16788.84</v>
      </c>
    </row>
    <row r="404" spans="1:6" x14ac:dyDescent="0.25">
      <c r="A404" t="s">
        <v>40</v>
      </c>
      <c r="B404" t="s">
        <v>21</v>
      </c>
      <c r="C404" t="s">
        <v>67</v>
      </c>
      <c r="D404" t="s">
        <v>411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412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413</v>
      </c>
      <c r="E406">
        <v>150282.26</v>
      </c>
      <c r="F406">
        <v>46533.23</v>
      </c>
    </row>
    <row r="407" spans="1:6" x14ac:dyDescent="0.25">
      <c r="A407" t="s">
        <v>40</v>
      </c>
      <c r="B407" t="s">
        <v>22</v>
      </c>
      <c r="C407" t="s">
        <v>67</v>
      </c>
      <c r="D407" t="s">
        <v>399</v>
      </c>
      <c r="E407">
        <v>0</v>
      </c>
      <c r="F407">
        <v>26365.24</v>
      </c>
    </row>
    <row r="408" spans="1:6" x14ac:dyDescent="0.25">
      <c r="A408" t="s">
        <v>40</v>
      </c>
      <c r="B408" t="s">
        <v>22</v>
      </c>
      <c r="C408" t="s">
        <v>67</v>
      </c>
      <c r="D408" t="s">
        <v>400</v>
      </c>
      <c r="E408">
        <v>32836.53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401</v>
      </c>
      <c r="E409">
        <v>36688.5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402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403</v>
      </c>
      <c r="E411">
        <v>50302.879999999997</v>
      </c>
      <c r="F411">
        <v>0</v>
      </c>
    </row>
    <row r="412" spans="1:6" x14ac:dyDescent="0.25">
      <c r="A412" t="s">
        <v>40</v>
      </c>
      <c r="B412" t="s">
        <v>22</v>
      </c>
      <c r="C412" t="s">
        <v>67</v>
      </c>
      <c r="D412" t="s">
        <v>404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405</v>
      </c>
      <c r="E413">
        <v>19929.78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406</v>
      </c>
      <c r="E414">
        <v>764.82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407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408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409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410</v>
      </c>
      <c r="E418">
        <v>0</v>
      </c>
      <c r="F418">
        <v>17203.419999999998</v>
      </c>
    </row>
    <row r="419" spans="1:6" x14ac:dyDescent="0.25">
      <c r="A419" t="s">
        <v>40</v>
      </c>
      <c r="B419" t="s">
        <v>22</v>
      </c>
      <c r="C419" t="s">
        <v>67</v>
      </c>
      <c r="D419" t="s">
        <v>411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412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413</v>
      </c>
      <c r="E421">
        <v>140522.51999999999</v>
      </c>
      <c r="F421">
        <v>43568.66</v>
      </c>
    </row>
    <row r="422" spans="1:6" x14ac:dyDescent="0.25">
      <c r="A422" t="s">
        <v>40</v>
      </c>
      <c r="B422" t="s">
        <v>23</v>
      </c>
      <c r="C422" t="s">
        <v>67</v>
      </c>
      <c r="D422" t="s">
        <v>399</v>
      </c>
      <c r="E422">
        <v>0</v>
      </c>
      <c r="F422">
        <v>23097.4</v>
      </c>
    </row>
    <row r="423" spans="1:6" x14ac:dyDescent="0.25">
      <c r="A423" t="s">
        <v>40</v>
      </c>
      <c r="B423" t="s">
        <v>23</v>
      </c>
      <c r="C423" t="s">
        <v>67</v>
      </c>
      <c r="D423" t="s">
        <v>400</v>
      </c>
      <c r="E423">
        <v>43803.48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401</v>
      </c>
      <c r="E424">
        <v>36688.5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402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403</v>
      </c>
      <c r="E426">
        <v>50302.879999999997</v>
      </c>
      <c r="F426">
        <v>0</v>
      </c>
    </row>
    <row r="427" spans="1:6" x14ac:dyDescent="0.25">
      <c r="A427" t="s">
        <v>40</v>
      </c>
      <c r="B427" t="s">
        <v>23</v>
      </c>
      <c r="C427" t="s">
        <v>67</v>
      </c>
      <c r="D427" t="s">
        <v>404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405</v>
      </c>
      <c r="E428">
        <v>24106.73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406</v>
      </c>
      <c r="E429">
        <v>889.51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407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408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409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410</v>
      </c>
      <c r="E433">
        <v>0</v>
      </c>
      <c r="F433">
        <v>16360.63</v>
      </c>
    </row>
    <row r="434" spans="1:6" x14ac:dyDescent="0.25">
      <c r="A434" t="s">
        <v>40</v>
      </c>
      <c r="B434" t="s">
        <v>23</v>
      </c>
      <c r="C434" t="s">
        <v>67</v>
      </c>
      <c r="D434" t="s">
        <v>411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412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413</v>
      </c>
      <c r="E436">
        <v>155791.1</v>
      </c>
      <c r="F436">
        <v>39458.04</v>
      </c>
    </row>
    <row r="437" spans="1:6" x14ac:dyDescent="0.25">
      <c r="A437" t="s">
        <v>40</v>
      </c>
      <c r="B437" t="s">
        <v>24</v>
      </c>
      <c r="C437" t="s">
        <v>67</v>
      </c>
      <c r="D437" t="s">
        <v>399</v>
      </c>
      <c r="E437">
        <v>0</v>
      </c>
      <c r="F437">
        <v>15040.32</v>
      </c>
    </row>
    <row r="438" spans="1:6" x14ac:dyDescent="0.25">
      <c r="A438" t="s">
        <v>40</v>
      </c>
      <c r="B438" t="s">
        <v>24</v>
      </c>
      <c r="C438" t="s">
        <v>67</v>
      </c>
      <c r="D438" t="s">
        <v>400</v>
      </c>
      <c r="E438">
        <v>55782.99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401</v>
      </c>
      <c r="E439">
        <v>36688.5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402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403</v>
      </c>
      <c r="E441">
        <v>50302.879999999997</v>
      </c>
      <c r="F441">
        <v>0</v>
      </c>
    </row>
    <row r="442" spans="1:6" x14ac:dyDescent="0.25">
      <c r="A442" t="s">
        <v>40</v>
      </c>
      <c r="B442" t="s">
        <v>24</v>
      </c>
      <c r="C442" t="s">
        <v>67</v>
      </c>
      <c r="D442" t="s">
        <v>404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405</v>
      </c>
      <c r="E443">
        <v>29509.66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406</v>
      </c>
      <c r="E444">
        <v>1421.26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407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408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409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410</v>
      </c>
      <c r="E448">
        <v>0</v>
      </c>
      <c r="F448">
        <v>15636.29</v>
      </c>
    </row>
    <row r="449" spans="1:6" x14ac:dyDescent="0.25">
      <c r="A449" t="s">
        <v>40</v>
      </c>
      <c r="B449" t="s">
        <v>24</v>
      </c>
      <c r="C449" t="s">
        <v>67</v>
      </c>
      <c r="D449" t="s">
        <v>411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412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413</v>
      </c>
      <c r="E451">
        <v>173705.3</v>
      </c>
      <c r="F451">
        <v>30676.61</v>
      </c>
    </row>
    <row r="452" spans="1:6" x14ac:dyDescent="0.25">
      <c r="A452" t="s">
        <v>40</v>
      </c>
      <c r="B452" t="s">
        <v>25</v>
      </c>
      <c r="C452" t="s">
        <v>67</v>
      </c>
      <c r="D452" t="s">
        <v>399</v>
      </c>
      <c r="E452">
        <v>0</v>
      </c>
      <c r="F452">
        <v>6908.83</v>
      </c>
    </row>
    <row r="453" spans="1:6" x14ac:dyDescent="0.25">
      <c r="A453" t="s">
        <v>40</v>
      </c>
      <c r="B453" t="s">
        <v>25</v>
      </c>
      <c r="C453" t="s">
        <v>67</v>
      </c>
      <c r="D453" t="s">
        <v>400</v>
      </c>
      <c r="E453">
        <v>81093.48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401</v>
      </c>
      <c r="E454">
        <v>36688.5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402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403</v>
      </c>
      <c r="E456">
        <v>50302.879999999997</v>
      </c>
      <c r="F456">
        <v>0</v>
      </c>
    </row>
    <row r="457" spans="1:6" x14ac:dyDescent="0.25">
      <c r="A457" t="s">
        <v>40</v>
      </c>
      <c r="B457" t="s">
        <v>25</v>
      </c>
      <c r="C457" t="s">
        <v>67</v>
      </c>
      <c r="D457" t="s">
        <v>404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405</v>
      </c>
      <c r="E458">
        <v>32777.79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406</v>
      </c>
      <c r="E459">
        <v>1258.0899999999999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407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408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409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410</v>
      </c>
      <c r="E463">
        <v>0</v>
      </c>
      <c r="F463">
        <v>14110.87</v>
      </c>
    </row>
    <row r="464" spans="1:6" x14ac:dyDescent="0.25">
      <c r="A464" t="s">
        <v>40</v>
      </c>
      <c r="B464" t="s">
        <v>25</v>
      </c>
      <c r="C464" t="s">
        <v>67</v>
      </c>
      <c r="D464" t="s">
        <v>411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412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413</v>
      </c>
      <c r="E466">
        <v>202120.74</v>
      </c>
      <c r="F466">
        <v>21019.7</v>
      </c>
    </row>
    <row r="467" spans="1:6" x14ac:dyDescent="0.25">
      <c r="A467" t="s">
        <v>40</v>
      </c>
      <c r="B467" t="s">
        <v>26</v>
      </c>
      <c r="C467" t="s">
        <v>67</v>
      </c>
      <c r="D467" t="s">
        <v>399</v>
      </c>
      <c r="E467">
        <v>0</v>
      </c>
      <c r="F467">
        <v>41735.879999999997</v>
      </c>
    </row>
    <row r="468" spans="1:6" x14ac:dyDescent="0.25">
      <c r="A468" t="s">
        <v>40</v>
      </c>
      <c r="B468" t="s">
        <v>26</v>
      </c>
      <c r="C468" t="s">
        <v>67</v>
      </c>
      <c r="D468" t="s">
        <v>400</v>
      </c>
      <c r="E468">
        <v>35988.339999999997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401</v>
      </c>
      <c r="E469">
        <v>36688.5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402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403</v>
      </c>
      <c r="E471">
        <v>50302.879999999997</v>
      </c>
      <c r="F471">
        <v>0</v>
      </c>
    </row>
    <row r="472" spans="1:6" x14ac:dyDescent="0.25">
      <c r="A472" t="s">
        <v>40</v>
      </c>
      <c r="B472" t="s">
        <v>26</v>
      </c>
      <c r="C472" t="s">
        <v>67</v>
      </c>
      <c r="D472" t="s">
        <v>404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405</v>
      </c>
      <c r="E473">
        <v>26497.94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406</v>
      </c>
      <c r="E474">
        <v>905.08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407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408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409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410</v>
      </c>
      <c r="E478">
        <v>0</v>
      </c>
      <c r="F478">
        <v>18075.099999999999</v>
      </c>
    </row>
    <row r="479" spans="1:6" x14ac:dyDescent="0.25">
      <c r="A479" t="s">
        <v>40</v>
      </c>
      <c r="B479" t="s">
        <v>26</v>
      </c>
      <c r="C479" t="s">
        <v>67</v>
      </c>
      <c r="D479" t="s">
        <v>411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412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413</v>
      </c>
      <c r="E481">
        <v>150382.75</v>
      </c>
      <c r="F481">
        <v>59810.99</v>
      </c>
    </row>
    <row r="482" spans="1:6" x14ac:dyDescent="0.25">
      <c r="A482" t="s">
        <v>39</v>
      </c>
      <c r="B482" t="s">
        <v>73</v>
      </c>
      <c r="C482" t="s">
        <v>48</v>
      </c>
      <c r="D482" t="s">
        <v>399</v>
      </c>
      <c r="E482">
        <v>0</v>
      </c>
      <c r="F482">
        <v>24965.53</v>
      </c>
    </row>
    <row r="483" spans="1:6" x14ac:dyDescent="0.25">
      <c r="A483" t="s">
        <v>39</v>
      </c>
      <c r="B483" t="s">
        <v>73</v>
      </c>
      <c r="C483" t="s">
        <v>48</v>
      </c>
      <c r="D483" t="s">
        <v>400</v>
      </c>
      <c r="E483">
        <v>913.08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401</v>
      </c>
      <c r="E484">
        <v>72808.06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402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403</v>
      </c>
      <c r="E486">
        <v>50302.879999999997</v>
      </c>
      <c r="F486">
        <v>0</v>
      </c>
    </row>
    <row r="487" spans="1:6" x14ac:dyDescent="0.25">
      <c r="A487" t="s">
        <v>39</v>
      </c>
      <c r="B487" t="s">
        <v>73</v>
      </c>
      <c r="C487" t="s">
        <v>48</v>
      </c>
      <c r="D487" t="s">
        <v>404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405</v>
      </c>
      <c r="E488">
        <v>55837.2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406</v>
      </c>
      <c r="E489">
        <v>0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407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408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409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410</v>
      </c>
      <c r="E493">
        <v>0</v>
      </c>
      <c r="F493">
        <v>19783.34</v>
      </c>
    </row>
    <row r="494" spans="1:6" x14ac:dyDescent="0.25">
      <c r="A494" t="s">
        <v>39</v>
      </c>
      <c r="B494" t="s">
        <v>73</v>
      </c>
      <c r="C494" t="s">
        <v>48</v>
      </c>
      <c r="D494" t="s">
        <v>411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412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413</v>
      </c>
      <c r="E496">
        <v>179861.22</v>
      </c>
      <c r="F496">
        <v>44748.87</v>
      </c>
    </row>
    <row r="497" spans="1:6" x14ac:dyDescent="0.25">
      <c r="A497" t="s">
        <v>39</v>
      </c>
      <c r="B497" t="s">
        <v>74</v>
      </c>
      <c r="C497" t="s">
        <v>48</v>
      </c>
      <c r="D497" t="s">
        <v>399</v>
      </c>
      <c r="E497">
        <v>0</v>
      </c>
      <c r="F497">
        <v>15436.52</v>
      </c>
    </row>
    <row r="498" spans="1:6" x14ac:dyDescent="0.25">
      <c r="A498" t="s">
        <v>39</v>
      </c>
      <c r="B498" t="s">
        <v>74</v>
      </c>
      <c r="C498" t="s">
        <v>48</v>
      </c>
      <c r="D498" t="s">
        <v>400</v>
      </c>
      <c r="E498">
        <v>23219.16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401</v>
      </c>
      <c r="E499">
        <v>72808.06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402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403</v>
      </c>
      <c r="E501">
        <v>50302.879999999997</v>
      </c>
      <c r="F501">
        <v>0</v>
      </c>
    </row>
    <row r="502" spans="1:6" x14ac:dyDescent="0.25">
      <c r="A502" t="s">
        <v>39</v>
      </c>
      <c r="B502" t="s">
        <v>74</v>
      </c>
      <c r="C502" t="s">
        <v>48</v>
      </c>
      <c r="D502" t="s">
        <v>404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405</v>
      </c>
      <c r="E503">
        <v>69552.59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406</v>
      </c>
      <c r="E504">
        <v>0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407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408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409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410</v>
      </c>
      <c r="E508">
        <v>0</v>
      </c>
      <c r="F508">
        <v>18344.82</v>
      </c>
    </row>
    <row r="509" spans="1:6" x14ac:dyDescent="0.25">
      <c r="A509" t="s">
        <v>39</v>
      </c>
      <c r="B509" t="s">
        <v>74</v>
      </c>
      <c r="C509" t="s">
        <v>48</v>
      </c>
      <c r="D509" t="s">
        <v>411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412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413</v>
      </c>
      <c r="E511">
        <v>215882.69</v>
      </c>
      <c r="F511">
        <v>33781.339999999997</v>
      </c>
    </row>
    <row r="512" spans="1:6" x14ac:dyDescent="0.25">
      <c r="A512" t="s">
        <v>39</v>
      </c>
      <c r="B512" t="s">
        <v>75</v>
      </c>
      <c r="C512" t="s">
        <v>48</v>
      </c>
      <c r="D512" t="s">
        <v>399</v>
      </c>
      <c r="E512">
        <v>0</v>
      </c>
      <c r="F512">
        <v>8302.5499999999993</v>
      </c>
    </row>
    <row r="513" spans="1:6" x14ac:dyDescent="0.25">
      <c r="A513" t="s">
        <v>39</v>
      </c>
      <c r="B513" t="s">
        <v>75</v>
      </c>
      <c r="C513" t="s">
        <v>48</v>
      </c>
      <c r="D513" t="s">
        <v>400</v>
      </c>
      <c r="E513">
        <v>13186.98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401</v>
      </c>
      <c r="E514">
        <v>72808.06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402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403</v>
      </c>
      <c r="E516">
        <v>50302.879999999997</v>
      </c>
      <c r="F516">
        <v>0</v>
      </c>
    </row>
    <row r="517" spans="1:6" x14ac:dyDescent="0.25">
      <c r="A517" t="s">
        <v>39</v>
      </c>
      <c r="B517" t="s">
        <v>75</v>
      </c>
      <c r="C517" t="s">
        <v>48</v>
      </c>
      <c r="D517" t="s">
        <v>404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405</v>
      </c>
      <c r="E518">
        <v>65470.8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406</v>
      </c>
      <c r="E519">
        <v>0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407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408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409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410</v>
      </c>
      <c r="E523">
        <v>0</v>
      </c>
      <c r="F523">
        <v>18280.919999999998</v>
      </c>
    </row>
    <row r="524" spans="1:6" x14ac:dyDescent="0.25">
      <c r="A524" t="s">
        <v>39</v>
      </c>
      <c r="B524" t="s">
        <v>75</v>
      </c>
      <c r="C524" t="s">
        <v>48</v>
      </c>
      <c r="D524" t="s">
        <v>411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412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413</v>
      </c>
      <c r="E526">
        <v>201768.73</v>
      </c>
      <c r="F526">
        <v>26583.47</v>
      </c>
    </row>
    <row r="527" spans="1:6" x14ac:dyDescent="0.25">
      <c r="A527" t="s">
        <v>39</v>
      </c>
      <c r="B527" t="s">
        <v>76</v>
      </c>
      <c r="C527" t="s">
        <v>48</v>
      </c>
      <c r="D527" t="s">
        <v>399</v>
      </c>
      <c r="E527">
        <v>0</v>
      </c>
      <c r="F527">
        <v>7358.58</v>
      </c>
    </row>
    <row r="528" spans="1:6" x14ac:dyDescent="0.25">
      <c r="A528" t="s">
        <v>39</v>
      </c>
      <c r="B528" t="s">
        <v>76</v>
      </c>
      <c r="C528" t="s">
        <v>48</v>
      </c>
      <c r="D528" t="s">
        <v>400</v>
      </c>
      <c r="E528">
        <v>28039.93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401</v>
      </c>
      <c r="E529">
        <v>72808.06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402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403</v>
      </c>
      <c r="E531">
        <v>50302.879999999997</v>
      </c>
      <c r="F531">
        <v>0</v>
      </c>
    </row>
    <row r="532" spans="1:6" x14ac:dyDescent="0.25">
      <c r="A532" t="s">
        <v>39</v>
      </c>
      <c r="B532" t="s">
        <v>76</v>
      </c>
      <c r="C532" t="s">
        <v>48</v>
      </c>
      <c r="D532" t="s">
        <v>404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405</v>
      </c>
      <c r="E533">
        <v>70364.479999999996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406</v>
      </c>
      <c r="E534">
        <v>0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407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408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409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410</v>
      </c>
      <c r="E538">
        <v>0</v>
      </c>
      <c r="F538">
        <v>17724.16</v>
      </c>
    </row>
    <row r="539" spans="1:6" x14ac:dyDescent="0.25">
      <c r="A539" t="s">
        <v>39</v>
      </c>
      <c r="B539" t="s">
        <v>76</v>
      </c>
      <c r="C539" t="s">
        <v>48</v>
      </c>
      <c r="D539" t="s">
        <v>411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412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413</v>
      </c>
      <c r="E541">
        <v>221515.36</v>
      </c>
      <c r="F541">
        <v>25082.74</v>
      </c>
    </row>
    <row r="542" spans="1:6" x14ac:dyDescent="0.25">
      <c r="A542" t="s">
        <v>39</v>
      </c>
      <c r="B542" t="s">
        <v>77</v>
      </c>
      <c r="C542" t="s">
        <v>48</v>
      </c>
      <c r="D542" t="s">
        <v>399</v>
      </c>
      <c r="E542">
        <v>0</v>
      </c>
      <c r="F542">
        <v>7498.94</v>
      </c>
    </row>
    <row r="543" spans="1:6" x14ac:dyDescent="0.25">
      <c r="A543" t="s">
        <v>39</v>
      </c>
      <c r="B543" t="s">
        <v>77</v>
      </c>
      <c r="C543" t="s">
        <v>48</v>
      </c>
      <c r="D543" t="s">
        <v>400</v>
      </c>
      <c r="E543">
        <v>17805.66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401</v>
      </c>
      <c r="E544">
        <v>72808.06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402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403</v>
      </c>
      <c r="E546">
        <v>50302.879999999997</v>
      </c>
      <c r="F546">
        <v>0</v>
      </c>
    </row>
    <row r="547" spans="1:6" x14ac:dyDescent="0.25">
      <c r="A547" t="s">
        <v>39</v>
      </c>
      <c r="B547" t="s">
        <v>77</v>
      </c>
      <c r="C547" t="s">
        <v>48</v>
      </c>
      <c r="D547" t="s">
        <v>404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405</v>
      </c>
      <c r="E548">
        <v>64995.63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406</v>
      </c>
      <c r="E549">
        <v>0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407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408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409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410</v>
      </c>
      <c r="E553">
        <v>0</v>
      </c>
      <c r="F553">
        <v>18281.169999999998</v>
      </c>
    </row>
    <row r="554" spans="1:6" x14ac:dyDescent="0.25">
      <c r="A554" t="s">
        <v>39</v>
      </c>
      <c r="B554" t="s">
        <v>77</v>
      </c>
      <c r="C554" t="s">
        <v>48</v>
      </c>
      <c r="D554" t="s">
        <v>411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412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413</v>
      </c>
      <c r="E556">
        <v>205912.24</v>
      </c>
      <c r="F556">
        <v>25780.11</v>
      </c>
    </row>
    <row r="557" spans="1:6" x14ac:dyDescent="0.25">
      <c r="A557" t="s">
        <v>39</v>
      </c>
      <c r="B557" t="s">
        <v>78</v>
      </c>
      <c r="C557" t="s">
        <v>48</v>
      </c>
      <c r="D557" t="s">
        <v>399</v>
      </c>
      <c r="E557">
        <v>0</v>
      </c>
      <c r="F557">
        <v>1355.98</v>
      </c>
    </row>
    <row r="558" spans="1:6" x14ac:dyDescent="0.25">
      <c r="A558" t="s">
        <v>39</v>
      </c>
      <c r="B558" t="s">
        <v>78</v>
      </c>
      <c r="C558" t="s">
        <v>48</v>
      </c>
      <c r="D558" t="s">
        <v>400</v>
      </c>
      <c r="E558">
        <v>29685.25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401</v>
      </c>
      <c r="E559">
        <v>72808.06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402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403</v>
      </c>
      <c r="E561">
        <v>50302.879999999997</v>
      </c>
      <c r="F561">
        <v>0</v>
      </c>
    </row>
    <row r="562" spans="1:6" x14ac:dyDescent="0.25">
      <c r="A562" t="s">
        <v>39</v>
      </c>
      <c r="B562" t="s">
        <v>78</v>
      </c>
      <c r="C562" t="s">
        <v>48</v>
      </c>
      <c r="D562" t="s">
        <v>404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405</v>
      </c>
      <c r="E563">
        <v>67010.89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406</v>
      </c>
      <c r="E564">
        <v>0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407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408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409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410</v>
      </c>
      <c r="E568">
        <v>0</v>
      </c>
      <c r="F568">
        <v>17001.18</v>
      </c>
    </row>
    <row r="569" spans="1:6" x14ac:dyDescent="0.25">
      <c r="A569" t="s">
        <v>39</v>
      </c>
      <c r="B569" t="s">
        <v>78</v>
      </c>
      <c r="C569" t="s">
        <v>48</v>
      </c>
      <c r="D569" t="s">
        <v>411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412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413</v>
      </c>
      <c r="E571">
        <v>219807.08</v>
      </c>
      <c r="F571">
        <v>18357.16</v>
      </c>
    </row>
    <row r="572" spans="1:6" x14ac:dyDescent="0.25">
      <c r="A572" t="s">
        <v>39</v>
      </c>
      <c r="B572" t="s">
        <v>79</v>
      </c>
      <c r="C572" t="s">
        <v>48</v>
      </c>
      <c r="D572" t="s">
        <v>399</v>
      </c>
      <c r="E572">
        <v>0</v>
      </c>
      <c r="F572">
        <v>1127.19</v>
      </c>
    </row>
    <row r="573" spans="1:6" x14ac:dyDescent="0.25">
      <c r="A573" t="s">
        <v>39</v>
      </c>
      <c r="B573" t="s">
        <v>79</v>
      </c>
      <c r="C573" t="s">
        <v>48</v>
      </c>
      <c r="D573" t="s">
        <v>400</v>
      </c>
      <c r="E573">
        <v>32854.980000000003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401</v>
      </c>
      <c r="E574">
        <v>72808.06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402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403</v>
      </c>
      <c r="E576">
        <v>50302.879999999997</v>
      </c>
      <c r="F576">
        <v>0</v>
      </c>
    </row>
    <row r="577" spans="1:6" x14ac:dyDescent="0.25">
      <c r="A577" t="s">
        <v>39</v>
      </c>
      <c r="B577" t="s">
        <v>79</v>
      </c>
      <c r="C577" t="s">
        <v>48</v>
      </c>
      <c r="D577" t="s">
        <v>404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405</v>
      </c>
      <c r="E578">
        <v>65674.06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406</v>
      </c>
      <c r="E579">
        <v>0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407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408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409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410</v>
      </c>
      <c r="E583">
        <v>0</v>
      </c>
      <c r="F583">
        <v>16810.84</v>
      </c>
    </row>
    <row r="584" spans="1:6" x14ac:dyDescent="0.25">
      <c r="A584" t="s">
        <v>39</v>
      </c>
      <c r="B584" t="s">
        <v>79</v>
      </c>
      <c r="C584" t="s">
        <v>48</v>
      </c>
      <c r="D584" t="s">
        <v>411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412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413</v>
      </c>
      <c r="E586">
        <v>221639.98</v>
      </c>
      <c r="F586">
        <v>17938.03</v>
      </c>
    </row>
    <row r="587" spans="1:6" x14ac:dyDescent="0.25">
      <c r="A587" t="s">
        <v>39</v>
      </c>
      <c r="B587" t="s">
        <v>80</v>
      </c>
      <c r="C587" t="s">
        <v>48</v>
      </c>
      <c r="D587" t="s">
        <v>399</v>
      </c>
      <c r="E587">
        <v>0</v>
      </c>
      <c r="F587">
        <v>2290.73</v>
      </c>
    </row>
    <row r="588" spans="1:6" x14ac:dyDescent="0.25">
      <c r="A588" t="s">
        <v>39</v>
      </c>
      <c r="B588" t="s">
        <v>80</v>
      </c>
      <c r="C588" t="s">
        <v>48</v>
      </c>
      <c r="D588" t="s">
        <v>400</v>
      </c>
      <c r="E588">
        <v>39309.410000000003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401</v>
      </c>
      <c r="E589">
        <v>72808.06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402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403</v>
      </c>
      <c r="E591">
        <v>50302.879999999997</v>
      </c>
      <c r="F591">
        <v>0</v>
      </c>
    </row>
    <row r="592" spans="1:6" x14ac:dyDescent="0.25">
      <c r="A592" t="s">
        <v>39</v>
      </c>
      <c r="B592" t="s">
        <v>80</v>
      </c>
      <c r="C592" t="s">
        <v>48</v>
      </c>
      <c r="D592" t="s">
        <v>404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405</v>
      </c>
      <c r="E593">
        <v>70646.98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406</v>
      </c>
      <c r="E594">
        <v>0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407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408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409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410</v>
      </c>
      <c r="E598">
        <v>0</v>
      </c>
      <c r="F598">
        <v>16789.89</v>
      </c>
    </row>
    <row r="599" spans="1:6" x14ac:dyDescent="0.25">
      <c r="A599" t="s">
        <v>39</v>
      </c>
      <c r="B599" t="s">
        <v>80</v>
      </c>
      <c r="C599" t="s">
        <v>48</v>
      </c>
      <c r="D599" t="s">
        <v>411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412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413</v>
      </c>
      <c r="E601">
        <v>233067.33</v>
      </c>
      <c r="F601">
        <v>19080.62</v>
      </c>
    </row>
    <row r="602" spans="1:6" x14ac:dyDescent="0.25">
      <c r="A602" t="s">
        <v>39</v>
      </c>
      <c r="B602" t="s">
        <v>81</v>
      </c>
      <c r="C602" t="s">
        <v>48</v>
      </c>
      <c r="D602" t="s">
        <v>399</v>
      </c>
      <c r="E602">
        <v>0</v>
      </c>
      <c r="F602">
        <v>1681.38</v>
      </c>
    </row>
    <row r="603" spans="1:6" x14ac:dyDescent="0.25">
      <c r="A603" t="s">
        <v>39</v>
      </c>
      <c r="B603" t="s">
        <v>81</v>
      </c>
      <c r="C603" t="s">
        <v>48</v>
      </c>
      <c r="D603" t="s">
        <v>400</v>
      </c>
      <c r="E603">
        <v>45444.43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401</v>
      </c>
      <c r="E604">
        <v>72808.06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402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403</v>
      </c>
      <c r="E606">
        <v>50302.879999999997</v>
      </c>
      <c r="F606">
        <v>0</v>
      </c>
    </row>
    <row r="607" spans="1:6" x14ac:dyDescent="0.25">
      <c r="A607" t="s">
        <v>39</v>
      </c>
      <c r="B607" t="s">
        <v>81</v>
      </c>
      <c r="C607" t="s">
        <v>48</v>
      </c>
      <c r="D607" t="s">
        <v>404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405</v>
      </c>
      <c r="E608">
        <v>75043.77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406</v>
      </c>
      <c r="E609">
        <v>0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407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408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409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410</v>
      </c>
      <c r="E613">
        <v>0</v>
      </c>
      <c r="F613">
        <v>16585.48</v>
      </c>
    </row>
    <row r="614" spans="1:6" x14ac:dyDescent="0.25">
      <c r="A614" t="s">
        <v>39</v>
      </c>
      <c r="B614" t="s">
        <v>81</v>
      </c>
      <c r="C614" t="s">
        <v>48</v>
      </c>
      <c r="D614" t="s">
        <v>411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412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413</v>
      </c>
      <c r="E616">
        <v>243599.15</v>
      </c>
      <c r="F616">
        <v>18266.86</v>
      </c>
    </row>
    <row r="617" spans="1:6" x14ac:dyDescent="0.25">
      <c r="A617" t="s">
        <v>39</v>
      </c>
      <c r="B617" t="s">
        <v>20</v>
      </c>
      <c r="C617" t="s">
        <v>48</v>
      </c>
      <c r="D617" t="s">
        <v>399</v>
      </c>
      <c r="E617">
        <v>0</v>
      </c>
      <c r="F617">
        <v>4242.29</v>
      </c>
    </row>
    <row r="618" spans="1:6" x14ac:dyDescent="0.25">
      <c r="A618" t="s">
        <v>39</v>
      </c>
      <c r="B618" t="s">
        <v>20</v>
      </c>
      <c r="C618" t="s">
        <v>48</v>
      </c>
      <c r="D618" t="s">
        <v>400</v>
      </c>
      <c r="E618">
        <v>52292.959999999999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401</v>
      </c>
      <c r="E619">
        <v>72808.06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402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403</v>
      </c>
      <c r="E621">
        <v>50302.879999999997</v>
      </c>
      <c r="F621">
        <v>0</v>
      </c>
    </row>
    <row r="622" spans="1:6" x14ac:dyDescent="0.25">
      <c r="A622" t="s">
        <v>39</v>
      </c>
      <c r="B622" t="s">
        <v>20</v>
      </c>
      <c r="C622" t="s">
        <v>48</v>
      </c>
      <c r="D622" t="s">
        <v>404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405</v>
      </c>
      <c r="E623">
        <v>71896.649999999994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406</v>
      </c>
      <c r="E624">
        <v>0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407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408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409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410</v>
      </c>
      <c r="E628">
        <v>0</v>
      </c>
      <c r="F628">
        <v>16471.11</v>
      </c>
    </row>
    <row r="629" spans="1:6" x14ac:dyDescent="0.25">
      <c r="A629" t="s">
        <v>39</v>
      </c>
      <c r="B629" t="s">
        <v>20</v>
      </c>
      <c r="C629" t="s">
        <v>48</v>
      </c>
      <c r="D629" t="s">
        <v>411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412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413</v>
      </c>
      <c r="E631">
        <v>247300.55</v>
      </c>
      <c r="F631">
        <v>20713.400000000001</v>
      </c>
    </row>
    <row r="632" spans="1:6" x14ac:dyDescent="0.25">
      <c r="A632" t="s">
        <v>39</v>
      </c>
      <c r="B632" t="s">
        <v>21</v>
      </c>
      <c r="C632" t="s">
        <v>48</v>
      </c>
      <c r="D632" t="s">
        <v>399</v>
      </c>
      <c r="E632">
        <v>0</v>
      </c>
      <c r="F632">
        <v>14714.34</v>
      </c>
    </row>
    <row r="633" spans="1:6" x14ac:dyDescent="0.25">
      <c r="A633" t="s">
        <v>39</v>
      </c>
      <c r="B633" t="s">
        <v>21</v>
      </c>
      <c r="C633" t="s">
        <v>48</v>
      </c>
      <c r="D633" t="s">
        <v>400</v>
      </c>
      <c r="E633">
        <v>55294.239999999998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401</v>
      </c>
      <c r="E634">
        <v>72808.06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402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403</v>
      </c>
      <c r="E636">
        <v>50302.879999999997</v>
      </c>
      <c r="F636">
        <v>0</v>
      </c>
    </row>
    <row r="637" spans="1:6" x14ac:dyDescent="0.25">
      <c r="A637" t="s">
        <v>39</v>
      </c>
      <c r="B637" t="s">
        <v>21</v>
      </c>
      <c r="C637" t="s">
        <v>48</v>
      </c>
      <c r="D637" t="s">
        <v>404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405</v>
      </c>
      <c r="E638">
        <v>79456.429999999993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406</v>
      </c>
      <c r="E639">
        <v>0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407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408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409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410</v>
      </c>
      <c r="E643">
        <v>0</v>
      </c>
      <c r="F643">
        <v>16794.46</v>
      </c>
    </row>
    <row r="644" spans="1:6" x14ac:dyDescent="0.25">
      <c r="A644" t="s">
        <v>39</v>
      </c>
      <c r="B644" t="s">
        <v>21</v>
      </c>
      <c r="C644" t="s">
        <v>48</v>
      </c>
      <c r="D644" t="s">
        <v>411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412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413</v>
      </c>
      <c r="E646">
        <v>257861.61</v>
      </c>
      <c r="F646">
        <v>31508.799999999999</v>
      </c>
    </row>
    <row r="647" spans="1:6" x14ac:dyDescent="0.25">
      <c r="A647" t="s">
        <v>39</v>
      </c>
      <c r="B647" t="s">
        <v>22</v>
      </c>
      <c r="C647" t="s">
        <v>48</v>
      </c>
      <c r="D647" t="s">
        <v>399</v>
      </c>
      <c r="E647">
        <v>0</v>
      </c>
      <c r="F647">
        <v>13753.72</v>
      </c>
    </row>
    <row r="648" spans="1:6" x14ac:dyDescent="0.25">
      <c r="A648" t="s">
        <v>39</v>
      </c>
      <c r="B648" t="s">
        <v>22</v>
      </c>
      <c r="C648" t="s">
        <v>48</v>
      </c>
      <c r="D648" t="s">
        <v>400</v>
      </c>
      <c r="E648">
        <v>46260.03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401</v>
      </c>
      <c r="E649">
        <v>72808.06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402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403</v>
      </c>
      <c r="E651">
        <v>50302.879999999997</v>
      </c>
      <c r="F651">
        <v>0</v>
      </c>
    </row>
    <row r="652" spans="1:6" x14ac:dyDescent="0.25">
      <c r="A652" t="s">
        <v>39</v>
      </c>
      <c r="B652" t="s">
        <v>22</v>
      </c>
      <c r="C652" t="s">
        <v>48</v>
      </c>
      <c r="D652" t="s">
        <v>404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405</v>
      </c>
      <c r="E653">
        <v>73024.600000000006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406</v>
      </c>
      <c r="E654">
        <v>0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407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408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409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410</v>
      </c>
      <c r="E658">
        <v>0</v>
      </c>
      <c r="F658">
        <v>17208.77</v>
      </c>
    </row>
    <row r="659" spans="1:6" x14ac:dyDescent="0.25">
      <c r="A659" t="s">
        <v>39</v>
      </c>
      <c r="B659" t="s">
        <v>22</v>
      </c>
      <c r="C659" t="s">
        <v>48</v>
      </c>
      <c r="D659" t="s">
        <v>411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412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413</v>
      </c>
      <c r="E661">
        <v>242395.57</v>
      </c>
      <c r="F661">
        <v>30962.49</v>
      </c>
    </row>
    <row r="662" spans="1:6" x14ac:dyDescent="0.25">
      <c r="A662" t="s">
        <v>39</v>
      </c>
      <c r="B662" t="s">
        <v>23</v>
      </c>
      <c r="C662" t="s">
        <v>48</v>
      </c>
      <c r="D662" t="s">
        <v>399</v>
      </c>
      <c r="E662">
        <v>0</v>
      </c>
      <c r="F662">
        <v>10019.530000000001</v>
      </c>
    </row>
    <row r="663" spans="1:6" x14ac:dyDescent="0.25">
      <c r="A663" t="s">
        <v>39</v>
      </c>
      <c r="B663" t="s">
        <v>23</v>
      </c>
      <c r="C663" t="s">
        <v>48</v>
      </c>
      <c r="D663" t="s">
        <v>400</v>
      </c>
      <c r="E663">
        <v>61055.8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401</v>
      </c>
      <c r="E664">
        <v>72808.06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402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403</v>
      </c>
      <c r="E666">
        <v>50302.879999999997</v>
      </c>
      <c r="F666">
        <v>0</v>
      </c>
    </row>
    <row r="667" spans="1:6" x14ac:dyDescent="0.25">
      <c r="A667" t="s">
        <v>39</v>
      </c>
      <c r="B667" t="s">
        <v>23</v>
      </c>
      <c r="C667" t="s">
        <v>48</v>
      </c>
      <c r="D667" t="s">
        <v>404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405</v>
      </c>
      <c r="E668">
        <v>77408.37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406</v>
      </c>
      <c r="E669">
        <v>0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407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408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409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410</v>
      </c>
      <c r="E673">
        <v>0</v>
      </c>
      <c r="F673">
        <v>16366.07</v>
      </c>
    </row>
    <row r="674" spans="1:6" x14ac:dyDescent="0.25">
      <c r="A674" t="s">
        <v>39</v>
      </c>
      <c r="B674" t="s">
        <v>23</v>
      </c>
      <c r="C674" t="s">
        <v>48</v>
      </c>
      <c r="D674" t="s">
        <v>411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412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413</v>
      </c>
      <c r="E676">
        <v>261575.12</v>
      </c>
      <c r="F676">
        <v>26385.599999999999</v>
      </c>
    </row>
    <row r="677" spans="1:6" x14ac:dyDescent="0.25">
      <c r="A677" t="s">
        <v>39</v>
      </c>
      <c r="B677" t="s">
        <v>24</v>
      </c>
      <c r="C677" t="s">
        <v>48</v>
      </c>
      <c r="D677" t="s">
        <v>399</v>
      </c>
      <c r="E677">
        <v>0</v>
      </c>
      <c r="F677">
        <v>5859.47</v>
      </c>
    </row>
    <row r="678" spans="1:6" x14ac:dyDescent="0.25">
      <c r="A678" t="s">
        <v>39</v>
      </c>
      <c r="B678" t="s">
        <v>24</v>
      </c>
      <c r="C678" t="s">
        <v>48</v>
      </c>
      <c r="D678" t="s">
        <v>400</v>
      </c>
      <c r="E678">
        <v>76178.259999999995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401</v>
      </c>
      <c r="E679">
        <v>72808.06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402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403</v>
      </c>
      <c r="E681">
        <v>50302.879999999997</v>
      </c>
      <c r="F681">
        <v>0</v>
      </c>
    </row>
    <row r="682" spans="1:6" x14ac:dyDescent="0.25">
      <c r="A682" t="s">
        <v>39</v>
      </c>
      <c r="B682" t="s">
        <v>24</v>
      </c>
      <c r="C682" t="s">
        <v>48</v>
      </c>
      <c r="D682" t="s">
        <v>404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405</v>
      </c>
      <c r="E683">
        <v>85669.98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406</v>
      </c>
      <c r="E684">
        <v>0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407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408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409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410</v>
      </c>
      <c r="E688">
        <v>0</v>
      </c>
      <c r="F688">
        <v>15641.18</v>
      </c>
    </row>
    <row r="689" spans="1:6" x14ac:dyDescent="0.25">
      <c r="A689" t="s">
        <v>39</v>
      </c>
      <c r="B689" t="s">
        <v>24</v>
      </c>
      <c r="C689" t="s">
        <v>48</v>
      </c>
      <c r="D689" t="s">
        <v>411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412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413</v>
      </c>
      <c r="E691">
        <v>284959.19</v>
      </c>
      <c r="F691">
        <v>21500.65</v>
      </c>
    </row>
    <row r="692" spans="1:6" x14ac:dyDescent="0.25">
      <c r="A692" t="s">
        <v>39</v>
      </c>
      <c r="B692" t="s">
        <v>25</v>
      </c>
      <c r="C692" t="s">
        <v>48</v>
      </c>
      <c r="D692" t="s">
        <v>399</v>
      </c>
      <c r="E692">
        <v>0</v>
      </c>
      <c r="F692">
        <v>1421.15</v>
      </c>
    </row>
    <row r="693" spans="1:6" x14ac:dyDescent="0.25">
      <c r="A693" t="s">
        <v>39</v>
      </c>
      <c r="B693" t="s">
        <v>25</v>
      </c>
      <c r="C693" t="s">
        <v>48</v>
      </c>
      <c r="D693" t="s">
        <v>400</v>
      </c>
      <c r="E693">
        <v>103204.91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401</v>
      </c>
      <c r="E694">
        <v>72808.06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402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403</v>
      </c>
      <c r="E696">
        <v>50302.879999999997</v>
      </c>
      <c r="F696">
        <v>0</v>
      </c>
    </row>
    <row r="697" spans="1:6" x14ac:dyDescent="0.25">
      <c r="A697" t="s">
        <v>39</v>
      </c>
      <c r="B697" t="s">
        <v>25</v>
      </c>
      <c r="C697" t="s">
        <v>48</v>
      </c>
      <c r="D697" t="s">
        <v>404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405</v>
      </c>
      <c r="E698">
        <v>82475.39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406</v>
      </c>
      <c r="E699">
        <v>0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407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408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409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410</v>
      </c>
      <c r="E703">
        <v>0</v>
      </c>
      <c r="F703">
        <v>14115.6</v>
      </c>
    </row>
    <row r="704" spans="1:6" x14ac:dyDescent="0.25">
      <c r="A704" t="s">
        <v>39</v>
      </c>
      <c r="B704" t="s">
        <v>25</v>
      </c>
      <c r="C704" t="s">
        <v>48</v>
      </c>
      <c r="D704" t="s">
        <v>411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412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413</v>
      </c>
      <c r="E706">
        <v>308791.24</v>
      </c>
      <c r="F706">
        <v>15536.75</v>
      </c>
    </row>
    <row r="707" spans="1:6" x14ac:dyDescent="0.25">
      <c r="A707" t="s">
        <v>39</v>
      </c>
      <c r="B707" t="s">
        <v>26</v>
      </c>
      <c r="C707" t="s">
        <v>48</v>
      </c>
      <c r="D707" t="s">
        <v>399</v>
      </c>
      <c r="E707">
        <v>0</v>
      </c>
      <c r="F707">
        <v>22786.99</v>
      </c>
    </row>
    <row r="708" spans="1:6" x14ac:dyDescent="0.25">
      <c r="A708" t="s">
        <v>39</v>
      </c>
      <c r="B708" t="s">
        <v>26</v>
      </c>
      <c r="C708" t="s">
        <v>48</v>
      </c>
      <c r="D708" t="s">
        <v>400</v>
      </c>
      <c r="E708">
        <v>50489.81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401</v>
      </c>
      <c r="E709">
        <v>72808.06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402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403</v>
      </c>
      <c r="E711">
        <v>50302.879999999997</v>
      </c>
      <c r="F711">
        <v>0</v>
      </c>
    </row>
    <row r="712" spans="1:6" x14ac:dyDescent="0.25">
      <c r="A712" t="s">
        <v>39</v>
      </c>
      <c r="B712" t="s">
        <v>26</v>
      </c>
      <c r="C712" t="s">
        <v>48</v>
      </c>
      <c r="D712" t="s">
        <v>404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405</v>
      </c>
      <c r="E713">
        <v>85751.65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406</v>
      </c>
      <c r="E714">
        <v>0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407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408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409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410</v>
      </c>
      <c r="E718">
        <v>0</v>
      </c>
      <c r="F718">
        <v>18080.13</v>
      </c>
    </row>
    <row r="719" spans="1:6" x14ac:dyDescent="0.25">
      <c r="A719" t="s">
        <v>39</v>
      </c>
      <c r="B719" t="s">
        <v>26</v>
      </c>
      <c r="C719" t="s">
        <v>48</v>
      </c>
      <c r="D719" t="s">
        <v>411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412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413</v>
      </c>
      <c r="E721">
        <v>259352.39</v>
      </c>
      <c r="F721">
        <v>40867.120000000003</v>
      </c>
    </row>
    <row r="722" spans="1:6" x14ac:dyDescent="0.25">
      <c r="A722" t="s">
        <v>40</v>
      </c>
      <c r="B722" t="s">
        <v>73</v>
      </c>
      <c r="C722" t="s">
        <v>48</v>
      </c>
      <c r="D722" t="s">
        <v>399</v>
      </c>
      <c r="E722">
        <v>0</v>
      </c>
      <c r="F722">
        <v>26362.07</v>
      </c>
    </row>
    <row r="723" spans="1:6" x14ac:dyDescent="0.25">
      <c r="A723" t="s">
        <v>40</v>
      </c>
      <c r="B723" t="s">
        <v>73</v>
      </c>
      <c r="C723" t="s">
        <v>48</v>
      </c>
      <c r="D723" t="s">
        <v>400</v>
      </c>
      <c r="E723">
        <v>436.52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401</v>
      </c>
      <c r="E724">
        <v>36688.5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402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403</v>
      </c>
      <c r="E726">
        <v>50302.879999999997</v>
      </c>
      <c r="F726">
        <v>0</v>
      </c>
    </row>
    <row r="727" spans="1:6" x14ac:dyDescent="0.25">
      <c r="A727" t="s">
        <v>40</v>
      </c>
      <c r="B727" t="s">
        <v>73</v>
      </c>
      <c r="C727" t="s">
        <v>48</v>
      </c>
      <c r="D727" t="s">
        <v>404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405</v>
      </c>
      <c r="E728">
        <v>29999.279999999999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406</v>
      </c>
      <c r="E729">
        <v>0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407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408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409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410</v>
      </c>
      <c r="E733">
        <v>0</v>
      </c>
      <c r="F733">
        <v>19777.84</v>
      </c>
    </row>
    <row r="734" spans="1:6" x14ac:dyDescent="0.25">
      <c r="A734" t="s">
        <v>40</v>
      </c>
      <c r="B734" t="s">
        <v>73</v>
      </c>
      <c r="C734" t="s">
        <v>48</v>
      </c>
      <c r="D734" t="s">
        <v>411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412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413</v>
      </c>
      <c r="E736">
        <v>117427.18</v>
      </c>
      <c r="F736">
        <v>46139.91</v>
      </c>
    </row>
    <row r="737" spans="1:6" x14ac:dyDescent="0.25">
      <c r="A737" t="s">
        <v>40</v>
      </c>
      <c r="B737" t="s">
        <v>74</v>
      </c>
      <c r="C737" t="s">
        <v>48</v>
      </c>
      <c r="D737" t="s">
        <v>399</v>
      </c>
      <c r="E737">
        <v>0</v>
      </c>
      <c r="F737">
        <v>15130.88</v>
      </c>
    </row>
    <row r="738" spans="1:6" x14ac:dyDescent="0.25">
      <c r="A738" t="s">
        <v>40</v>
      </c>
      <c r="B738" t="s">
        <v>74</v>
      </c>
      <c r="C738" t="s">
        <v>48</v>
      </c>
      <c r="D738" t="s">
        <v>400</v>
      </c>
      <c r="E738">
        <v>12576.12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401</v>
      </c>
      <c r="E739">
        <v>36688.5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402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403</v>
      </c>
      <c r="E741">
        <v>50302.879999999997</v>
      </c>
      <c r="F741">
        <v>0</v>
      </c>
    </row>
    <row r="742" spans="1:6" x14ac:dyDescent="0.25">
      <c r="A742" t="s">
        <v>40</v>
      </c>
      <c r="B742" t="s">
        <v>74</v>
      </c>
      <c r="C742" t="s">
        <v>48</v>
      </c>
      <c r="D742" t="s">
        <v>404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405</v>
      </c>
      <c r="E743">
        <v>36501.870000000003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406</v>
      </c>
      <c r="E744">
        <v>0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407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408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409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410</v>
      </c>
      <c r="E748">
        <v>0</v>
      </c>
      <c r="F748">
        <v>18339.080000000002</v>
      </c>
    </row>
    <row r="749" spans="1:6" x14ac:dyDescent="0.25">
      <c r="A749" t="s">
        <v>40</v>
      </c>
      <c r="B749" t="s">
        <v>74</v>
      </c>
      <c r="C749" t="s">
        <v>48</v>
      </c>
      <c r="D749" t="s">
        <v>411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412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413</v>
      </c>
      <c r="E751">
        <v>136069.37</v>
      </c>
      <c r="F751">
        <v>33469.97</v>
      </c>
    </row>
    <row r="752" spans="1:6" x14ac:dyDescent="0.25">
      <c r="A752" t="s">
        <v>40</v>
      </c>
      <c r="B752" t="s">
        <v>75</v>
      </c>
      <c r="C752" t="s">
        <v>48</v>
      </c>
      <c r="D752" t="s">
        <v>399</v>
      </c>
      <c r="E752">
        <v>0</v>
      </c>
      <c r="F752">
        <v>8757.07</v>
      </c>
    </row>
    <row r="753" spans="1:6" x14ac:dyDescent="0.25">
      <c r="A753" t="s">
        <v>40</v>
      </c>
      <c r="B753" t="s">
        <v>75</v>
      </c>
      <c r="C753" t="s">
        <v>48</v>
      </c>
      <c r="D753" t="s">
        <v>400</v>
      </c>
      <c r="E753">
        <v>6704.18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401</v>
      </c>
      <c r="E754">
        <v>36688.5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402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403</v>
      </c>
      <c r="E756">
        <v>50302.879999999997</v>
      </c>
      <c r="F756">
        <v>0</v>
      </c>
    </row>
    <row r="757" spans="1:6" x14ac:dyDescent="0.25">
      <c r="A757" t="s">
        <v>40</v>
      </c>
      <c r="B757" t="s">
        <v>75</v>
      </c>
      <c r="C757" t="s">
        <v>48</v>
      </c>
      <c r="D757" t="s">
        <v>404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405</v>
      </c>
      <c r="E758">
        <v>35227.360000000001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406</v>
      </c>
      <c r="E759">
        <v>0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407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408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409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410</v>
      </c>
      <c r="E763">
        <v>0</v>
      </c>
      <c r="F763">
        <v>18275.02</v>
      </c>
    </row>
    <row r="764" spans="1:6" x14ac:dyDescent="0.25">
      <c r="A764" t="s">
        <v>40</v>
      </c>
      <c r="B764" t="s">
        <v>75</v>
      </c>
      <c r="C764" t="s">
        <v>48</v>
      </c>
      <c r="D764" t="s">
        <v>411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412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413</v>
      </c>
      <c r="E766">
        <v>128922.92</v>
      </c>
      <c r="F766">
        <v>27032.09</v>
      </c>
    </row>
    <row r="767" spans="1:6" x14ac:dyDescent="0.25">
      <c r="A767" t="s">
        <v>40</v>
      </c>
      <c r="B767" t="s">
        <v>76</v>
      </c>
      <c r="C767" t="s">
        <v>48</v>
      </c>
      <c r="D767" t="s">
        <v>399</v>
      </c>
      <c r="E767">
        <v>0</v>
      </c>
      <c r="F767">
        <v>7215.31</v>
      </c>
    </row>
    <row r="768" spans="1:6" x14ac:dyDescent="0.25">
      <c r="A768" t="s">
        <v>40</v>
      </c>
      <c r="B768" t="s">
        <v>76</v>
      </c>
      <c r="C768" t="s">
        <v>48</v>
      </c>
      <c r="D768" t="s">
        <v>400</v>
      </c>
      <c r="E768">
        <v>15275.58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401</v>
      </c>
      <c r="E769">
        <v>36688.5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402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403</v>
      </c>
      <c r="E771">
        <v>50302.879999999997</v>
      </c>
      <c r="F771">
        <v>0</v>
      </c>
    </row>
    <row r="772" spans="1:6" x14ac:dyDescent="0.25">
      <c r="A772" t="s">
        <v>40</v>
      </c>
      <c r="B772" t="s">
        <v>76</v>
      </c>
      <c r="C772" t="s">
        <v>48</v>
      </c>
      <c r="D772" t="s">
        <v>404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405</v>
      </c>
      <c r="E773">
        <v>37281.730000000003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406</v>
      </c>
      <c r="E774">
        <v>0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407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408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409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410</v>
      </c>
      <c r="E778">
        <v>0</v>
      </c>
      <c r="F778">
        <v>17718.27</v>
      </c>
    </row>
    <row r="779" spans="1:6" x14ac:dyDescent="0.25">
      <c r="A779" t="s">
        <v>40</v>
      </c>
      <c r="B779" t="s">
        <v>76</v>
      </c>
      <c r="C779" t="s">
        <v>48</v>
      </c>
      <c r="D779" t="s">
        <v>411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412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413</v>
      </c>
      <c r="E781">
        <v>139548.69</v>
      </c>
      <c r="F781">
        <v>24933.58</v>
      </c>
    </row>
    <row r="782" spans="1:6" x14ac:dyDescent="0.25">
      <c r="A782" t="s">
        <v>40</v>
      </c>
      <c r="B782" t="s">
        <v>77</v>
      </c>
      <c r="C782" t="s">
        <v>48</v>
      </c>
      <c r="D782" t="s">
        <v>399</v>
      </c>
      <c r="E782">
        <v>0</v>
      </c>
      <c r="F782">
        <v>7029.47</v>
      </c>
    </row>
    <row r="783" spans="1:6" x14ac:dyDescent="0.25">
      <c r="A783" t="s">
        <v>40</v>
      </c>
      <c r="B783" t="s">
        <v>77</v>
      </c>
      <c r="C783" t="s">
        <v>48</v>
      </c>
      <c r="D783" t="s">
        <v>400</v>
      </c>
      <c r="E783">
        <v>8757.31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401</v>
      </c>
      <c r="E784">
        <v>36688.5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402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403</v>
      </c>
      <c r="E786">
        <v>50302.879999999997</v>
      </c>
      <c r="F786">
        <v>0</v>
      </c>
    </row>
    <row r="787" spans="1:6" x14ac:dyDescent="0.25">
      <c r="A787" t="s">
        <v>40</v>
      </c>
      <c r="B787" t="s">
        <v>77</v>
      </c>
      <c r="C787" t="s">
        <v>48</v>
      </c>
      <c r="D787" t="s">
        <v>404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405</v>
      </c>
      <c r="E788">
        <v>34362.07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406</v>
      </c>
      <c r="E789">
        <v>0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407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408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409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410</v>
      </c>
      <c r="E793">
        <v>0</v>
      </c>
      <c r="F793">
        <v>18275.740000000002</v>
      </c>
    </row>
    <row r="794" spans="1:6" x14ac:dyDescent="0.25">
      <c r="A794" t="s">
        <v>40</v>
      </c>
      <c r="B794" t="s">
        <v>77</v>
      </c>
      <c r="C794" t="s">
        <v>48</v>
      </c>
      <c r="D794" t="s">
        <v>411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412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413</v>
      </c>
      <c r="E796">
        <v>130110.76</v>
      </c>
      <c r="F796">
        <v>25305.200000000001</v>
      </c>
    </row>
    <row r="797" spans="1:6" x14ac:dyDescent="0.25">
      <c r="A797" t="s">
        <v>40</v>
      </c>
      <c r="B797" t="s">
        <v>78</v>
      </c>
      <c r="C797" t="s">
        <v>48</v>
      </c>
      <c r="D797" t="s">
        <v>399</v>
      </c>
      <c r="E797">
        <v>0</v>
      </c>
      <c r="F797">
        <v>1420.23</v>
      </c>
    </row>
    <row r="798" spans="1:6" x14ac:dyDescent="0.25">
      <c r="A798" t="s">
        <v>40</v>
      </c>
      <c r="B798" t="s">
        <v>78</v>
      </c>
      <c r="C798" t="s">
        <v>48</v>
      </c>
      <c r="D798" t="s">
        <v>400</v>
      </c>
      <c r="E798">
        <v>16657.8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401</v>
      </c>
      <c r="E799">
        <v>36688.5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402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403</v>
      </c>
      <c r="E801">
        <v>50302.879999999997</v>
      </c>
      <c r="F801">
        <v>0</v>
      </c>
    </row>
    <row r="802" spans="1:6" x14ac:dyDescent="0.25">
      <c r="A802" t="s">
        <v>40</v>
      </c>
      <c r="B802" t="s">
        <v>78</v>
      </c>
      <c r="C802" t="s">
        <v>48</v>
      </c>
      <c r="D802" t="s">
        <v>404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405</v>
      </c>
      <c r="E803">
        <v>38186.69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406</v>
      </c>
      <c r="E804">
        <v>0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407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408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409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410</v>
      </c>
      <c r="E808">
        <v>0</v>
      </c>
      <c r="F808">
        <v>16995.25</v>
      </c>
    </row>
    <row r="809" spans="1:6" x14ac:dyDescent="0.25">
      <c r="A809" t="s">
        <v>40</v>
      </c>
      <c r="B809" t="s">
        <v>78</v>
      </c>
      <c r="C809" t="s">
        <v>48</v>
      </c>
      <c r="D809" t="s">
        <v>411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412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413</v>
      </c>
      <c r="E811">
        <v>141835.87</v>
      </c>
      <c r="F811">
        <v>18415.48</v>
      </c>
    </row>
    <row r="812" spans="1:6" x14ac:dyDescent="0.25">
      <c r="A812" t="s">
        <v>40</v>
      </c>
      <c r="B812" t="s">
        <v>79</v>
      </c>
      <c r="C812" t="s">
        <v>48</v>
      </c>
      <c r="D812" t="s">
        <v>399</v>
      </c>
      <c r="E812">
        <v>0</v>
      </c>
      <c r="F812">
        <v>1245.68</v>
      </c>
    </row>
    <row r="813" spans="1:6" x14ac:dyDescent="0.25">
      <c r="A813" t="s">
        <v>40</v>
      </c>
      <c r="B813" t="s">
        <v>79</v>
      </c>
      <c r="C813" t="s">
        <v>48</v>
      </c>
      <c r="D813" t="s">
        <v>400</v>
      </c>
      <c r="E813">
        <v>18839.79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401</v>
      </c>
      <c r="E814">
        <v>36688.5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402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403</v>
      </c>
      <c r="E816">
        <v>50302.879999999997</v>
      </c>
      <c r="F816">
        <v>0</v>
      </c>
    </row>
    <row r="817" spans="1:6" x14ac:dyDescent="0.25">
      <c r="A817" t="s">
        <v>40</v>
      </c>
      <c r="B817" t="s">
        <v>79</v>
      </c>
      <c r="C817" t="s">
        <v>48</v>
      </c>
      <c r="D817" t="s">
        <v>404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405</v>
      </c>
      <c r="E818">
        <v>37848.129999999997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406</v>
      </c>
      <c r="E819">
        <v>0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407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408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409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410</v>
      </c>
      <c r="E823">
        <v>0</v>
      </c>
      <c r="F823">
        <v>16804.87</v>
      </c>
    </row>
    <row r="824" spans="1:6" x14ac:dyDescent="0.25">
      <c r="A824" t="s">
        <v>40</v>
      </c>
      <c r="B824" t="s">
        <v>79</v>
      </c>
      <c r="C824" t="s">
        <v>48</v>
      </c>
      <c r="D824" t="s">
        <v>411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412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413</v>
      </c>
      <c r="E826">
        <v>143679.29999999999</v>
      </c>
      <c r="F826">
        <v>18050.55</v>
      </c>
    </row>
    <row r="827" spans="1:6" x14ac:dyDescent="0.25">
      <c r="A827" t="s">
        <v>40</v>
      </c>
      <c r="B827" t="s">
        <v>80</v>
      </c>
      <c r="C827" t="s">
        <v>48</v>
      </c>
      <c r="D827" t="s">
        <v>399</v>
      </c>
      <c r="E827">
        <v>0</v>
      </c>
      <c r="F827">
        <v>2330.9899999999998</v>
      </c>
    </row>
    <row r="828" spans="1:6" x14ac:dyDescent="0.25">
      <c r="A828" t="s">
        <v>40</v>
      </c>
      <c r="B828" t="s">
        <v>80</v>
      </c>
      <c r="C828" t="s">
        <v>48</v>
      </c>
      <c r="D828" t="s">
        <v>400</v>
      </c>
      <c r="E828">
        <v>22661.75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401</v>
      </c>
      <c r="E829">
        <v>36688.5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402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403</v>
      </c>
      <c r="E831">
        <v>50302.879999999997</v>
      </c>
      <c r="F831">
        <v>0</v>
      </c>
    </row>
    <row r="832" spans="1:6" x14ac:dyDescent="0.25">
      <c r="A832" t="s">
        <v>40</v>
      </c>
      <c r="B832" t="s">
        <v>80</v>
      </c>
      <c r="C832" t="s">
        <v>48</v>
      </c>
      <c r="D832" t="s">
        <v>404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405</v>
      </c>
      <c r="E833">
        <v>39921.620000000003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406</v>
      </c>
      <c r="E834">
        <v>0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407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408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409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410</v>
      </c>
      <c r="E838">
        <v>0</v>
      </c>
      <c r="F838">
        <v>16784.59</v>
      </c>
    </row>
    <row r="839" spans="1:6" x14ac:dyDescent="0.25">
      <c r="A839" t="s">
        <v>40</v>
      </c>
      <c r="B839" t="s">
        <v>80</v>
      </c>
      <c r="C839" t="s">
        <v>48</v>
      </c>
      <c r="D839" t="s">
        <v>411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412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413</v>
      </c>
      <c r="E841">
        <v>149574.76</v>
      </c>
      <c r="F841">
        <v>19115.580000000002</v>
      </c>
    </row>
    <row r="842" spans="1:6" x14ac:dyDescent="0.25">
      <c r="A842" t="s">
        <v>40</v>
      </c>
      <c r="B842" t="s">
        <v>81</v>
      </c>
      <c r="C842" t="s">
        <v>48</v>
      </c>
      <c r="D842" t="s">
        <v>399</v>
      </c>
      <c r="E842">
        <v>0</v>
      </c>
      <c r="F842">
        <v>1406.84</v>
      </c>
    </row>
    <row r="843" spans="1:6" x14ac:dyDescent="0.25">
      <c r="A843" t="s">
        <v>40</v>
      </c>
      <c r="B843" t="s">
        <v>81</v>
      </c>
      <c r="C843" t="s">
        <v>48</v>
      </c>
      <c r="D843" t="s">
        <v>400</v>
      </c>
      <c r="E843">
        <v>24078.26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401</v>
      </c>
      <c r="E844">
        <v>36688.5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402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403</v>
      </c>
      <c r="E846">
        <v>50302.879999999997</v>
      </c>
      <c r="F846">
        <v>0</v>
      </c>
    </row>
    <row r="847" spans="1:6" x14ac:dyDescent="0.25">
      <c r="A847" t="s">
        <v>40</v>
      </c>
      <c r="B847" t="s">
        <v>81</v>
      </c>
      <c r="C847" t="s">
        <v>48</v>
      </c>
      <c r="D847" t="s">
        <v>404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405</v>
      </c>
      <c r="E848">
        <v>38184.870000000003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406</v>
      </c>
      <c r="E849">
        <v>0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407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408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409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410</v>
      </c>
      <c r="E853">
        <v>0</v>
      </c>
      <c r="F853">
        <v>16579.72</v>
      </c>
    </row>
    <row r="854" spans="1:6" x14ac:dyDescent="0.25">
      <c r="A854" t="s">
        <v>40</v>
      </c>
      <c r="B854" t="s">
        <v>81</v>
      </c>
      <c r="C854" t="s">
        <v>48</v>
      </c>
      <c r="D854" t="s">
        <v>411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412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413</v>
      </c>
      <c r="E856">
        <v>149254.51999999999</v>
      </c>
      <c r="F856">
        <v>17986.560000000001</v>
      </c>
    </row>
    <row r="857" spans="1:6" x14ac:dyDescent="0.25">
      <c r="A857" t="s">
        <v>40</v>
      </c>
      <c r="B857" t="s">
        <v>20</v>
      </c>
      <c r="C857" t="s">
        <v>48</v>
      </c>
      <c r="D857" t="s">
        <v>399</v>
      </c>
      <c r="E857">
        <v>0</v>
      </c>
      <c r="F857">
        <v>3919.21</v>
      </c>
    </row>
    <row r="858" spans="1:6" x14ac:dyDescent="0.25">
      <c r="A858" t="s">
        <v>40</v>
      </c>
      <c r="B858" t="s">
        <v>20</v>
      </c>
      <c r="C858" t="s">
        <v>48</v>
      </c>
      <c r="D858" t="s">
        <v>400</v>
      </c>
      <c r="E858">
        <v>32232.5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401</v>
      </c>
      <c r="E859">
        <v>36688.5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402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403</v>
      </c>
      <c r="E861">
        <v>50302.879999999997</v>
      </c>
      <c r="F861">
        <v>0</v>
      </c>
    </row>
    <row r="862" spans="1:6" x14ac:dyDescent="0.25">
      <c r="A862" t="s">
        <v>40</v>
      </c>
      <c r="B862" t="s">
        <v>20</v>
      </c>
      <c r="C862" t="s">
        <v>48</v>
      </c>
      <c r="D862" t="s">
        <v>404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405</v>
      </c>
      <c r="E863">
        <v>41308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406</v>
      </c>
      <c r="E864">
        <v>0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407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408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409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410</v>
      </c>
      <c r="E868">
        <v>0</v>
      </c>
      <c r="F868">
        <v>16465.740000000002</v>
      </c>
    </row>
    <row r="869" spans="1:6" x14ac:dyDescent="0.25">
      <c r="A869" t="s">
        <v>40</v>
      </c>
      <c r="B869" t="s">
        <v>20</v>
      </c>
      <c r="C869" t="s">
        <v>48</v>
      </c>
      <c r="D869" t="s">
        <v>411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412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413</v>
      </c>
      <c r="E871">
        <v>160531.88</v>
      </c>
      <c r="F871">
        <v>20384.95</v>
      </c>
    </row>
    <row r="872" spans="1:6" x14ac:dyDescent="0.25">
      <c r="A872" t="s">
        <v>40</v>
      </c>
      <c r="B872" t="s">
        <v>21</v>
      </c>
      <c r="C872" t="s">
        <v>48</v>
      </c>
      <c r="D872" t="s">
        <v>399</v>
      </c>
      <c r="E872">
        <v>0</v>
      </c>
      <c r="F872">
        <v>15453.27</v>
      </c>
    </row>
    <row r="873" spans="1:6" x14ac:dyDescent="0.25">
      <c r="A873" t="s">
        <v>40</v>
      </c>
      <c r="B873" t="s">
        <v>21</v>
      </c>
      <c r="C873" t="s">
        <v>48</v>
      </c>
      <c r="D873" t="s">
        <v>400</v>
      </c>
      <c r="E873">
        <v>32656.9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401</v>
      </c>
      <c r="E874">
        <v>36688.5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402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403</v>
      </c>
      <c r="E876">
        <v>50302.879999999997</v>
      </c>
      <c r="F876">
        <v>0</v>
      </c>
    </row>
    <row r="877" spans="1:6" x14ac:dyDescent="0.25">
      <c r="A877" t="s">
        <v>40</v>
      </c>
      <c r="B877" t="s">
        <v>21</v>
      </c>
      <c r="C877" t="s">
        <v>48</v>
      </c>
      <c r="D877" t="s">
        <v>404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405</v>
      </c>
      <c r="E878">
        <v>41846.53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406</v>
      </c>
      <c r="E879">
        <v>0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407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408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409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410</v>
      </c>
      <c r="E883">
        <v>0</v>
      </c>
      <c r="F883">
        <v>16788.41</v>
      </c>
    </row>
    <row r="884" spans="1:6" x14ac:dyDescent="0.25">
      <c r="A884" t="s">
        <v>40</v>
      </c>
      <c r="B884" t="s">
        <v>21</v>
      </c>
      <c r="C884" t="s">
        <v>48</v>
      </c>
      <c r="D884" t="s">
        <v>411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412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413</v>
      </c>
      <c r="E886">
        <v>161494.81</v>
      </c>
      <c r="F886">
        <v>32241.68</v>
      </c>
    </row>
    <row r="887" spans="1:6" x14ac:dyDescent="0.25">
      <c r="A887" t="s">
        <v>40</v>
      </c>
      <c r="B887" t="s">
        <v>22</v>
      </c>
      <c r="C887" t="s">
        <v>48</v>
      </c>
      <c r="D887" t="s">
        <v>399</v>
      </c>
      <c r="E887">
        <v>0</v>
      </c>
      <c r="F887">
        <v>14542.42</v>
      </c>
    </row>
    <row r="888" spans="1:6" x14ac:dyDescent="0.25">
      <c r="A888" t="s">
        <v>40</v>
      </c>
      <c r="B888" t="s">
        <v>22</v>
      </c>
      <c r="C888" t="s">
        <v>48</v>
      </c>
      <c r="D888" t="s">
        <v>400</v>
      </c>
      <c r="E888">
        <v>26804.97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401</v>
      </c>
      <c r="E889">
        <v>36688.5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402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403</v>
      </c>
      <c r="E891">
        <v>50302.879999999997</v>
      </c>
      <c r="F891">
        <v>0</v>
      </c>
    </row>
    <row r="892" spans="1:6" x14ac:dyDescent="0.25">
      <c r="A892" t="s">
        <v>40</v>
      </c>
      <c r="B892" t="s">
        <v>22</v>
      </c>
      <c r="C892" t="s">
        <v>48</v>
      </c>
      <c r="D892" t="s">
        <v>404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405</v>
      </c>
      <c r="E893">
        <v>39098.410000000003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406</v>
      </c>
      <c r="E894">
        <v>0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407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408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409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410</v>
      </c>
      <c r="E898">
        <v>0</v>
      </c>
      <c r="F898">
        <v>17203.05</v>
      </c>
    </row>
    <row r="899" spans="1:6" x14ac:dyDescent="0.25">
      <c r="A899" t="s">
        <v>40</v>
      </c>
      <c r="B899" t="s">
        <v>22</v>
      </c>
      <c r="C899" t="s">
        <v>48</v>
      </c>
      <c r="D899" t="s">
        <v>411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412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413</v>
      </c>
      <c r="E901">
        <v>152894.76999999999</v>
      </c>
      <c r="F901">
        <v>31745.46</v>
      </c>
    </row>
    <row r="902" spans="1:6" x14ac:dyDescent="0.25">
      <c r="A902" t="s">
        <v>40</v>
      </c>
      <c r="B902" t="s">
        <v>23</v>
      </c>
      <c r="C902" t="s">
        <v>48</v>
      </c>
      <c r="D902" t="s">
        <v>399</v>
      </c>
      <c r="E902">
        <v>0</v>
      </c>
      <c r="F902">
        <v>11772.79</v>
      </c>
    </row>
    <row r="903" spans="1:6" x14ac:dyDescent="0.25">
      <c r="A903" t="s">
        <v>40</v>
      </c>
      <c r="B903" t="s">
        <v>23</v>
      </c>
      <c r="C903" t="s">
        <v>48</v>
      </c>
      <c r="D903" t="s">
        <v>400</v>
      </c>
      <c r="E903">
        <v>36243.42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401</v>
      </c>
      <c r="E904">
        <v>36688.5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402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403</v>
      </c>
      <c r="E906">
        <v>50302.879999999997</v>
      </c>
      <c r="F906">
        <v>0</v>
      </c>
    </row>
    <row r="907" spans="1:6" x14ac:dyDescent="0.25">
      <c r="A907" t="s">
        <v>40</v>
      </c>
      <c r="B907" t="s">
        <v>23</v>
      </c>
      <c r="C907" t="s">
        <v>48</v>
      </c>
      <c r="D907" t="s">
        <v>404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405</v>
      </c>
      <c r="E908">
        <v>41517.35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406</v>
      </c>
      <c r="E909">
        <v>0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407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408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409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410</v>
      </c>
      <c r="E913">
        <v>0</v>
      </c>
      <c r="F913">
        <v>16360.05</v>
      </c>
    </row>
    <row r="914" spans="1:6" x14ac:dyDescent="0.25">
      <c r="A914" t="s">
        <v>40</v>
      </c>
      <c r="B914" t="s">
        <v>23</v>
      </c>
      <c r="C914" t="s">
        <v>48</v>
      </c>
      <c r="D914" t="s">
        <v>411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412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413</v>
      </c>
      <c r="E916">
        <v>164752.14000000001</v>
      </c>
      <c r="F916">
        <v>28132.84</v>
      </c>
    </row>
    <row r="917" spans="1:6" x14ac:dyDescent="0.25">
      <c r="A917" t="s">
        <v>40</v>
      </c>
      <c r="B917" t="s">
        <v>24</v>
      </c>
      <c r="C917" t="s">
        <v>48</v>
      </c>
      <c r="D917" t="s">
        <v>399</v>
      </c>
      <c r="E917">
        <v>0</v>
      </c>
      <c r="F917">
        <v>6086.18</v>
      </c>
    </row>
    <row r="918" spans="1:6" x14ac:dyDescent="0.25">
      <c r="A918" t="s">
        <v>40</v>
      </c>
      <c r="B918" t="s">
        <v>24</v>
      </c>
      <c r="C918" t="s">
        <v>48</v>
      </c>
      <c r="D918" t="s">
        <v>400</v>
      </c>
      <c r="E918">
        <v>46631.33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401</v>
      </c>
      <c r="E919">
        <v>36688.5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402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403</v>
      </c>
      <c r="E921">
        <v>50302.879999999997</v>
      </c>
      <c r="F921">
        <v>0</v>
      </c>
    </row>
    <row r="922" spans="1:6" x14ac:dyDescent="0.25">
      <c r="A922" t="s">
        <v>40</v>
      </c>
      <c r="B922" t="s">
        <v>24</v>
      </c>
      <c r="C922" t="s">
        <v>48</v>
      </c>
      <c r="D922" t="s">
        <v>404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405</v>
      </c>
      <c r="E923">
        <v>46036.08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406</v>
      </c>
      <c r="E924">
        <v>0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407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408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409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410</v>
      </c>
      <c r="E928">
        <v>0</v>
      </c>
      <c r="F928">
        <v>15635.72</v>
      </c>
    </row>
    <row r="929" spans="1:6" x14ac:dyDescent="0.25">
      <c r="A929" t="s">
        <v>40</v>
      </c>
      <c r="B929" t="s">
        <v>24</v>
      </c>
      <c r="C929" t="s">
        <v>48</v>
      </c>
      <c r="D929" t="s">
        <v>411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412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413</v>
      </c>
      <c r="E931">
        <v>179658.8</v>
      </c>
      <c r="F931">
        <v>21721.9</v>
      </c>
    </row>
    <row r="932" spans="1:6" x14ac:dyDescent="0.25">
      <c r="A932" t="s">
        <v>40</v>
      </c>
      <c r="B932" t="s">
        <v>25</v>
      </c>
      <c r="C932" t="s">
        <v>48</v>
      </c>
      <c r="D932" t="s">
        <v>399</v>
      </c>
      <c r="E932">
        <v>0</v>
      </c>
      <c r="F932">
        <v>1406.63</v>
      </c>
    </row>
    <row r="933" spans="1:6" x14ac:dyDescent="0.25">
      <c r="A933" t="s">
        <v>40</v>
      </c>
      <c r="B933" t="s">
        <v>25</v>
      </c>
      <c r="C933" t="s">
        <v>48</v>
      </c>
      <c r="D933" t="s">
        <v>400</v>
      </c>
      <c r="E933">
        <v>65646.48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401</v>
      </c>
      <c r="E934">
        <v>36688.5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402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403</v>
      </c>
      <c r="E936">
        <v>50302.879999999997</v>
      </c>
      <c r="F936">
        <v>0</v>
      </c>
    </row>
    <row r="937" spans="1:6" x14ac:dyDescent="0.25">
      <c r="A937" t="s">
        <v>40</v>
      </c>
      <c r="B937" t="s">
        <v>25</v>
      </c>
      <c r="C937" t="s">
        <v>48</v>
      </c>
      <c r="D937" t="s">
        <v>404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405</v>
      </c>
      <c r="E938">
        <v>44656.1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406</v>
      </c>
      <c r="E939">
        <v>0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407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408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409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410</v>
      </c>
      <c r="E943">
        <v>0</v>
      </c>
      <c r="F943">
        <v>14110.09</v>
      </c>
    </row>
    <row r="944" spans="1:6" x14ac:dyDescent="0.25">
      <c r="A944" t="s">
        <v>40</v>
      </c>
      <c r="B944" t="s">
        <v>25</v>
      </c>
      <c r="C944" t="s">
        <v>48</v>
      </c>
      <c r="D944" t="s">
        <v>411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412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413</v>
      </c>
      <c r="E946">
        <v>197293.96</v>
      </c>
      <c r="F946">
        <v>15516.72</v>
      </c>
    </row>
    <row r="947" spans="1:6" x14ac:dyDescent="0.25">
      <c r="A947" t="s">
        <v>40</v>
      </c>
      <c r="B947" t="s">
        <v>26</v>
      </c>
      <c r="C947" t="s">
        <v>48</v>
      </c>
      <c r="D947" t="s">
        <v>399</v>
      </c>
      <c r="E947">
        <v>0</v>
      </c>
      <c r="F947">
        <v>23545.34</v>
      </c>
    </row>
    <row r="948" spans="1:6" x14ac:dyDescent="0.25">
      <c r="A948" t="s">
        <v>40</v>
      </c>
      <c r="B948" t="s">
        <v>26</v>
      </c>
      <c r="C948" t="s">
        <v>48</v>
      </c>
      <c r="D948" t="s">
        <v>400</v>
      </c>
      <c r="E948">
        <v>30845.53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401</v>
      </c>
      <c r="E949">
        <v>36688.5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402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403</v>
      </c>
      <c r="E951">
        <v>50302.879999999997</v>
      </c>
      <c r="F951">
        <v>0</v>
      </c>
    </row>
    <row r="952" spans="1:6" x14ac:dyDescent="0.25">
      <c r="A952" t="s">
        <v>40</v>
      </c>
      <c r="B952" t="s">
        <v>26</v>
      </c>
      <c r="C952" t="s">
        <v>48</v>
      </c>
      <c r="D952" t="s">
        <v>404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405</v>
      </c>
      <c r="E953">
        <v>46776.79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406</v>
      </c>
      <c r="E954">
        <v>0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407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408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409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410</v>
      </c>
      <c r="E958">
        <v>0</v>
      </c>
      <c r="F958">
        <v>18074.810000000001</v>
      </c>
    </row>
    <row r="959" spans="1:6" x14ac:dyDescent="0.25">
      <c r="A959" t="s">
        <v>40</v>
      </c>
      <c r="B959" t="s">
        <v>26</v>
      </c>
      <c r="C959" t="s">
        <v>48</v>
      </c>
      <c r="D959" t="s">
        <v>411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412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413</v>
      </c>
      <c r="E961">
        <v>164613.71</v>
      </c>
      <c r="F961">
        <v>41620.15</v>
      </c>
    </row>
    <row r="962" spans="1:6" x14ac:dyDescent="0.25">
      <c r="A962" t="s">
        <v>39</v>
      </c>
      <c r="B962" t="s">
        <v>73</v>
      </c>
      <c r="C962" t="s">
        <v>65</v>
      </c>
      <c r="D962" t="s">
        <v>399</v>
      </c>
      <c r="E962">
        <v>6269.07</v>
      </c>
      <c r="F962">
        <v>0</v>
      </c>
    </row>
    <row r="963" spans="1:6" x14ac:dyDescent="0.25">
      <c r="A963" t="s">
        <v>39</v>
      </c>
      <c r="B963" t="s">
        <v>73</v>
      </c>
      <c r="C963" t="s">
        <v>65</v>
      </c>
      <c r="D963" t="s">
        <v>400</v>
      </c>
      <c r="E963">
        <v>746.94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401</v>
      </c>
      <c r="E964">
        <v>72808.06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402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403</v>
      </c>
      <c r="E966">
        <v>50302.879999999997</v>
      </c>
      <c r="F966">
        <v>0</v>
      </c>
    </row>
    <row r="967" spans="1:6" x14ac:dyDescent="0.25">
      <c r="A967" t="s">
        <v>39</v>
      </c>
      <c r="B967" t="s">
        <v>73</v>
      </c>
      <c r="C967" t="s">
        <v>65</v>
      </c>
      <c r="D967" t="s">
        <v>404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405</v>
      </c>
      <c r="E968">
        <v>55837.2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406</v>
      </c>
      <c r="E969">
        <v>0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407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408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409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410</v>
      </c>
      <c r="E973">
        <v>0</v>
      </c>
      <c r="F973">
        <v>19783.34</v>
      </c>
    </row>
    <row r="974" spans="1:6" x14ac:dyDescent="0.25">
      <c r="A974" t="s">
        <v>39</v>
      </c>
      <c r="B974" t="s">
        <v>73</v>
      </c>
      <c r="C974" t="s">
        <v>65</v>
      </c>
      <c r="D974" t="s">
        <v>411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412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413</v>
      </c>
      <c r="E976">
        <v>185964.15</v>
      </c>
      <c r="F976">
        <v>19783.34</v>
      </c>
    </row>
    <row r="977" spans="1:6" x14ac:dyDescent="0.25">
      <c r="A977" t="s">
        <v>39</v>
      </c>
      <c r="B977" t="s">
        <v>74</v>
      </c>
      <c r="C977" t="s">
        <v>65</v>
      </c>
      <c r="D977" t="s">
        <v>399</v>
      </c>
      <c r="E977">
        <v>4541.16</v>
      </c>
      <c r="F977">
        <v>0</v>
      </c>
    </row>
    <row r="978" spans="1:6" x14ac:dyDescent="0.25">
      <c r="A978" t="s">
        <v>39</v>
      </c>
      <c r="B978" t="s">
        <v>74</v>
      </c>
      <c r="C978" t="s">
        <v>65</v>
      </c>
      <c r="D978" t="s">
        <v>400</v>
      </c>
      <c r="E978">
        <v>22924.39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401</v>
      </c>
      <c r="E979">
        <v>72808.06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402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403</v>
      </c>
      <c r="E981">
        <v>50302.879999999997</v>
      </c>
      <c r="F981">
        <v>0</v>
      </c>
    </row>
    <row r="982" spans="1:6" x14ac:dyDescent="0.25">
      <c r="A982" t="s">
        <v>39</v>
      </c>
      <c r="B982" t="s">
        <v>74</v>
      </c>
      <c r="C982" t="s">
        <v>65</v>
      </c>
      <c r="D982" t="s">
        <v>404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405</v>
      </c>
      <c r="E983">
        <v>69552.33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406</v>
      </c>
      <c r="E984">
        <v>0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407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408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409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410</v>
      </c>
      <c r="E988">
        <v>0</v>
      </c>
      <c r="F988">
        <v>18344.82</v>
      </c>
    </row>
    <row r="989" spans="1:6" x14ac:dyDescent="0.25">
      <c r="A989" t="s">
        <v>39</v>
      </c>
      <c r="B989" t="s">
        <v>74</v>
      </c>
      <c r="C989" t="s">
        <v>65</v>
      </c>
      <c r="D989" t="s">
        <v>411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412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413</v>
      </c>
      <c r="E991">
        <v>220128.83</v>
      </c>
      <c r="F991">
        <v>18344.82</v>
      </c>
    </row>
    <row r="992" spans="1:6" x14ac:dyDescent="0.25">
      <c r="A992" t="s">
        <v>39</v>
      </c>
      <c r="B992" t="s">
        <v>75</v>
      </c>
      <c r="C992" t="s">
        <v>65</v>
      </c>
      <c r="D992" t="s">
        <v>399</v>
      </c>
      <c r="E992">
        <v>2157.16</v>
      </c>
      <c r="F992">
        <v>0</v>
      </c>
    </row>
    <row r="993" spans="1:6" x14ac:dyDescent="0.25">
      <c r="A993" t="s">
        <v>39</v>
      </c>
      <c r="B993" t="s">
        <v>75</v>
      </c>
      <c r="C993" t="s">
        <v>65</v>
      </c>
      <c r="D993" t="s">
        <v>400</v>
      </c>
      <c r="E993">
        <v>12993.37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401</v>
      </c>
      <c r="E994">
        <v>72808.06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402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403</v>
      </c>
      <c r="E996">
        <v>50302.879999999997</v>
      </c>
      <c r="F996">
        <v>0</v>
      </c>
    </row>
    <row r="997" spans="1:6" x14ac:dyDescent="0.25">
      <c r="A997" t="s">
        <v>39</v>
      </c>
      <c r="B997" t="s">
        <v>75</v>
      </c>
      <c r="C997" t="s">
        <v>65</v>
      </c>
      <c r="D997" t="s">
        <v>404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405</v>
      </c>
      <c r="E998">
        <v>65470.92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406</v>
      </c>
      <c r="E999">
        <v>0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407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408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409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410</v>
      </c>
      <c r="E1003">
        <v>0</v>
      </c>
      <c r="F1003">
        <v>18280.919999999998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411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412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413</v>
      </c>
      <c r="E1006">
        <v>203732.39</v>
      </c>
      <c r="F1006">
        <v>18280.919999999998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399</v>
      </c>
      <c r="E1007">
        <v>1939.04</v>
      </c>
      <c r="F1007">
        <v>0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400</v>
      </c>
      <c r="E1008">
        <v>27974.62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401</v>
      </c>
      <c r="E1009">
        <v>72808.06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402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403</v>
      </c>
      <c r="E1011">
        <v>50302.879999999997</v>
      </c>
      <c r="F1011">
        <v>0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404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405</v>
      </c>
      <c r="E1013">
        <v>70364.479999999996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406</v>
      </c>
      <c r="E1014">
        <v>0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407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408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409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410</v>
      </c>
      <c r="E1018">
        <v>0</v>
      </c>
      <c r="F1018">
        <v>17724.16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411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412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413</v>
      </c>
      <c r="E1021">
        <v>223389.08</v>
      </c>
      <c r="F1021">
        <v>17724.16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399</v>
      </c>
      <c r="E1022">
        <v>2105.4699999999998</v>
      </c>
      <c r="F1022">
        <v>0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400</v>
      </c>
      <c r="E1023">
        <v>17535.46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401</v>
      </c>
      <c r="E1024">
        <v>72808.06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402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403</v>
      </c>
      <c r="E1026">
        <v>50302.879999999997</v>
      </c>
      <c r="F1026">
        <v>0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404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405</v>
      </c>
      <c r="E1028">
        <v>64995.63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406</v>
      </c>
      <c r="E1029">
        <v>0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407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408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409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410</v>
      </c>
      <c r="E1033">
        <v>0</v>
      </c>
      <c r="F1033">
        <v>18281.169999999998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411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412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413</v>
      </c>
      <c r="E1036">
        <v>207747.51</v>
      </c>
      <c r="F1036">
        <v>18281.169999999998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399</v>
      </c>
      <c r="E1037">
        <v>325.77</v>
      </c>
      <c r="F1037">
        <v>0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400</v>
      </c>
      <c r="E1038">
        <v>29089.34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401</v>
      </c>
      <c r="E1039">
        <v>72808.06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402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403</v>
      </c>
      <c r="E1041">
        <v>50302.879999999997</v>
      </c>
      <c r="F1041">
        <v>0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404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405</v>
      </c>
      <c r="E1043">
        <v>67010.89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406</v>
      </c>
      <c r="E1044">
        <v>0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407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408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409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410</v>
      </c>
      <c r="E1048">
        <v>0</v>
      </c>
      <c r="F1048">
        <v>17001.18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411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412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413</v>
      </c>
      <c r="E1051">
        <v>219536.95</v>
      </c>
      <c r="F1051">
        <v>17001.18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399</v>
      </c>
      <c r="E1052">
        <v>273.2</v>
      </c>
      <c r="F1052">
        <v>0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400</v>
      </c>
      <c r="E1053">
        <v>32556.59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401</v>
      </c>
      <c r="E1054">
        <v>72808.06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402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403</v>
      </c>
      <c r="E1056">
        <v>50302.879999999997</v>
      </c>
      <c r="F1056">
        <v>0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404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405</v>
      </c>
      <c r="E1058">
        <v>65674.06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406</v>
      </c>
      <c r="E1059">
        <v>0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407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408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409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410</v>
      </c>
      <c r="E1063">
        <v>0</v>
      </c>
      <c r="F1063">
        <v>16810.84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411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412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413</v>
      </c>
      <c r="E1066">
        <v>221614.79</v>
      </c>
      <c r="F1066">
        <v>16810.84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399</v>
      </c>
      <c r="E1067">
        <v>562.48</v>
      </c>
      <c r="F1067">
        <v>0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400</v>
      </c>
      <c r="E1068">
        <v>39178.769999999997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401</v>
      </c>
      <c r="E1069">
        <v>72808.06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402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403</v>
      </c>
      <c r="E1071">
        <v>50302.879999999997</v>
      </c>
      <c r="F1071">
        <v>0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404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405</v>
      </c>
      <c r="E1073">
        <v>70646.98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406</v>
      </c>
      <c r="E1074">
        <v>0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407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408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409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410</v>
      </c>
      <c r="E1078">
        <v>0</v>
      </c>
      <c r="F1078">
        <v>16789.89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411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412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413</v>
      </c>
      <c r="E1081">
        <v>233499.17</v>
      </c>
      <c r="F1081">
        <v>16789.89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399</v>
      </c>
      <c r="E1082">
        <v>410.57</v>
      </c>
      <c r="F1082">
        <v>0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400</v>
      </c>
      <c r="E1083">
        <v>45322.78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401</v>
      </c>
      <c r="E1084">
        <v>72808.06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402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403</v>
      </c>
      <c r="E1086">
        <v>50302.879999999997</v>
      </c>
      <c r="F1086">
        <v>0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404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405</v>
      </c>
      <c r="E1088">
        <v>75043.77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406</v>
      </c>
      <c r="E1089">
        <v>0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407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408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409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410</v>
      </c>
      <c r="E1093">
        <v>0</v>
      </c>
      <c r="F1093">
        <v>16585.48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411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412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413</v>
      </c>
      <c r="E1096">
        <v>243888.06</v>
      </c>
      <c r="F1096">
        <v>16585.48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399</v>
      </c>
      <c r="E1097">
        <v>1294.04</v>
      </c>
      <c r="F1097">
        <v>0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400</v>
      </c>
      <c r="E1098">
        <v>52223.87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401</v>
      </c>
      <c r="E1099">
        <v>72808.06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402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403</v>
      </c>
      <c r="E1101">
        <v>50302.879999999997</v>
      </c>
      <c r="F1101">
        <v>0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404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405</v>
      </c>
      <c r="E1103">
        <v>71896.649999999994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406</v>
      </c>
      <c r="E1104">
        <v>0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407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408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409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410</v>
      </c>
      <c r="E1108">
        <v>0</v>
      </c>
      <c r="F1108">
        <v>16471.11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411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412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413</v>
      </c>
      <c r="E1111">
        <v>248525.5</v>
      </c>
      <c r="F1111">
        <v>16471.11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399</v>
      </c>
      <c r="E1112">
        <v>4223.88</v>
      </c>
      <c r="F1112">
        <v>0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400</v>
      </c>
      <c r="E1113">
        <v>55225.77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401</v>
      </c>
      <c r="E1114">
        <v>72808.06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402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403</v>
      </c>
      <c r="E1116">
        <v>50302.879999999997</v>
      </c>
      <c r="F1116">
        <v>0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404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405</v>
      </c>
      <c r="E1118">
        <v>79455.210000000006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406</v>
      </c>
      <c r="E1119">
        <v>0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407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408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409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410</v>
      </c>
      <c r="E1123">
        <v>0</v>
      </c>
      <c r="F1123">
        <v>16794.46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411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412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413</v>
      </c>
      <c r="E1126">
        <v>262015.8</v>
      </c>
      <c r="F1126">
        <v>16794.46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399</v>
      </c>
      <c r="E1127">
        <v>4053.13</v>
      </c>
      <c r="F1127">
        <v>0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400</v>
      </c>
      <c r="E1128">
        <v>46168.31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401</v>
      </c>
      <c r="E1129">
        <v>72808.06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402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403</v>
      </c>
      <c r="E1131">
        <v>50302.879999999997</v>
      </c>
      <c r="F1131">
        <v>0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404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405</v>
      </c>
      <c r="E1133">
        <v>73024.3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406</v>
      </c>
      <c r="E1134">
        <v>0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407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408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409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410</v>
      </c>
      <c r="E1138">
        <v>0</v>
      </c>
      <c r="F1138">
        <v>17208.77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411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412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413</v>
      </c>
      <c r="E1141">
        <v>246356.68</v>
      </c>
      <c r="F1141">
        <v>17208.77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399</v>
      </c>
      <c r="E1142">
        <v>2914.81</v>
      </c>
      <c r="F1142">
        <v>0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400</v>
      </c>
      <c r="E1143">
        <v>60995.61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401</v>
      </c>
      <c r="E1144">
        <v>72808.06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402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403</v>
      </c>
      <c r="E1146">
        <v>50302.879999999997</v>
      </c>
      <c r="F1146">
        <v>0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404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405</v>
      </c>
      <c r="E1148">
        <v>77406.69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406</v>
      </c>
      <c r="E1149">
        <v>0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407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408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409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410</v>
      </c>
      <c r="E1153">
        <v>0</v>
      </c>
      <c r="F1153">
        <v>16366.07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411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412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413</v>
      </c>
      <c r="E1156">
        <v>264428.06</v>
      </c>
      <c r="F1156">
        <v>16366.07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399</v>
      </c>
      <c r="E1157">
        <v>1806.82</v>
      </c>
      <c r="F1157">
        <v>0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400</v>
      </c>
      <c r="E1158">
        <v>76088.97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401</v>
      </c>
      <c r="E1159">
        <v>72808.06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402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403</v>
      </c>
      <c r="E1161">
        <v>50302.879999999997</v>
      </c>
      <c r="F1161">
        <v>0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404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405</v>
      </c>
      <c r="E1163">
        <v>85668.81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406</v>
      </c>
      <c r="E1164">
        <v>0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407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408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409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410</v>
      </c>
      <c r="E1168">
        <v>0</v>
      </c>
      <c r="F1168">
        <v>15641.18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411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412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413</v>
      </c>
      <c r="E1171">
        <v>286675.53999999998</v>
      </c>
      <c r="F1171">
        <v>15641.18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399</v>
      </c>
      <c r="E1172">
        <v>415.06</v>
      </c>
      <c r="F1172">
        <v>0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400</v>
      </c>
      <c r="E1173">
        <v>103167.52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401</v>
      </c>
      <c r="E1174">
        <v>72808.06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402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403</v>
      </c>
      <c r="E1176">
        <v>50302.879999999997</v>
      </c>
      <c r="F1176">
        <v>0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404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405</v>
      </c>
      <c r="E1178">
        <v>82475.39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406</v>
      </c>
      <c r="E1179">
        <v>0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407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408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409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410</v>
      </c>
      <c r="E1183">
        <v>0</v>
      </c>
      <c r="F1183">
        <v>14115.6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411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412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413</v>
      </c>
      <c r="E1186">
        <v>309168.90999999997</v>
      </c>
      <c r="F1186">
        <v>14115.6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399</v>
      </c>
      <c r="E1187">
        <v>8624.34</v>
      </c>
      <c r="F1187">
        <v>0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400</v>
      </c>
      <c r="E1188">
        <v>49909.45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401</v>
      </c>
      <c r="E1189">
        <v>72808.06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402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403</v>
      </c>
      <c r="E1191">
        <v>50302.879999999997</v>
      </c>
      <c r="F1191">
        <v>0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404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405</v>
      </c>
      <c r="E1193">
        <v>85765.66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406</v>
      </c>
      <c r="E1194">
        <v>0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407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408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409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410</v>
      </c>
      <c r="E1198">
        <v>0</v>
      </c>
      <c r="F1198">
        <v>18080.080000000002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411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412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413</v>
      </c>
      <c r="E1201">
        <v>267410.39</v>
      </c>
      <c r="F1201">
        <v>18080.080000000002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399</v>
      </c>
      <c r="E1202">
        <v>6538.77</v>
      </c>
      <c r="F1202">
        <v>0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400</v>
      </c>
      <c r="E1203">
        <v>285.33999999999997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401</v>
      </c>
      <c r="E1204">
        <v>36688.5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402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403</v>
      </c>
      <c r="E1206">
        <v>50302.879999999997</v>
      </c>
      <c r="F1206">
        <v>0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404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405</v>
      </c>
      <c r="E1208">
        <v>29999.279999999999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406</v>
      </c>
      <c r="E1209">
        <v>0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407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408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409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410</v>
      </c>
      <c r="E1213">
        <v>0</v>
      </c>
      <c r="F1213">
        <v>19777.84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411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412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413</v>
      </c>
      <c r="E1216">
        <v>123814.78</v>
      </c>
      <c r="F1216">
        <v>19777.84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399</v>
      </c>
      <c r="E1217">
        <v>4244.72</v>
      </c>
      <c r="F1217">
        <v>0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400</v>
      </c>
      <c r="E1218">
        <v>12282.86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401</v>
      </c>
      <c r="E1219">
        <v>36688.5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402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403</v>
      </c>
      <c r="E1221">
        <v>50302.879999999997</v>
      </c>
      <c r="F1221">
        <v>0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404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405</v>
      </c>
      <c r="E1223">
        <v>36501.870000000003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406</v>
      </c>
      <c r="E1224">
        <v>0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407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408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409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410</v>
      </c>
      <c r="E1228">
        <v>0</v>
      </c>
      <c r="F1228">
        <v>18339.09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411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412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413</v>
      </c>
      <c r="E1231">
        <v>140020.82999999999</v>
      </c>
      <c r="F1231">
        <v>18339.09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399</v>
      </c>
      <c r="E1232">
        <v>2223.81</v>
      </c>
      <c r="F1232">
        <v>0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400</v>
      </c>
      <c r="E1233">
        <v>6576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401</v>
      </c>
      <c r="E1234">
        <v>36688.5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402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403</v>
      </c>
      <c r="E1236">
        <v>50302.879999999997</v>
      </c>
      <c r="F1236">
        <v>0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404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405</v>
      </c>
      <c r="E1238">
        <v>35227.360000000001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406</v>
      </c>
      <c r="E1239">
        <v>0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407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408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409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410</v>
      </c>
      <c r="E1243">
        <v>0</v>
      </c>
      <c r="F1243">
        <v>18275.02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411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412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413</v>
      </c>
      <c r="E1246">
        <v>131018.56</v>
      </c>
      <c r="F1246">
        <v>18275.02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399</v>
      </c>
      <c r="E1247">
        <v>1860.79</v>
      </c>
      <c r="F1247">
        <v>0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400</v>
      </c>
      <c r="E1248">
        <v>15171.29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401</v>
      </c>
      <c r="E1249">
        <v>36688.5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402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403</v>
      </c>
      <c r="E1251">
        <v>50302.879999999997</v>
      </c>
      <c r="F1251">
        <v>0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404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405</v>
      </c>
      <c r="E1253">
        <v>37281.730000000003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406</v>
      </c>
      <c r="E1254">
        <v>0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407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408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409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410</v>
      </c>
      <c r="E1258">
        <v>0</v>
      </c>
      <c r="F1258">
        <v>17718.27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411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412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413</v>
      </c>
      <c r="E1261">
        <v>141305.20000000001</v>
      </c>
      <c r="F1261">
        <v>17718.27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399</v>
      </c>
      <c r="E1262">
        <v>1908.45</v>
      </c>
      <c r="F1262">
        <v>0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400</v>
      </c>
      <c r="E1263">
        <v>8594.24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401</v>
      </c>
      <c r="E1264">
        <v>36688.5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402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403</v>
      </c>
      <c r="E1266">
        <v>50302.879999999997</v>
      </c>
      <c r="F1266">
        <v>0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404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405</v>
      </c>
      <c r="E1268">
        <v>34362.07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406</v>
      </c>
      <c r="E1269">
        <v>0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407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408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409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410</v>
      </c>
      <c r="E1273">
        <v>0</v>
      </c>
      <c r="F1273">
        <v>18275.740000000002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411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412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413</v>
      </c>
      <c r="E1276">
        <v>131856.13</v>
      </c>
      <c r="F1276">
        <v>18275.740000000002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399</v>
      </c>
      <c r="E1277">
        <v>339.21</v>
      </c>
      <c r="F1277">
        <v>0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400</v>
      </c>
      <c r="E1278">
        <v>15874.59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401</v>
      </c>
      <c r="E1279">
        <v>36688.5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402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403</v>
      </c>
      <c r="E1281">
        <v>50302.879999999997</v>
      </c>
      <c r="F1281">
        <v>0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404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405</v>
      </c>
      <c r="E1283">
        <v>38186.69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406</v>
      </c>
      <c r="E1284">
        <v>0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407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408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409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410</v>
      </c>
      <c r="E1288">
        <v>0</v>
      </c>
      <c r="F1288">
        <v>16995.25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411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412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413</v>
      </c>
      <c r="E1291">
        <v>141391.87</v>
      </c>
      <c r="F1291">
        <v>16995.25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399</v>
      </c>
      <c r="E1292">
        <v>298.66000000000003</v>
      </c>
      <c r="F1292">
        <v>0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400</v>
      </c>
      <c r="E1293">
        <v>18347.189999999999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401</v>
      </c>
      <c r="E1294">
        <v>36688.5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402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403</v>
      </c>
      <c r="E1296">
        <v>50302.879999999997</v>
      </c>
      <c r="F1296">
        <v>0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404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405</v>
      </c>
      <c r="E1298">
        <v>37848.129999999997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406</v>
      </c>
      <c r="E1299">
        <v>0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407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408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409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410</v>
      </c>
      <c r="E1303">
        <v>0</v>
      </c>
      <c r="F1303">
        <v>16804.87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411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412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413</v>
      </c>
      <c r="E1306">
        <v>143485.35999999999</v>
      </c>
      <c r="F1306">
        <v>16804.87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399</v>
      </c>
      <c r="E1307">
        <v>568.98</v>
      </c>
      <c r="F1307">
        <v>0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400</v>
      </c>
      <c r="E1308">
        <v>22415.360000000001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401</v>
      </c>
      <c r="E1309">
        <v>36688.5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402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403</v>
      </c>
      <c r="E1311">
        <v>50302.879999999997</v>
      </c>
      <c r="F1311">
        <v>0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404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405</v>
      </c>
      <c r="E1313">
        <v>39921.620000000003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406</v>
      </c>
      <c r="E1314">
        <v>0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407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408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409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410</v>
      </c>
      <c r="E1318">
        <v>0</v>
      </c>
      <c r="F1318">
        <v>16784.599999999999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411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412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413</v>
      </c>
      <c r="E1321">
        <v>149897.35</v>
      </c>
      <c r="F1321">
        <v>16784.599999999999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399</v>
      </c>
      <c r="E1322">
        <v>342.11</v>
      </c>
      <c r="F1322">
        <v>0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400</v>
      </c>
      <c r="E1323">
        <v>23744.19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401</v>
      </c>
      <c r="E1324">
        <v>36688.5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402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403</v>
      </c>
      <c r="E1326">
        <v>50302.879999999997</v>
      </c>
      <c r="F1326">
        <v>0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404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405</v>
      </c>
      <c r="E1328">
        <v>38184.870000000003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406</v>
      </c>
      <c r="E1329">
        <v>0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407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408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409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410</v>
      </c>
      <c r="E1333">
        <v>0</v>
      </c>
      <c r="F1333">
        <v>16579.72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411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412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413</v>
      </c>
      <c r="E1336">
        <v>149262.56</v>
      </c>
      <c r="F1336">
        <v>16579.72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399</v>
      </c>
      <c r="E1337">
        <v>1169.44</v>
      </c>
      <c r="F1337">
        <v>0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400</v>
      </c>
      <c r="E1338">
        <v>32131.72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401</v>
      </c>
      <c r="E1339">
        <v>36688.5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402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403</v>
      </c>
      <c r="E1341">
        <v>50302.879999999997</v>
      </c>
      <c r="F1341">
        <v>0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404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405</v>
      </c>
      <c r="E1343">
        <v>41308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406</v>
      </c>
      <c r="E1344">
        <v>0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407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408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409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410</v>
      </c>
      <c r="E1348">
        <v>0</v>
      </c>
      <c r="F1348">
        <v>16465.740000000002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411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412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413</v>
      </c>
      <c r="E1351">
        <v>161600.54</v>
      </c>
      <c r="F1351">
        <v>16465.740000000002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399</v>
      </c>
      <c r="E1352">
        <v>4286.5</v>
      </c>
      <c r="F1352">
        <v>0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400</v>
      </c>
      <c r="E1353">
        <v>32591.42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401</v>
      </c>
      <c r="E1354">
        <v>36688.5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402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403</v>
      </c>
      <c r="E1356">
        <v>50302.879999999997</v>
      </c>
      <c r="F1356">
        <v>0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404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405</v>
      </c>
      <c r="E1358">
        <v>41846.53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406</v>
      </c>
      <c r="E1359">
        <v>0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407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408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409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410</v>
      </c>
      <c r="E1363">
        <v>0</v>
      </c>
      <c r="F1363">
        <v>16788.41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411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412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413</v>
      </c>
      <c r="E1366">
        <v>165715.82999999999</v>
      </c>
      <c r="F1366">
        <v>16788.41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399</v>
      </c>
      <c r="E1367">
        <v>4082.82</v>
      </c>
      <c r="F1367">
        <v>0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400</v>
      </c>
      <c r="E1368">
        <v>26656.12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401</v>
      </c>
      <c r="E1369">
        <v>36688.5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402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403</v>
      </c>
      <c r="E1371">
        <v>50302.879999999997</v>
      </c>
      <c r="F1371">
        <v>0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404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405</v>
      </c>
      <c r="E1373">
        <v>39098.410000000003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406</v>
      </c>
      <c r="E1374">
        <v>0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407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408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409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410</v>
      </c>
      <c r="E1378">
        <v>0</v>
      </c>
      <c r="F1378">
        <v>17203.05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411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412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413</v>
      </c>
      <c r="E1381">
        <v>156828.73000000001</v>
      </c>
      <c r="F1381">
        <v>17203.05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399</v>
      </c>
      <c r="E1382">
        <v>3244.04</v>
      </c>
      <c r="F1382">
        <v>0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400</v>
      </c>
      <c r="E1383">
        <v>36175.83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401</v>
      </c>
      <c r="E1384">
        <v>36688.5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402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403</v>
      </c>
      <c r="E1386">
        <v>50302.879999999997</v>
      </c>
      <c r="F1386">
        <v>0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404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405</v>
      </c>
      <c r="E1388">
        <v>41517.35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406</v>
      </c>
      <c r="E1389">
        <v>0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407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408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409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410</v>
      </c>
      <c r="E1393">
        <v>0</v>
      </c>
      <c r="F1393">
        <v>16360.05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411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412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413</v>
      </c>
      <c r="E1396">
        <v>167928.59</v>
      </c>
      <c r="F1396">
        <v>16360.05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399</v>
      </c>
      <c r="E1397">
        <v>1810.67</v>
      </c>
      <c r="F1397">
        <v>0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400</v>
      </c>
      <c r="E1398">
        <v>46438.25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401</v>
      </c>
      <c r="E1399">
        <v>36688.5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402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403</v>
      </c>
      <c r="E1401">
        <v>50302.879999999997</v>
      </c>
      <c r="F1401">
        <v>0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404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405</v>
      </c>
      <c r="E1403">
        <v>46036.08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406</v>
      </c>
      <c r="E1404">
        <v>0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407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408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409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410</v>
      </c>
      <c r="E1408">
        <v>0</v>
      </c>
      <c r="F1408">
        <v>15635.72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411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412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413</v>
      </c>
      <c r="E1411">
        <v>181276.38</v>
      </c>
      <c r="F1411">
        <v>15635.72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399</v>
      </c>
      <c r="E1412">
        <v>406.96</v>
      </c>
      <c r="F1412">
        <v>0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400</v>
      </c>
      <c r="E1413">
        <v>65606.53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401</v>
      </c>
      <c r="E1414">
        <v>36688.5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402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403</v>
      </c>
      <c r="E1416">
        <v>50302.879999999997</v>
      </c>
      <c r="F1416">
        <v>0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404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405</v>
      </c>
      <c r="E1418">
        <v>44656.1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406</v>
      </c>
      <c r="E1419">
        <v>0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407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408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409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410</v>
      </c>
      <c r="E1423">
        <v>0</v>
      </c>
      <c r="F1423">
        <v>14110.09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411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412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413</v>
      </c>
      <c r="E1426">
        <v>197660.98</v>
      </c>
      <c r="F1426">
        <v>14110.09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399</v>
      </c>
      <c r="E1427">
        <v>8288.35</v>
      </c>
      <c r="F1427">
        <v>0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400</v>
      </c>
      <c r="E1428">
        <v>30328.94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401</v>
      </c>
      <c r="E1429">
        <v>36688.5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402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403</v>
      </c>
      <c r="E1431">
        <v>50302.879999999997</v>
      </c>
      <c r="F1431">
        <v>0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404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405</v>
      </c>
      <c r="E1433">
        <v>46778.81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406</v>
      </c>
      <c r="E1434">
        <v>0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407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408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409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410</v>
      </c>
      <c r="E1438">
        <v>0</v>
      </c>
      <c r="F1438">
        <v>18074.689999999999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411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412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413</v>
      </c>
      <c r="E1441">
        <v>172387.48</v>
      </c>
      <c r="F1441">
        <v>18074.689999999999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399</v>
      </c>
      <c r="E1442">
        <v>0</v>
      </c>
      <c r="F1442">
        <v>0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400</v>
      </c>
      <c r="E1443">
        <v>902.57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401</v>
      </c>
      <c r="E1444">
        <v>72808.06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402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403</v>
      </c>
      <c r="E1446">
        <v>50302.879999999997</v>
      </c>
      <c r="F1446">
        <v>0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404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405</v>
      </c>
      <c r="E1448">
        <v>56767.75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406</v>
      </c>
      <c r="E1449">
        <v>0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407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408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409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410</v>
      </c>
      <c r="E1453">
        <v>0</v>
      </c>
      <c r="F1453">
        <v>19783.61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411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412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413</v>
      </c>
      <c r="E1456">
        <v>180781.26</v>
      </c>
      <c r="F1456">
        <v>19783.61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399</v>
      </c>
      <c r="E1457">
        <v>0</v>
      </c>
      <c r="F1457">
        <v>0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400</v>
      </c>
      <c r="E1458">
        <v>23139.51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401</v>
      </c>
      <c r="E1459">
        <v>72808.06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402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403</v>
      </c>
      <c r="E1461">
        <v>50302.879999999997</v>
      </c>
      <c r="F1461">
        <v>0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404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405</v>
      </c>
      <c r="E1463">
        <v>69944.66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406</v>
      </c>
      <c r="E1464">
        <v>0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407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408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409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410</v>
      </c>
      <c r="E1468">
        <v>0</v>
      </c>
      <c r="F1468">
        <v>18344.919999999998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411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412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413</v>
      </c>
      <c r="E1471">
        <v>216195.12</v>
      </c>
      <c r="F1471">
        <v>18344.919999999998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399</v>
      </c>
      <c r="E1472">
        <v>0</v>
      </c>
      <c r="F1472">
        <v>0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400</v>
      </c>
      <c r="E1473">
        <v>13168.44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401</v>
      </c>
      <c r="E1474">
        <v>72808.06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402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403</v>
      </c>
      <c r="E1476">
        <v>50302.879999999997</v>
      </c>
      <c r="F1476">
        <v>0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404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405</v>
      </c>
      <c r="E1478">
        <v>65611.28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406</v>
      </c>
      <c r="E1479">
        <v>0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407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408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409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410</v>
      </c>
      <c r="E1483">
        <v>0</v>
      </c>
      <c r="F1483">
        <v>18280.95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411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412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413</v>
      </c>
      <c r="E1486">
        <v>201890.66</v>
      </c>
      <c r="F1486">
        <v>18280.95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399</v>
      </c>
      <c r="E1487">
        <v>0</v>
      </c>
      <c r="F1487">
        <v>0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400</v>
      </c>
      <c r="E1488">
        <v>28007.96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401</v>
      </c>
      <c r="E1489">
        <v>72808.06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402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403</v>
      </c>
      <c r="E1491">
        <v>50302.879999999997</v>
      </c>
      <c r="F1491">
        <v>0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404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405</v>
      </c>
      <c r="E1493">
        <v>70504.23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406</v>
      </c>
      <c r="E1494">
        <v>0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407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408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409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410</v>
      </c>
      <c r="E1498">
        <v>0</v>
      </c>
      <c r="F1498">
        <v>17723.66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411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412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413</v>
      </c>
      <c r="E1501">
        <v>221623.13</v>
      </c>
      <c r="F1501">
        <v>17723.66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399</v>
      </c>
      <c r="E1502">
        <v>0</v>
      </c>
      <c r="F1502">
        <v>0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400</v>
      </c>
      <c r="E1503">
        <v>17738.03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401</v>
      </c>
      <c r="E1504">
        <v>72808.06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402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403</v>
      </c>
      <c r="E1506">
        <v>50302.879999999997</v>
      </c>
      <c r="F1506">
        <v>0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404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405</v>
      </c>
      <c r="E1508">
        <v>65031.06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406</v>
      </c>
      <c r="E1509">
        <v>0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407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408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409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410</v>
      </c>
      <c r="E1513">
        <v>0</v>
      </c>
      <c r="F1513">
        <v>18281.43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411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412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413</v>
      </c>
      <c r="E1516">
        <v>205880.03</v>
      </c>
      <c r="F1516">
        <v>18281.43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399</v>
      </c>
      <c r="E1517">
        <v>0</v>
      </c>
      <c r="F1517">
        <v>0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400</v>
      </c>
      <c r="E1518">
        <v>29676.46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401</v>
      </c>
      <c r="E1519">
        <v>72808.06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402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403</v>
      </c>
      <c r="E1521">
        <v>50302.879999999997</v>
      </c>
      <c r="F1521">
        <v>0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404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405</v>
      </c>
      <c r="E1523">
        <v>67010.89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406</v>
      </c>
      <c r="E1524">
        <v>0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407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408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409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410</v>
      </c>
      <c r="E1528">
        <v>0</v>
      </c>
      <c r="F1528">
        <v>17001.18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411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412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413</v>
      </c>
      <c r="E1531">
        <v>219798.29</v>
      </c>
      <c r="F1531">
        <v>17001.18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399</v>
      </c>
      <c r="E1532">
        <v>0</v>
      </c>
      <c r="F1532">
        <v>0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400</v>
      </c>
      <c r="E1533">
        <v>32845.96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401</v>
      </c>
      <c r="E1534">
        <v>72808.06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402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403</v>
      </c>
      <c r="E1536">
        <v>50302.879999999997</v>
      </c>
      <c r="F1536">
        <v>0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404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405</v>
      </c>
      <c r="E1538">
        <v>65674.06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406</v>
      </c>
      <c r="E1539">
        <v>0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407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408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409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410</v>
      </c>
      <c r="E1543">
        <v>0</v>
      </c>
      <c r="F1543">
        <v>16810.84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411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412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413</v>
      </c>
      <c r="E1546">
        <v>221630.96</v>
      </c>
      <c r="F1546">
        <v>16810.84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399</v>
      </c>
      <c r="E1547">
        <v>0</v>
      </c>
      <c r="F1547">
        <v>0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400</v>
      </c>
      <c r="E1548">
        <v>39284.03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401</v>
      </c>
      <c r="E1549">
        <v>72808.06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402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403</v>
      </c>
      <c r="E1551">
        <v>50302.879999999997</v>
      </c>
      <c r="F1551">
        <v>0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404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405</v>
      </c>
      <c r="E1553">
        <v>70646.98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406</v>
      </c>
      <c r="E1554">
        <v>0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407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408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409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410</v>
      </c>
      <c r="E1558">
        <v>0</v>
      </c>
      <c r="F1558">
        <v>16789.89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411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412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413</v>
      </c>
      <c r="E1561">
        <v>233041.95</v>
      </c>
      <c r="F1561">
        <v>16789.89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399</v>
      </c>
      <c r="E1562">
        <v>0</v>
      </c>
      <c r="F1562">
        <v>0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400</v>
      </c>
      <c r="E1563">
        <v>45427.839999999997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401</v>
      </c>
      <c r="E1564">
        <v>72808.06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402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403</v>
      </c>
      <c r="E1566">
        <v>50302.879999999997</v>
      </c>
      <c r="F1566">
        <v>0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404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405</v>
      </c>
      <c r="E1568">
        <v>75043.77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406</v>
      </c>
      <c r="E1569">
        <v>0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407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408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409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410</v>
      </c>
      <c r="E1573">
        <v>0</v>
      </c>
      <c r="F1573">
        <v>16585.47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411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412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413</v>
      </c>
      <c r="E1576">
        <v>243582.55</v>
      </c>
      <c r="F1576">
        <v>16585.47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399</v>
      </c>
      <c r="E1577">
        <v>0</v>
      </c>
      <c r="F1577">
        <v>0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400</v>
      </c>
      <c r="E1578">
        <v>52231.32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401</v>
      </c>
      <c r="E1579">
        <v>72808.06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402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403</v>
      </c>
      <c r="E1581">
        <v>50302.879999999997</v>
      </c>
      <c r="F1581">
        <v>0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404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405</v>
      </c>
      <c r="E1583">
        <v>71908.240000000005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406</v>
      </c>
      <c r="E1584">
        <v>0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407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408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409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410</v>
      </c>
      <c r="E1588">
        <v>0</v>
      </c>
      <c r="F1588">
        <v>16471.2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411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412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413</v>
      </c>
      <c r="E1591">
        <v>247250.51</v>
      </c>
      <c r="F1591">
        <v>16471.2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399</v>
      </c>
      <c r="E1592">
        <v>0</v>
      </c>
      <c r="F1592">
        <v>0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400</v>
      </c>
      <c r="E1593">
        <v>55243.95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401</v>
      </c>
      <c r="E1594">
        <v>72808.06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402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403</v>
      </c>
      <c r="E1596">
        <v>50302.879999999997</v>
      </c>
      <c r="F1596">
        <v>0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404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405</v>
      </c>
      <c r="E1598">
        <v>80252.53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406</v>
      </c>
      <c r="E1599">
        <v>0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407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408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409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410</v>
      </c>
      <c r="E1603">
        <v>0</v>
      </c>
      <c r="F1603">
        <v>16794.66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411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412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413</v>
      </c>
      <c r="E1606">
        <v>258607.43</v>
      </c>
      <c r="F1606">
        <v>16794.66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399</v>
      </c>
      <c r="E1607">
        <v>0</v>
      </c>
      <c r="F1607">
        <v>0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400</v>
      </c>
      <c r="E1608">
        <v>46206.61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401</v>
      </c>
      <c r="E1609">
        <v>72808.06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402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403</v>
      </c>
      <c r="E1611">
        <v>50302.879999999997</v>
      </c>
      <c r="F1611">
        <v>0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404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405</v>
      </c>
      <c r="E1613">
        <v>73733.91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406</v>
      </c>
      <c r="E1614">
        <v>0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407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408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409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410</v>
      </c>
      <c r="E1618">
        <v>0</v>
      </c>
      <c r="F1618">
        <v>17208.2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411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412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413</v>
      </c>
      <c r="E1621">
        <v>243051.46</v>
      </c>
      <c r="F1621">
        <v>17208.2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399</v>
      </c>
      <c r="E1622">
        <v>0</v>
      </c>
      <c r="F1622">
        <v>0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400</v>
      </c>
      <c r="E1623">
        <v>61034.71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401</v>
      </c>
      <c r="E1624">
        <v>72808.06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402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403</v>
      </c>
      <c r="E1626">
        <v>50302.879999999997</v>
      </c>
      <c r="F1626">
        <v>0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404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405</v>
      </c>
      <c r="E1628">
        <v>77922.039999999994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406</v>
      </c>
      <c r="E1629">
        <v>0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407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408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409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410</v>
      </c>
      <c r="E1633">
        <v>0</v>
      </c>
      <c r="F1633">
        <v>16366.27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411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412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413</v>
      </c>
      <c r="E1636">
        <v>262067.69</v>
      </c>
      <c r="F1636">
        <v>16366.27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399</v>
      </c>
      <c r="E1637">
        <v>0</v>
      </c>
      <c r="F1637">
        <v>0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400</v>
      </c>
      <c r="E1638">
        <v>76139.8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401</v>
      </c>
      <c r="E1639">
        <v>72808.06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402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403</v>
      </c>
      <c r="E1641">
        <v>50302.879999999997</v>
      </c>
      <c r="F1641">
        <v>0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404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405</v>
      </c>
      <c r="E1643">
        <v>85784.44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406</v>
      </c>
      <c r="E1644">
        <v>0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407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408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409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410</v>
      </c>
      <c r="E1648">
        <v>0</v>
      </c>
      <c r="F1648">
        <v>15641.3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411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412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413</v>
      </c>
      <c r="E1651">
        <v>285035.18</v>
      </c>
      <c r="F1651">
        <v>15641.3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399</v>
      </c>
      <c r="E1652">
        <v>0</v>
      </c>
      <c r="F1652">
        <v>0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400</v>
      </c>
      <c r="E1653">
        <v>103174.98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401</v>
      </c>
      <c r="E1654">
        <v>72808.06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402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403</v>
      </c>
      <c r="E1656">
        <v>50302.879999999997</v>
      </c>
      <c r="F1656">
        <v>0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404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405</v>
      </c>
      <c r="E1658">
        <v>82475.39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406</v>
      </c>
      <c r="E1659">
        <v>0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407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408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409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410</v>
      </c>
      <c r="E1663">
        <v>0</v>
      </c>
      <c r="F1663">
        <v>14115.61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411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412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413</v>
      </c>
      <c r="E1666">
        <v>308761.31</v>
      </c>
      <c r="F1666">
        <v>14115.61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399</v>
      </c>
      <c r="E1667">
        <v>0</v>
      </c>
      <c r="F1667">
        <v>0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400</v>
      </c>
      <c r="E1668">
        <v>50350.05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401</v>
      </c>
      <c r="E1669">
        <v>72808.06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402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403</v>
      </c>
      <c r="E1671">
        <v>50302.879999999997</v>
      </c>
      <c r="F1671">
        <v>0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404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405</v>
      </c>
      <c r="E1673">
        <v>87701.26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406</v>
      </c>
      <c r="E1674">
        <v>0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407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408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409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410</v>
      </c>
      <c r="E1678">
        <v>0</v>
      </c>
      <c r="F1678">
        <v>18080.43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411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412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413</v>
      </c>
      <c r="E1681">
        <v>261162.25</v>
      </c>
      <c r="F1681">
        <v>18080.43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399</v>
      </c>
      <c r="E1682">
        <v>0</v>
      </c>
      <c r="F1682">
        <v>0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400</v>
      </c>
      <c r="E1683">
        <v>426.36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401</v>
      </c>
      <c r="E1684">
        <v>36688.5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402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403</v>
      </c>
      <c r="E1686">
        <v>50302.879999999997</v>
      </c>
      <c r="F1686">
        <v>0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404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405</v>
      </c>
      <c r="E1688">
        <v>30176.799999999999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406</v>
      </c>
      <c r="E1689">
        <v>0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407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408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409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410</v>
      </c>
      <c r="E1693">
        <v>0</v>
      </c>
      <c r="F1693">
        <v>19777.59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411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412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413</v>
      </c>
      <c r="E1696">
        <v>117594.54</v>
      </c>
      <c r="F1696">
        <v>19777.59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399</v>
      </c>
      <c r="E1697">
        <v>0</v>
      </c>
      <c r="F1697">
        <v>0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400</v>
      </c>
      <c r="E1698">
        <v>12477.46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401</v>
      </c>
      <c r="E1699">
        <v>36688.5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402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403</v>
      </c>
      <c r="E1701">
        <v>50302.879999999997</v>
      </c>
      <c r="F1701">
        <v>0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404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405</v>
      </c>
      <c r="E1703">
        <v>36606.449999999997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406</v>
      </c>
      <c r="E1704">
        <v>0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407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408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409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410</v>
      </c>
      <c r="E1708">
        <v>0</v>
      </c>
      <c r="F1708">
        <v>18339.29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411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412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413</v>
      </c>
      <c r="E1711">
        <v>136075.29</v>
      </c>
      <c r="F1711">
        <v>18339.29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399</v>
      </c>
      <c r="E1712">
        <v>0</v>
      </c>
      <c r="F1712">
        <v>0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400</v>
      </c>
      <c r="E1713">
        <v>6675.78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401</v>
      </c>
      <c r="E1714">
        <v>36688.5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402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403</v>
      </c>
      <c r="E1716">
        <v>50302.879999999997</v>
      </c>
      <c r="F1716">
        <v>0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404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405</v>
      </c>
      <c r="E1718">
        <v>35246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406</v>
      </c>
      <c r="E1719">
        <v>0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407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408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409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410</v>
      </c>
      <c r="E1723">
        <v>0</v>
      </c>
      <c r="F1723">
        <v>18275.12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411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412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413</v>
      </c>
      <c r="E1726">
        <v>128913.16</v>
      </c>
      <c r="F1726">
        <v>18275.12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399</v>
      </c>
      <c r="E1727">
        <v>0</v>
      </c>
      <c r="F1727">
        <v>0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400</v>
      </c>
      <c r="E1728">
        <v>15226.69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401</v>
      </c>
      <c r="E1729">
        <v>36688.5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402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403</v>
      </c>
      <c r="E1731">
        <v>50302.879999999997</v>
      </c>
      <c r="F1731">
        <v>0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404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405</v>
      </c>
      <c r="E1733">
        <v>37288.559999999998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406</v>
      </c>
      <c r="E1734">
        <v>0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407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408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409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410</v>
      </c>
      <c r="E1738">
        <v>0</v>
      </c>
      <c r="F1738">
        <v>17718.38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411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412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413</v>
      </c>
      <c r="E1741">
        <v>139506.63</v>
      </c>
      <c r="F1741">
        <v>17718.38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399</v>
      </c>
      <c r="E1742">
        <v>0</v>
      </c>
      <c r="F1742">
        <v>0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400</v>
      </c>
      <c r="E1743">
        <v>8668.07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401</v>
      </c>
      <c r="E1744">
        <v>36688.5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402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403</v>
      </c>
      <c r="E1746">
        <v>50302.879999999997</v>
      </c>
      <c r="F1746">
        <v>0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404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405</v>
      </c>
      <c r="E1748">
        <v>34362.07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406</v>
      </c>
      <c r="E1749">
        <v>0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407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408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409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410</v>
      </c>
      <c r="E1753">
        <v>0</v>
      </c>
      <c r="F1753">
        <v>18276.080000000002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411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412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413</v>
      </c>
      <c r="E1756">
        <v>130021.52</v>
      </c>
      <c r="F1756">
        <v>18276.080000000002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399</v>
      </c>
      <c r="E1757">
        <v>0</v>
      </c>
      <c r="F1757">
        <v>0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400</v>
      </c>
      <c r="E1758">
        <v>16643.37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401</v>
      </c>
      <c r="E1759">
        <v>36688.5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402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403</v>
      </c>
      <c r="E1761">
        <v>50302.879999999997</v>
      </c>
      <c r="F1761">
        <v>0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404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405</v>
      </c>
      <c r="E1763">
        <v>38186.69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406</v>
      </c>
      <c r="E1764">
        <v>0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407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408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409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410</v>
      </c>
      <c r="E1768">
        <v>0</v>
      </c>
      <c r="F1768">
        <v>16995.27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411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412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413</v>
      </c>
      <c r="E1771">
        <v>141821.44</v>
      </c>
      <c r="F1771">
        <v>16995.27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399</v>
      </c>
      <c r="E1772">
        <v>0</v>
      </c>
      <c r="F1772">
        <v>0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400</v>
      </c>
      <c r="E1773">
        <v>18825.43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401</v>
      </c>
      <c r="E1774">
        <v>36688.5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402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403</v>
      </c>
      <c r="E1776">
        <v>50302.879999999997</v>
      </c>
      <c r="F1776">
        <v>0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404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405</v>
      </c>
      <c r="E1778">
        <v>37848.129999999997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406</v>
      </c>
      <c r="E1779">
        <v>0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407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408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409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410</v>
      </c>
      <c r="E1783">
        <v>0</v>
      </c>
      <c r="F1783">
        <v>16804.86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411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412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413</v>
      </c>
      <c r="E1786">
        <v>143664.94</v>
      </c>
      <c r="F1786">
        <v>16804.86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399</v>
      </c>
      <c r="E1787">
        <v>0</v>
      </c>
      <c r="F1787">
        <v>0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400</v>
      </c>
      <c r="E1788">
        <v>22624.94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401</v>
      </c>
      <c r="E1789">
        <v>36688.5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402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403</v>
      </c>
      <c r="E1791">
        <v>50302.879999999997</v>
      </c>
      <c r="F1791">
        <v>0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404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405</v>
      </c>
      <c r="E1793">
        <v>39921.620000000003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406</v>
      </c>
      <c r="E1794">
        <v>0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407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408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409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410</v>
      </c>
      <c r="E1798">
        <v>0</v>
      </c>
      <c r="F1798">
        <v>16784.7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411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412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413</v>
      </c>
      <c r="E1801">
        <v>149537.94</v>
      </c>
      <c r="F1801">
        <v>16784.7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399</v>
      </c>
      <c r="E1802">
        <v>0</v>
      </c>
      <c r="F1802">
        <v>0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400</v>
      </c>
      <c r="E1803">
        <v>24052.7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401</v>
      </c>
      <c r="E1804">
        <v>36688.5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402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403</v>
      </c>
      <c r="E1806">
        <v>50302.879999999997</v>
      </c>
      <c r="F1806">
        <v>0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404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405</v>
      </c>
      <c r="E1808">
        <v>38184.870000000003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406</v>
      </c>
      <c r="E1809">
        <v>0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407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408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409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410</v>
      </c>
      <c r="E1813">
        <v>0</v>
      </c>
      <c r="F1813">
        <v>16579.62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411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412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413</v>
      </c>
      <c r="E1816">
        <v>149228.96</v>
      </c>
      <c r="F1816">
        <v>16579.62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399</v>
      </c>
      <c r="E1817">
        <v>0</v>
      </c>
      <c r="F1817">
        <v>0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400</v>
      </c>
      <c r="E1818">
        <v>32145.29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401</v>
      </c>
      <c r="E1819">
        <v>36688.5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402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403</v>
      </c>
      <c r="E1821">
        <v>50302.879999999997</v>
      </c>
      <c r="F1821">
        <v>0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404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405</v>
      </c>
      <c r="E1823">
        <v>41308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406</v>
      </c>
      <c r="E1824">
        <v>0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407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408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409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410</v>
      </c>
      <c r="E1828">
        <v>0</v>
      </c>
      <c r="F1828">
        <v>16465.900000000001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411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412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413</v>
      </c>
      <c r="E1831">
        <v>160444.67000000001</v>
      </c>
      <c r="F1831">
        <v>16465.900000000001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399</v>
      </c>
      <c r="E1832">
        <v>0</v>
      </c>
      <c r="F1832">
        <v>0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400</v>
      </c>
      <c r="E1833">
        <v>32581.23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401</v>
      </c>
      <c r="E1834">
        <v>36688.5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402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403</v>
      </c>
      <c r="E1836">
        <v>50302.879999999997</v>
      </c>
      <c r="F1836">
        <v>0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404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405</v>
      </c>
      <c r="E1838">
        <v>41979.74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406</v>
      </c>
      <c r="E1839">
        <v>0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407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408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409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410</v>
      </c>
      <c r="E1843">
        <v>0</v>
      </c>
      <c r="F1843">
        <v>16788.900000000001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411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412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413</v>
      </c>
      <c r="E1846">
        <v>161552.35</v>
      </c>
      <c r="F1846">
        <v>16788.900000000001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399</v>
      </c>
      <c r="E1847">
        <v>0</v>
      </c>
      <c r="F1847">
        <v>0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400</v>
      </c>
      <c r="E1848">
        <v>26728.55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401</v>
      </c>
      <c r="E1849">
        <v>36688.5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402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403</v>
      </c>
      <c r="E1851">
        <v>50302.879999999997</v>
      </c>
      <c r="F1851">
        <v>0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404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405</v>
      </c>
      <c r="E1853">
        <v>39301.69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406</v>
      </c>
      <c r="E1854">
        <v>0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407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408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409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410</v>
      </c>
      <c r="E1858">
        <v>0</v>
      </c>
      <c r="F1858">
        <v>17203.18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411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412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413</v>
      </c>
      <c r="E1861">
        <v>153021.63</v>
      </c>
      <c r="F1861">
        <v>17203.18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399</v>
      </c>
      <c r="E1862">
        <v>0</v>
      </c>
      <c r="F1862">
        <v>0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400</v>
      </c>
      <c r="E1863">
        <v>36205.129999999997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401</v>
      </c>
      <c r="E1864">
        <v>36688.5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402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403</v>
      </c>
      <c r="E1866">
        <v>50302.879999999997</v>
      </c>
      <c r="F1866">
        <v>0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404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405</v>
      </c>
      <c r="E1868">
        <v>41675.1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406</v>
      </c>
      <c r="E1869">
        <v>0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407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408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409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410</v>
      </c>
      <c r="E1873">
        <v>0</v>
      </c>
      <c r="F1873">
        <v>16360.39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411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412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413</v>
      </c>
      <c r="E1876">
        <v>164871.60999999999</v>
      </c>
      <c r="F1876">
        <v>16360.39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399</v>
      </c>
      <c r="E1877">
        <v>0</v>
      </c>
      <c r="F1877">
        <v>0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400</v>
      </c>
      <c r="E1878">
        <v>46575.37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401</v>
      </c>
      <c r="E1879">
        <v>36688.5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402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403</v>
      </c>
      <c r="E1881">
        <v>50302.879999999997</v>
      </c>
      <c r="F1881">
        <v>0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404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405</v>
      </c>
      <c r="E1883">
        <v>46068.03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406</v>
      </c>
      <c r="E1884">
        <v>0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407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408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409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410</v>
      </c>
      <c r="E1888">
        <v>0</v>
      </c>
      <c r="F1888">
        <v>15635.99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411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412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413</v>
      </c>
      <c r="E1891">
        <v>179634.79</v>
      </c>
      <c r="F1891">
        <v>15635.99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399</v>
      </c>
      <c r="E1892">
        <v>0</v>
      </c>
      <c r="F1892">
        <v>0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400</v>
      </c>
      <c r="E1893">
        <v>65591.91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401</v>
      </c>
      <c r="E1894">
        <v>36688.5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402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403</v>
      </c>
      <c r="E1896">
        <v>50302.879999999997</v>
      </c>
      <c r="F1896">
        <v>0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404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405</v>
      </c>
      <c r="E1898">
        <v>44656.1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406</v>
      </c>
      <c r="E1899">
        <v>0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407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408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409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410</v>
      </c>
      <c r="E1903">
        <v>0</v>
      </c>
      <c r="F1903">
        <v>14109.52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411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412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413</v>
      </c>
      <c r="E1906">
        <v>197239.4</v>
      </c>
      <c r="F1906">
        <v>14109.52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399</v>
      </c>
      <c r="E1907">
        <v>0</v>
      </c>
      <c r="F1907">
        <v>0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400</v>
      </c>
      <c r="E1908">
        <v>30695.75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401</v>
      </c>
      <c r="E1909">
        <v>36688.5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402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403</v>
      </c>
      <c r="E1911">
        <v>50302.879999999997</v>
      </c>
      <c r="F1911">
        <v>0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404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405</v>
      </c>
      <c r="E1913">
        <v>47966.36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406</v>
      </c>
      <c r="E1914">
        <v>0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407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408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409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410</v>
      </c>
      <c r="E1918">
        <v>0</v>
      </c>
      <c r="F1918">
        <v>18075.21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411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412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413</v>
      </c>
      <c r="E1921">
        <v>165653.49</v>
      </c>
      <c r="F1921">
        <v>18075.21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399</v>
      </c>
      <c r="E1922">
        <v>0</v>
      </c>
      <c r="F1922">
        <v>40003.68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400</v>
      </c>
      <c r="E1923">
        <v>1318.79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401</v>
      </c>
      <c r="E1924">
        <v>72808.06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402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403</v>
      </c>
      <c r="E1926">
        <v>50302.879999999997</v>
      </c>
      <c r="F1926">
        <v>0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404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405</v>
      </c>
      <c r="E1928">
        <v>19948.21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406</v>
      </c>
      <c r="E1929">
        <v>0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407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408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409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410</v>
      </c>
      <c r="E1933">
        <v>0</v>
      </c>
      <c r="F1933">
        <v>19783.509999999998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411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412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413</v>
      </c>
      <c r="E1936">
        <v>144377.94</v>
      </c>
      <c r="F1936">
        <v>59787.199999999997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399</v>
      </c>
      <c r="E1937">
        <v>0</v>
      </c>
      <c r="F1937">
        <v>26049.89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400</v>
      </c>
      <c r="E1938">
        <v>22695.78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401</v>
      </c>
      <c r="E1939">
        <v>72808.06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402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403</v>
      </c>
      <c r="E1941">
        <v>50302.879999999997</v>
      </c>
      <c r="F1941">
        <v>0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404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405</v>
      </c>
      <c r="E1943">
        <v>30014.400000000001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406</v>
      </c>
      <c r="E1944">
        <v>0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407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408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409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410</v>
      </c>
      <c r="E1948">
        <v>0</v>
      </c>
      <c r="F1948">
        <v>18344.759999999998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411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412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413</v>
      </c>
      <c r="E1951">
        <v>175821.12</v>
      </c>
      <c r="F1951">
        <v>44394.65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399</v>
      </c>
      <c r="E1952">
        <v>0</v>
      </c>
      <c r="F1952">
        <v>15383.69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400</v>
      </c>
      <c r="E1953">
        <v>14003.19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401</v>
      </c>
      <c r="E1954">
        <v>72808.06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402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403</v>
      </c>
      <c r="E1956">
        <v>50302.879999999997</v>
      </c>
      <c r="F1956">
        <v>0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404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405</v>
      </c>
      <c r="E1958">
        <v>26713.32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406</v>
      </c>
      <c r="E1959">
        <v>0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407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408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409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410</v>
      </c>
      <c r="E1963">
        <v>0</v>
      </c>
      <c r="F1963">
        <v>18280.509999999998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411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412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413</v>
      </c>
      <c r="E1966">
        <v>163827.45000000001</v>
      </c>
      <c r="F1966">
        <v>33664.199999999997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399</v>
      </c>
      <c r="E1967">
        <v>0</v>
      </c>
      <c r="F1967">
        <v>14117.63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400</v>
      </c>
      <c r="E1968">
        <v>27485.32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401</v>
      </c>
      <c r="E1969">
        <v>72808.06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402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403</v>
      </c>
      <c r="E1971">
        <v>50302.879999999997</v>
      </c>
      <c r="F1971">
        <v>0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404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405</v>
      </c>
      <c r="E1973">
        <v>31497.1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406</v>
      </c>
      <c r="E1974">
        <v>0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407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408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409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410</v>
      </c>
      <c r="E1978">
        <v>0</v>
      </c>
      <c r="F1978">
        <v>17723.61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411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412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413</v>
      </c>
      <c r="E1981">
        <v>182093.37</v>
      </c>
      <c r="F1981">
        <v>31841.25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399</v>
      </c>
      <c r="E1982">
        <v>0</v>
      </c>
      <c r="F1982">
        <v>13130.99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400</v>
      </c>
      <c r="E1983">
        <v>18195.490000000002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401</v>
      </c>
      <c r="E1984">
        <v>72808.06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402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403</v>
      </c>
      <c r="E1986">
        <v>50302.879999999997</v>
      </c>
      <c r="F1986">
        <v>0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404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405</v>
      </c>
      <c r="E1988">
        <v>27778.68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406</v>
      </c>
      <c r="E1989">
        <v>0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407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408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409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410</v>
      </c>
      <c r="E1993">
        <v>0</v>
      </c>
      <c r="F1993">
        <v>18281.66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411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412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413</v>
      </c>
      <c r="E1996">
        <v>169085.11</v>
      </c>
      <c r="F1996">
        <v>31412.65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399</v>
      </c>
      <c r="E1997">
        <v>0</v>
      </c>
      <c r="F1997">
        <v>3272.1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400</v>
      </c>
      <c r="E1998">
        <v>30153.32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401</v>
      </c>
      <c r="E1999">
        <v>72808.06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402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403</v>
      </c>
      <c r="E2001">
        <v>50302.879999999997</v>
      </c>
      <c r="F2001">
        <v>0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404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405</v>
      </c>
      <c r="E2003">
        <v>31767.18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406</v>
      </c>
      <c r="E2004">
        <v>0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407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408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409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410</v>
      </c>
      <c r="E2008">
        <v>0</v>
      </c>
      <c r="F2008">
        <v>17001.2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411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412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413</v>
      </c>
      <c r="E2011">
        <v>185031.44</v>
      </c>
      <c r="F2011">
        <v>20273.3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399</v>
      </c>
      <c r="E2012">
        <v>0</v>
      </c>
      <c r="F2012">
        <v>2816.81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400</v>
      </c>
      <c r="E2013">
        <v>32279.01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401</v>
      </c>
      <c r="E2014">
        <v>72808.06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402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403</v>
      </c>
      <c r="E2016">
        <v>50302.879999999997</v>
      </c>
      <c r="F2016">
        <v>0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404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405</v>
      </c>
      <c r="E2018">
        <v>31510.48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406</v>
      </c>
      <c r="E2019">
        <v>0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407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408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409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410</v>
      </c>
      <c r="E2023">
        <v>0</v>
      </c>
      <c r="F2023">
        <v>16810.84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411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412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413</v>
      </c>
      <c r="E2026">
        <v>186900.43</v>
      </c>
      <c r="F2026">
        <v>19627.650000000001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399</v>
      </c>
      <c r="E2027">
        <v>0</v>
      </c>
      <c r="F2027">
        <v>4850.07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400</v>
      </c>
      <c r="E2028">
        <v>38152.18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401</v>
      </c>
      <c r="E2029">
        <v>72808.06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402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403</v>
      </c>
      <c r="E2031">
        <v>50302.879999999997</v>
      </c>
      <c r="F2031">
        <v>0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404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405</v>
      </c>
      <c r="E2033">
        <v>34114.629999999997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406</v>
      </c>
      <c r="E2034">
        <v>0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407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408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409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410</v>
      </c>
      <c r="E2038">
        <v>0</v>
      </c>
      <c r="F2038">
        <v>16789.91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411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412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413</v>
      </c>
      <c r="E2041">
        <v>195377.75</v>
      </c>
      <c r="F2041">
        <v>21639.98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399</v>
      </c>
      <c r="E2042">
        <v>0</v>
      </c>
      <c r="F2042">
        <v>3998.06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400</v>
      </c>
      <c r="E2043">
        <v>43735.42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401</v>
      </c>
      <c r="E2044">
        <v>72808.06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402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403</v>
      </c>
      <c r="E2046">
        <v>50302.879999999997</v>
      </c>
      <c r="F2046">
        <v>0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404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405</v>
      </c>
      <c r="E2048">
        <v>37183.89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406</v>
      </c>
      <c r="E2049">
        <v>0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407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408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409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410</v>
      </c>
      <c r="E2053">
        <v>0</v>
      </c>
      <c r="F2053">
        <v>16585.52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411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412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413</v>
      </c>
      <c r="E2056">
        <v>204030.25</v>
      </c>
      <c r="F2056">
        <v>20583.580000000002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399</v>
      </c>
      <c r="E2057">
        <v>0</v>
      </c>
      <c r="F2057">
        <v>8146.68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400</v>
      </c>
      <c r="E2058">
        <v>49702.33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401</v>
      </c>
      <c r="E2059">
        <v>72808.06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402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403</v>
      </c>
      <c r="E2061">
        <v>50302.879999999997</v>
      </c>
      <c r="F2061">
        <v>0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404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405</v>
      </c>
      <c r="E2063">
        <v>36012.81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406</v>
      </c>
      <c r="E2064">
        <v>0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407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408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409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410</v>
      </c>
      <c r="E2068">
        <v>0</v>
      </c>
      <c r="F2068">
        <v>16471.2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411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412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413</v>
      </c>
      <c r="E2071">
        <v>208826.09</v>
      </c>
      <c r="F2071">
        <v>24617.88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399</v>
      </c>
      <c r="E2072">
        <v>0</v>
      </c>
      <c r="F2072">
        <v>26524.29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400</v>
      </c>
      <c r="E2073">
        <v>52786.720000000001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401</v>
      </c>
      <c r="E2074">
        <v>72808.06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402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403</v>
      </c>
      <c r="E2076">
        <v>50302.879999999997</v>
      </c>
      <c r="F2076">
        <v>0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404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405</v>
      </c>
      <c r="E2078">
        <v>38978.03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406</v>
      </c>
      <c r="E2079">
        <v>0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407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408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409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410</v>
      </c>
      <c r="E2083">
        <v>0</v>
      </c>
      <c r="F2083">
        <v>16794.5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411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412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413</v>
      </c>
      <c r="E2086">
        <v>214875.69</v>
      </c>
      <c r="F2086">
        <v>43318.79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399</v>
      </c>
      <c r="E2087">
        <v>0</v>
      </c>
      <c r="F2087">
        <v>23733.25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400</v>
      </c>
      <c r="E2088">
        <v>44302.71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401</v>
      </c>
      <c r="E2089">
        <v>72808.06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402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403</v>
      </c>
      <c r="E2091">
        <v>50302.879999999997</v>
      </c>
      <c r="F2091">
        <v>0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404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405</v>
      </c>
      <c r="E2093">
        <v>34978.06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406</v>
      </c>
      <c r="E2094">
        <v>0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407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408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409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410</v>
      </c>
      <c r="E2098">
        <v>0</v>
      </c>
      <c r="F2098">
        <v>17208.78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411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412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413</v>
      </c>
      <c r="E2101">
        <v>202391.71</v>
      </c>
      <c r="F2101">
        <v>40942.03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399</v>
      </c>
      <c r="E2102">
        <v>0</v>
      </c>
      <c r="F2102">
        <v>18612.63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400</v>
      </c>
      <c r="E2103">
        <v>58467.62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401</v>
      </c>
      <c r="E2104">
        <v>72808.06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402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403</v>
      </c>
      <c r="E2106">
        <v>50302.879999999997</v>
      </c>
      <c r="F2106">
        <v>0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404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405</v>
      </c>
      <c r="E2108">
        <v>39193.519999999997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406</v>
      </c>
      <c r="E2109">
        <v>0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407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408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409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410</v>
      </c>
      <c r="E2113">
        <v>0</v>
      </c>
      <c r="F2113">
        <v>16366.08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411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412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413</v>
      </c>
      <c r="E2116">
        <v>220772.08</v>
      </c>
      <c r="F2116">
        <v>34978.71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399</v>
      </c>
      <c r="E2117">
        <v>0</v>
      </c>
      <c r="F2117">
        <v>11156.17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400</v>
      </c>
      <c r="E2118">
        <v>72383.02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401</v>
      </c>
      <c r="E2119">
        <v>72808.06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402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403</v>
      </c>
      <c r="E2121">
        <v>50302.879999999997</v>
      </c>
      <c r="F2121">
        <v>0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404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405</v>
      </c>
      <c r="E2123">
        <v>45264.74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406</v>
      </c>
      <c r="E2124">
        <v>0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407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408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409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410</v>
      </c>
      <c r="E2128">
        <v>0</v>
      </c>
      <c r="F2128">
        <v>15641.21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411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412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413</v>
      </c>
      <c r="E2131">
        <v>240758.7</v>
      </c>
      <c r="F2131">
        <v>26797.38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399</v>
      </c>
      <c r="E2132">
        <v>0</v>
      </c>
      <c r="F2132">
        <v>3174.15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400</v>
      </c>
      <c r="E2133">
        <v>97979.7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401</v>
      </c>
      <c r="E2134">
        <v>72808.06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402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403</v>
      </c>
      <c r="E2136">
        <v>50302.879999999997</v>
      </c>
      <c r="F2136">
        <v>0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404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405</v>
      </c>
      <c r="E2138">
        <v>47090.58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406</v>
      </c>
      <c r="E2139">
        <v>0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407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408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409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410</v>
      </c>
      <c r="E2143">
        <v>0</v>
      </c>
      <c r="F2143">
        <v>14115.62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411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412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413</v>
      </c>
      <c r="E2146">
        <v>268181.21999999997</v>
      </c>
      <c r="F2146">
        <v>17289.77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399</v>
      </c>
      <c r="E2147">
        <v>0</v>
      </c>
      <c r="F2147">
        <v>36929.21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400</v>
      </c>
      <c r="E2148">
        <v>48144.73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401</v>
      </c>
      <c r="E2149">
        <v>72808.06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402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403</v>
      </c>
      <c r="E2151">
        <v>50302.879999999997</v>
      </c>
      <c r="F2151">
        <v>0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404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405</v>
      </c>
      <c r="E2153">
        <v>42203.19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406</v>
      </c>
      <c r="E2154">
        <v>0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407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408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409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410</v>
      </c>
      <c r="E2158">
        <v>0</v>
      </c>
      <c r="F2158">
        <v>18080.189999999999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411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412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413</v>
      </c>
      <c r="E2161">
        <v>213458.87</v>
      </c>
      <c r="F2161">
        <v>55009.4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399</v>
      </c>
      <c r="E2162">
        <v>0</v>
      </c>
      <c r="F2162">
        <v>37987.24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400</v>
      </c>
      <c r="E2163">
        <v>546.6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401</v>
      </c>
      <c r="E2164">
        <v>36688.5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402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403</v>
      </c>
      <c r="E2166">
        <v>50302.879999999997</v>
      </c>
      <c r="F2166">
        <v>0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404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405</v>
      </c>
      <c r="E2168">
        <v>10637.8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406</v>
      </c>
      <c r="E2169">
        <v>0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407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408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409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410</v>
      </c>
      <c r="E2173">
        <v>0</v>
      </c>
      <c r="F2173">
        <v>19777.87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411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412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413</v>
      </c>
      <c r="E2176">
        <v>98175.78</v>
      </c>
      <c r="F2176">
        <v>57765.11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399</v>
      </c>
      <c r="E2177">
        <v>0</v>
      </c>
      <c r="F2177">
        <v>22525.15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400</v>
      </c>
      <c r="E2178">
        <v>12054.25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401</v>
      </c>
      <c r="E2179">
        <v>36688.5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402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403</v>
      </c>
      <c r="E2181">
        <v>50302.879999999997</v>
      </c>
      <c r="F2181">
        <v>0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404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405</v>
      </c>
      <c r="E2183">
        <v>15540.18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406</v>
      </c>
      <c r="E2184">
        <v>0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407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408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409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410</v>
      </c>
      <c r="E2188">
        <v>0</v>
      </c>
      <c r="F2188">
        <v>18339.22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411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412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413</v>
      </c>
      <c r="E2191">
        <v>114585.82</v>
      </c>
      <c r="F2191">
        <v>40864.36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399</v>
      </c>
      <c r="E2192">
        <v>0</v>
      </c>
      <c r="F2192">
        <v>14424.96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400</v>
      </c>
      <c r="E2193">
        <v>6898.44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401</v>
      </c>
      <c r="E2194">
        <v>36688.5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402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403</v>
      </c>
      <c r="E2196">
        <v>50302.879999999997</v>
      </c>
      <c r="F2196">
        <v>0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404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405</v>
      </c>
      <c r="E2198">
        <v>14076.46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406</v>
      </c>
      <c r="E2199">
        <v>0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407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408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409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410</v>
      </c>
      <c r="E2203">
        <v>0</v>
      </c>
      <c r="F2203">
        <v>18275.240000000002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411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412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413</v>
      </c>
      <c r="E2206">
        <v>107966.28</v>
      </c>
      <c r="F2206">
        <v>32700.2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399</v>
      </c>
      <c r="E2207">
        <v>0</v>
      </c>
      <c r="F2207">
        <v>12139.73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400</v>
      </c>
      <c r="E2208">
        <v>14691.37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401</v>
      </c>
      <c r="E2209">
        <v>36688.5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402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403</v>
      </c>
      <c r="E2211">
        <v>50302.879999999997</v>
      </c>
      <c r="F2211">
        <v>0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404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405</v>
      </c>
      <c r="E2213">
        <v>16446.849999999999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406</v>
      </c>
      <c r="E2214">
        <v>0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407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408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409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410</v>
      </c>
      <c r="E2218">
        <v>0</v>
      </c>
      <c r="F2218">
        <v>17718.37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411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412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413</v>
      </c>
      <c r="E2221">
        <v>118129.60000000001</v>
      </c>
      <c r="F2221">
        <v>29858.1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399</v>
      </c>
      <c r="E2222">
        <v>0</v>
      </c>
      <c r="F2222">
        <v>11347.2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400</v>
      </c>
      <c r="E2223">
        <v>8698.68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401</v>
      </c>
      <c r="E2224">
        <v>36688.5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402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403</v>
      </c>
      <c r="E2226">
        <v>50302.879999999997</v>
      </c>
      <c r="F2226">
        <v>0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404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405</v>
      </c>
      <c r="E2228">
        <v>14317.51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406</v>
      </c>
      <c r="E2229">
        <v>0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407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408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409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410</v>
      </c>
      <c r="E2233">
        <v>0</v>
      </c>
      <c r="F2233">
        <v>18275.86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411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412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413</v>
      </c>
      <c r="E2236">
        <v>110007.57</v>
      </c>
      <c r="F2236">
        <v>29623.07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399</v>
      </c>
      <c r="E2237">
        <v>0</v>
      </c>
      <c r="F2237">
        <v>3054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400</v>
      </c>
      <c r="E2238">
        <v>16573.400000000001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401</v>
      </c>
      <c r="E2239">
        <v>36688.5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402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403</v>
      </c>
      <c r="E2241">
        <v>50302.879999999997</v>
      </c>
      <c r="F2241">
        <v>0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404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405</v>
      </c>
      <c r="E2243">
        <v>17721.75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406</v>
      </c>
      <c r="E2244">
        <v>0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407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408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409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410</v>
      </c>
      <c r="E2248">
        <v>0</v>
      </c>
      <c r="F2248">
        <v>16995.32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411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412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413</v>
      </c>
      <c r="E2251">
        <v>121286.53</v>
      </c>
      <c r="F2251">
        <v>20049.32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399</v>
      </c>
      <c r="E2252">
        <v>0</v>
      </c>
      <c r="F2252">
        <v>2678.33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400</v>
      </c>
      <c r="E2253">
        <v>18083.689999999999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401</v>
      </c>
      <c r="E2254">
        <v>36688.5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402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403</v>
      </c>
      <c r="E2256">
        <v>50302.879999999997</v>
      </c>
      <c r="F2256">
        <v>0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404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405</v>
      </c>
      <c r="E2258">
        <v>17707.900000000001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406</v>
      </c>
      <c r="E2259">
        <v>0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407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408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409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410</v>
      </c>
      <c r="E2263">
        <v>0</v>
      </c>
      <c r="F2263">
        <v>16804.98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411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412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413</v>
      </c>
      <c r="E2266">
        <v>122782.97</v>
      </c>
      <c r="F2266">
        <v>19483.310000000001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399</v>
      </c>
      <c r="E2267">
        <v>0</v>
      </c>
      <c r="F2267">
        <v>4445.5200000000004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400</v>
      </c>
      <c r="E2268">
        <v>21570.59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401</v>
      </c>
      <c r="E2269">
        <v>36688.5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402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403</v>
      </c>
      <c r="E2271">
        <v>50302.879999999997</v>
      </c>
      <c r="F2271">
        <v>0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404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405</v>
      </c>
      <c r="E2273">
        <v>18781.919999999998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406</v>
      </c>
      <c r="E2274">
        <v>0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407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408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409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410</v>
      </c>
      <c r="E2278">
        <v>0</v>
      </c>
      <c r="F2278">
        <v>16784.71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411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412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413</v>
      </c>
      <c r="E2281">
        <v>127343.89</v>
      </c>
      <c r="F2281">
        <v>21230.22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399</v>
      </c>
      <c r="E2282">
        <v>0</v>
      </c>
      <c r="F2282">
        <v>2944.35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400</v>
      </c>
      <c r="E2283">
        <v>22856.959999999999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401</v>
      </c>
      <c r="E2284">
        <v>36688.5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402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403</v>
      </c>
      <c r="E2286">
        <v>50302.879999999997</v>
      </c>
      <c r="F2286">
        <v>0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404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405</v>
      </c>
      <c r="E2288">
        <v>18625.13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406</v>
      </c>
      <c r="E2289">
        <v>0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407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408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409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410</v>
      </c>
      <c r="E2293">
        <v>0</v>
      </c>
      <c r="F2293">
        <v>16579.66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411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412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413</v>
      </c>
      <c r="E2296">
        <v>128473.48</v>
      </c>
      <c r="F2296">
        <v>19524.009999999998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399</v>
      </c>
      <c r="E2297">
        <v>0</v>
      </c>
      <c r="F2297">
        <v>6825.23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400</v>
      </c>
      <c r="E2298">
        <v>30569.63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401</v>
      </c>
      <c r="E2299">
        <v>36688.5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402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403</v>
      </c>
      <c r="E2301">
        <v>50302.879999999997</v>
      </c>
      <c r="F2301">
        <v>0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404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405</v>
      </c>
      <c r="E2303">
        <v>20362.77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406</v>
      </c>
      <c r="E2304">
        <v>0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407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408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409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410</v>
      </c>
      <c r="E2308">
        <v>0</v>
      </c>
      <c r="F2308">
        <v>16465.91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411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412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413</v>
      </c>
      <c r="E2311">
        <v>137923.78</v>
      </c>
      <c r="F2311">
        <v>23291.14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399</v>
      </c>
      <c r="E2312">
        <v>0</v>
      </c>
      <c r="F2312">
        <v>23403.67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400</v>
      </c>
      <c r="E2313">
        <v>31227.119999999999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401</v>
      </c>
      <c r="E2314">
        <v>36688.5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402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403</v>
      </c>
      <c r="E2316">
        <v>50302.879999999997</v>
      </c>
      <c r="F2316">
        <v>0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404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405</v>
      </c>
      <c r="E2318">
        <v>20393.8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406</v>
      </c>
      <c r="E2319">
        <v>0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407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408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409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410</v>
      </c>
      <c r="E2323">
        <v>0</v>
      </c>
      <c r="F2323">
        <v>16788.86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411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412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413</v>
      </c>
      <c r="E2326">
        <v>138612.29999999999</v>
      </c>
      <c r="F2326">
        <v>40192.53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399</v>
      </c>
      <c r="E2327">
        <v>0</v>
      </c>
      <c r="F2327">
        <v>21505.98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400</v>
      </c>
      <c r="E2328">
        <v>25577.11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401</v>
      </c>
      <c r="E2329">
        <v>36688.5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402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403</v>
      </c>
      <c r="E2331">
        <v>50302.879999999997</v>
      </c>
      <c r="F2331">
        <v>0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404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405</v>
      </c>
      <c r="E2333">
        <v>18401.259999999998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406</v>
      </c>
      <c r="E2334">
        <v>0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407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408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409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410</v>
      </c>
      <c r="E2338">
        <v>0</v>
      </c>
      <c r="F2338">
        <v>17203.18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411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412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413</v>
      </c>
      <c r="E2341">
        <v>130969.76</v>
      </c>
      <c r="F2341">
        <v>38709.160000000003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399</v>
      </c>
      <c r="E2342">
        <v>0</v>
      </c>
      <c r="F2342">
        <v>18333.37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400</v>
      </c>
      <c r="E2343">
        <v>34798.660000000003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401</v>
      </c>
      <c r="E2344">
        <v>36688.5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402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403</v>
      </c>
      <c r="E2346">
        <v>50302.879999999997</v>
      </c>
      <c r="F2346">
        <v>0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404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405</v>
      </c>
      <c r="E2348">
        <v>20801.990000000002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406</v>
      </c>
      <c r="E2349">
        <v>0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407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408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409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410</v>
      </c>
      <c r="E2353">
        <v>0</v>
      </c>
      <c r="F2353">
        <v>16360.19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411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412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413</v>
      </c>
      <c r="E2356">
        <v>142592.03</v>
      </c>
      <c r="F2356">
        <v>34693.56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399</v>
      </c>
      <c r="E2357">
        <v>0</v>
      </c>
      <c r="F2357">
        <v>10430.69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400</v>
      </c>
      <c r="E2358">
        <v>44602.68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401</v>
      </c>
      <c r="E2359">
        <v>36688.5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402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403</v>
      </c>
      <c r="E2361">
        <v>50302.879999999997</v>
      </c>
      <c r="F2361">
        <v>0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404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405</v>
      </c>
      <c r="E2363">
        <v>24305.73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406</v>
      </c>
      <c r="E2364">
        <v>0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407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408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409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410</v>
      </c>
      <c r="E2368">
        <v>0</v>
      </c>
      <c r="F2368">
        <v>15635.77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411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412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413</v>
      </c>
      <c r="E2371">
        <v>155899.79</v>
      </c>
      <c r="F2371">
        <v>26066.46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399</v>
      </c>
      <c r="E2372">
        <v>0</v>
      </c>
      <c r="F2372">
        <v>2643.94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400</v>
      </c>
      <c r="E2373">
        <v>63208.55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401</v>
      </c>
      <c r="E2374">
        <v>36688.5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402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403</v>
      </c>
      <c r="E2376">
        <v>50302.879999999997</v>
      </c>
      <c r="F2376">
        <v>0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404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405</v>
      </c>
      <c r="E2378">
        <v>26282.31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406</v>
      </c>
      <c r="E2379">
        <v>0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407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408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409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410</v>
      </c>
      <c r="E2383">
        <v>0</v>
      </c>
      <c r="F2383">
        <v>14110.02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411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412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413</v>
      </c>
      <c r="E2386">
        <v>176482.25</v>
      </c>
      <c r="F2386">
        <v>16753.96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399</v>
      </c>
      <c r="E2387">
        <v>0</v>
      </c>
      <c r="F2387">
        <v>33202.92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400</v>
      </c>
      <c r="E2388">
        <v>29255.22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401</v>
      </c>
      <c r="E2389">
        <v>36688.5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402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403</v>
      </c>
      <c r="E2391">
        <v>50302.879999999997</v>
      </c>
      <c r="F2391">
        <v>0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404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405</v>
      </c>
      <c r="E2393">
        <v>22772.07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406</v>
      </c>
      <c r="E2394">
        <v>0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407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408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409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410</v>
      </c>
      <c r="E2398">
        <v>0</v>
      </c>
      <c r="F2398">
        <v>18074.71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411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412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413</v>
      </c>
      <c r="E2401">
        <v>139018.67000000001</v>
      </c>
      <c r="F2401">
        <v>51277.63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Financial buildings, incl. banks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Financial buildings, incl. banks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212</v>
      </c>
      <c r="B2" t="s">
        <v>351</v>
      </c>
      <c r="C2" t="s">
        <v>352</v>
      </c>
      <c r="D2">
        <v>25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8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29.82</v>
      </c>
      <c r="C2">
        <v>2.76</v>
      </c>
      <c r="D2">
        <v>4.92</v>
      </c>
    </row>
    <row r="3" spans="1:4" x14ac:dyDescent="0.25">
      <c r="A3" t="s">
        <v>354</v>
      </c>
      <c r="B3">
        <v>59.84</v>
      </c>
      <c r="C3">
        <v>2.76</v>
      </c>
      <c r="D3">
        <v>4.92</v>
      </c>
    </row>
    <row r="4" spans="1:4" x14ac:dyDescent="0.25">
      <c r="A4" t="s">
        <v>355</v>
      </c>
      <c r="B4">
        <v>29.82</v>
      </c>
      <c r="C4">
        <v>2.76</v>
      </c>
      <c r="D4">
        <v>4.92</v>
      </c>
    </row>
    <row r="5" spans="1:4" x14ac:dyDescent="0.25">
      <c r="A5" t="s">
        <v>356</v>
      </c>
      <c r="B5">
        <v>29.82</v>
      </c>
      <c r="C5">
        <v>2.76</v>
      </c>
      <c r="D5">
        <v>4.92</v>
      </c>
    </row>
    <row r="6" spans="1:4" x14ac:dyDescent="0.25">
      <c r="A6" t="s">
        <v>357</v>
      </c>
      <c r="B6">
        <v>29.82</v>
      </c>
      <c r="C6">
        <v>2.76</v>
      </c>
      <c r="D6">
        <v>4.92</v>
      </c>
    </row>
    <row r="7" spans="1:4" x14ac:dyDescent="0.25">
      <c r="A7" t="s">
        <v>358</v>
      </c>
      <c r="B7">
        <v>29.82</v>
      </c>
      <c r="C7">
        <v>2.76</v>
      </c>
      <c r="D7">
        <v>4.92</v>
      </c>
    </row>
    <row r="8" spans="1:4" x14ac:dyDescent="0.25">
      <c r="A8" t="s">
        <v>359</v>
      </c>
      <c r="B8">
        <v>29.82</v>
      </c>
      <c r="C8">
        <v>2.76</v>
      </c>
      <c r="D8">
        <v>4.92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360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7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383</v>
      </c>
      <c r="F1" s="45" t="s">
        <v>384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385</v>
      </c>
    </row>
    <row r="2" spans="1:19" x14ac:dyDescent="0.25">
      <c r="A2" t="s">
        <v>39</v>
      </c>
      <c r="B2" t="s">
        <v>386</v>
      </c>
      <c r="C2" t="s">
        <v>386</v>
      </c>
      <c r="D2" t="s">
        <v>387</v>
      </c>
      <c r="E2">
        <v>1800.18</v>
      </c>
      <c r="F2">
        <v>1800.18</v>
      </c>
      <c r="G2">
        <v>60.01</v>
      </c>
      <c r="H2">
        <v>29.99</v>
      </c>
      <c r="I2">
        <v>19802.900000000001</v>
      </c>
      <c r="J2">
        <v>1</v>
      </c>
      <c r="K2">
        <v>8.33</v>
      </c>
      <c r="L2">
        <v>6.3639000000000001</v>
      </c>
      <c r="M2">
        <v>3.4117000000000002</v>
      </c>
      <c r="N2">
        <v>0</v>
      </c>
      <c r="O2">
        <v>0.25</v>
      </c>
      <c r="P2" t="s">
        <v>388</v>
      </c>
      <c r="Q2" t="s">
        <v>61</v>
      </c>
      <c r="R2" t="s">
        <v>389</v>
      </c>
      <c r="S2">
        <v>11.00051106000511</v>
      </c>
    </row>
    <row r="3" spans="1:19" x14ac:dyDescent="0.25">
      <c r="A3" t="s">
        <v>39</v>
      </c>
      <c r="B3" t="s">
        <v>390</v>
      </c>
      <c r="C3" t="s">
        <v>390</v>
      </c>
      <c r="D3" t="s">
        <v>387</v>
      </c>
      <c r="E3">
        <v>900.09</v>
      </c>
      <c r="F3">
        <v>900.09</v>
      </c>
      <c r="G3">
        <v>29.99</v>
      </c>
      <c r="H3">
        <v>29.99</v>
      </c>
      <c r="I3">
        <v>9901.4500000000007</v>
      </c>
      <c r="J3">
        <v>1</v>
      </c>
      <c r="K3">
        <v>5</v>
      </c>
      <c r="L3">
        <v>4.2664</v>
      </c>
      <c r="M3">
        <v>5.1174999999999997</v>
      </c>
      <c r="N3">
        <v>0</v>
      </c>
      <c r="O3">
        <v>0.15</v>
      </c>
      <c r="P3" t="s">
        <v>391</v>
      </c>
      <c r="Q3" t="s">
        <v>61</v>
      </c>
      <c r="R3" t="s">
        <v>389</v>
      </c>
      <c r="S3">
        <v>11.00051106000511</v>
      </c>
    </row>
    <row r="4" spans="1:19" x14ac:dyDescent="0.25">
      <c r="A4" t="s">
        <v>39</v>
      </c>
      <c r="B4" t="s">
        <v>392</v>
      </c>
      <c r="C4" t="s">
        <v>392</v>
      </c>
      <c r="D4" t="s">
        <v>387</v>
      </c>
      <c r="E4">
        <v>900.09</v>
      </c>
      <c r="F4">
        <v>900.09</v>
      </c>
      <c r="G4">
        <v>29.99</v>
      </c>
      <c r="H4">
        <v>29.99</v>
      </c>
      <c r="I4">
        <v>9901.4500000000007</v>
      </c>
      <c r="J4">
        <v>1</v>
      </c>
      <c r="K4">
        <v>8.33</v>
      </c>
      <c r="L4">
        <v>6.3639000000000001</v>
      </c>
      <c r="M4">
        <v>3.4117000000000002</v>
      </c>
      <c r="N4">
        <v>0</v>
      </c>
      <c r="O4">
        <v>0.25</v>
      </c>
      <c r="P4" t="s">
        <v>388</v>
      </c>
      <c r="Q4" t="s">
        <v>61</v>
      </c>
      <c r="R4" t="s">
        <v>389</v>
      </c>
      <c r="S4">
        <v>11.00051106000511</v>
      </c>
    </row>
    <row r="5" spans="1:19" x14ac:dyDescent="0.25">
      <c r="A5" t="s">
        <v>40</v>
      </c>
      <c r="B5" t="s">
        <v>386</v>
      </c>
      <c r="C5" t="s">
        <v>386</v>
      </c>
      <c r="D5" t="s">
        <v>387</v>
      </c>
      <c r="E5">
        <v>1800.18</v>
      </c>
      <c r="F5">
        <v>1800.18</v>
      </c>
      <c r="G5">
        <v>60.01</v>
      </c>
      <c r="H5">
        <v>29.99</v>
      </c>
      <c r="I5">
        <v>19802.900000000001</v>
      </c>
      <c r="J5">
        <v>1</v>
      </c>
      <c r="K5">
        <v>8.33</v>
      </c>
      <c r="L5">
        <v>3.2410999999999999</v>
      </c>
      <c r="M5">
        <v>3.4117000000000002</v>
      </c>
      <c r="N5">
        <v>0</v>
      </c>
      <c r="O5">
        <v>0.25</v>
      </c>
      <c r="P5" t="s">
        <v>388</v>
      </c>
      <c r="Q5" t="s">
        <v>61</v>
      </c>
      <c r="R5" t="s">
        <v>389</v>
      </c>
      <c r="S5">
        <v>11.00051106000511</v>
      </c>
    </row>
    <row r="6" spans="1:19" x14ac:dyDescent="0.25">
      <c r="A6" t="s">
        <v>40</v>
      </c>
      <c r="B6" t="s">
        <v>390</v>
      </c>
      <c r="C6" t="s">
        <v>390</v>
      </c>
      <c r="D6" t="s">
        <v>387</v>
      </c>
      <c r="E6">
        <v>900.09</v>
      </c>
      <c r="F6">
        <v>900.09</v>
      </c>
      <c r="G6">
        <v>29.99</v>
      </c>
      <c r="H6">
        <v>29.99</v>
      </c>
      <c r="I6">
        <v>9901.4500000000007</v>
      </c>
      <c r="J6">
        <v>1</v>
      </c>
      <c r="K6">
        <v>5</v>
      </c>
      <c r="L6">
        <v>2.0470000000000002</v>
      </c>
      <c r="M6">
        <v>5.1174999999999997</v>
      </c>
      <c r="N6">
        <v>0</v>
      </c>
      <c r="O6">
        <v>0.15</v>
      </c>
      <c r="P6" t="s">
        <v>391</v>
      </c>
      <c r="Q6" t="s">
        <v>61</v>
      </c>
      <c r="R6" t="s">
        <v>389</v>
      </c>
      <c r="S6">
        <v>11.00051106000511</v>
      </c>
    </row>
    <row r="7" spans="1:19" x14ac:dyDescent="0.25">
      <c r="A7" t="s">
        <v>40</v>
      </c>
      <c r="B7" t="s">
        <v>392</v>
      </c>
      <c r="C7" t="s">
        <v>392</v>
      </c>
      <c r="D7" t="s">
        <v>387</v>
      </c>
      <c r="E7">
        <v>900.09</v>
      </c>
      <c r="F7">
        <v>900.09</v>
      </c>
      <c r="G7">
        <v>29.99</v>
      </c>
      <c r="H7">
        <v>29.99</v>
      </c>
      <c r="I7">
        <v>9901.4500000000007</v>
      </c>
      <c r="J7">
        <v>1</v>
      </c>
      <c r="K7">
        <v>8.33</v>
      </c>
      <c r="L7">
        <v>3.2410999999999999</v>
      </c>
      <c r="M7">
        <v>3.4117000000000002</v>
      </c>
      <c r="N7">
        <v>0</v>
      </c>
      <c r="O7">
        <v>0.25</v>
      </c>
      <c r="P7" t="s">
        <v>388</v>
      </c>
      <c r="Q7" t="s">
        <v>61</v>
      </c>
      <c r="R7" t="s">
        <v>389</v>
      </c>
      <c r="S7">
        <v>11.00051106000511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2026-10-19T03:38:10Z</dcterms:modified>
</cp:coreProperties>
</file>