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EE04C06C-6723-41DE-8964-A6BCA028D9CB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B4" i="9" l="1"/>
  <c r="C4" i="9"/>
  <c r="A10" i="9" l="1"/>
  <c r="B10" i="9"/>
  <c r="C10" i="9"/>
  <c r="D10" i="9"/>
  <c r="A11" i="9"/>
  <c r="B11" i="9"/>
  <c r="C11" i="9"/>
  <c r="D11" i="9"/>
  <c r="A12" i="9"/>
  <c r="B12" i="9"/>
  <c r="C12" i="9"/>
  <c r="D12" i="9"/>
  <c r="B9" i="9"/>
  <c r="C9" i="9"/>
  <c r="D9" i="9"/>
  <c r="A9" i="9"/>
  <c r="A3" i="9"/>
  <c r="D3" i="9" s="1" a="1"/>
  <c r="D3" i="9" s="1"/>
  <c r="D9" i="5" l="1" a="1"/>
  <c r="D9" i="5" s="1"/>
  <c r="A4" i="9"/>
  <c r="D4" i="9" s="1" a="1"/>
  <c r="D4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14" i="6" l="1"/>
  <c r="E26" i="6" a="1"/>
  <c r="E26" i="6" s="1"/>
  <c r="F26" i="6" s="1"/>
  <c r="E14" i="6" a="1"/>
  <c r="E14" i="6" s="1"/>
  <c r="F14" i="6" s="1"/>
  <c r="B25" i="6"/>
  <c r="B21" i="6"/>
  <c r="E17" i="6" a="1"/>
  <c r="E17" i="6" s="1"/>
  <c r="F17" i="6" s="1"/>
  <c r="B24" i="6"/>
  <c r="B28" i="6"/>
  <c r="B16" i="6"/>
  <c r="H23" i="2"/>
  <c r="G7" i="2" s="1"/>
  <c r="E28" i="6" a="1"/>
  <c r="E28" i="6" s="1"/>
  <c r="F28" i="6" s="1"/>
  <c r="E16" i="6" a="1"/>
  <c r="E16" i="6" s="1"/>
  <c r="F16" i="6" s="1"/>
  <c r="B27" i="6"/>
  <c r="B15" i="6"/>
  <c r="B22" i="6"/>
  <c r="E18" i="6" a="1"/>
  <c r="E18" i="6" s="1"/>
  <c r="F18" i="6" s="1"/>
  <c r="B29" i="6"/>
  <c r="B17" i="6"/>
  <c r="E25" i="6" a="1"/>
  <c r="E25" i="6" s="1"/>
  <c r="F25" i="6" s="1"/>
  <c r="B12" i="6"/>
  <c r="E20" i="6" a="1"/>
  <c r="E20" i="6" s="1"/>
  <c r="F20" i="6" s="1"/>
  <c r="B23" i="6"/>
  <c r="B19" i="6"/>
  <c r="B11" i="6"/>
  <c r="B26" i="6"/>
  <c r="B18" i="6"/>
  <c r="E22" i="6" a="1"/>
  <c r="E22" i="6" s="1"/>
  <c r="F22" i="6" s="1"/>
  <c r="B13" i="6"/>
  <c r="E29" i="6" a="1"/>
  <c r="E29" i="6" s="1"/>
  <c r="F29" i="6" s="1"/>
  <c r="E21" i="6" a="1"/>
  <c r="E21" i="6" s="1"/>
  <c r="F21" i="6" s="1"/>
  <c r="E13" i="6" a="1"/>
  <c r="E13" i="6" s="1"/>
  <c r="F13" i="6" s="1"/>
  <c r="B20" i="6"/>
  <c r="E24" i="6" a="1"/>
  <c r="E24" i="6" s="1"/>
  <c r="F24" i="6" s="1"/>
  <c r="E12" i="6" a="1"/>
  <c r="E12" i="6" s="1"/>
  <c r="F12" i="6" s="1"/>
  <c r="E27" i="6" a="1"/>
  <c r="E27" i="6" s="1"/>
  <c r="F27" i="6" s="1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23" i="2"/>
  <c r="A23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16" i="2" l="1"/>
  <c r="G19" i="2"/>
  <c r="G8" i="2"/>
  <c r="G4" i="2"/>
  <c r="G12" i="2"/>
  <c r="G20" i="2"/>
  <c r="G22" i="2"/>
  <c r="G6" i="2"/>
  <c r="G11" i="2"/>
  <c r="G5" i="2"/>
  <c r="G9" i="2"/>
  <c r="G21" i="2"/>
  <c r="G17" i="2"/>
  <c r="G10" i="2"/>
  <c r="G14" i="2"/>
  <c r="G18" i="2"/>
  <c r="G13" i="2"/>
  <c r="G15" i="2"/>
  <c r="G3" i="2"/>
  <c r="C5" i="6"/>
  <c r="D5" i="6"/>
  <c r="E5" i="6"/>
  <c r="F5" i="6"/>
  <c r="G5" i="6"/>
  <c r="D4" i="6"/>
  <c r="E4" i="6"/>
  <c r="F4" i="6"/>
  <c r="G4" i="6"/>
  <c r="C4" i="6"/>
  <c r="Z2" i="5" a="1"/>
  <c r="A4" i="5" s="1"/>
  <c r="Z2" i="20" a="1"/>
  <c r="Z2" i="20" s="1"/>
  <c r="R9" i="5" a="1"/>
  <c r="R9" i="5" s="1"/>
  <c r="S9" i="5" a="1"/>
  <c r="S9" i="5" s="1"/>
  <c r="R10" i="5" a="1"/>
  <c r="R10" i="5" s="1"/>
  <c r="S10" i="5" a="1"/>
  <c r="S10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F10" i="5" a="1"/>
  <c r="F10" i="5" s="1"/>
  <c r="G10" i="5" a="1"/>
  <c r="G10" i="5" s="1"/>
  <c r="H10" i="5" a="1"/>
  <c r="H10" i="5" s="1"/>
  <c r="I10" i="5" a="1"/>
  <c r="I10" i="5" s="1"/>
  <c r="J10" i="5" a="1"/>
  <c r="J10" i="5" s="1"/>
  <c r="K10" i="5" a="1"/>
  <c r="K10" i="5" s="1"/>
  <c r="L10" i="5" a="1"/>
  <c r="L10" i="5" s="1"/>
  <c r="M10" i="5" a="1"/>
  <c r="M10" i="5" s="1"/>
  <c r="N10" i="5" a="1"/>
  <c r="N10" i="5" s="1"/>
  <c r="O10" i="5" a="1"/>
  <c r="O10" i="5" s="1"/>
  <c r="P10" i="5" a="1"/>
  <c r="P10" i="5" s="1"/>
  <c r="Q10" i="5" a="1"/>
  <c r="Q10" i="5" s="1"/>
  <c r="E9" i="5" a="1"/>
  <c r="E9" i="5" s="1"/>
  <c r="E10" i="5" a="1"/>
  <c r="E10" i="5" s="1"/>
  <c r="D10" i="5" a="1"/>
  <c r="D10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 s="1"/>
  <c r="D11" i="3" a="1"/>
  <c r="D11" i="3" s="1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B4" i="5" l="1"/>
  <c r="D4" i="5"/>
  <c r="E4" i="5" s="1"/>
  <c r="C4" i="5"/>
  <c r="A3" i="20" a="1"/>
  <c r="A3" i="20" s="1"/>
  <c r="A4" i="20" a="1"/>
  <c r="A4" i="20" s="1"/>
  <c r="A5" i="20" a="1"/>
  <c r="A5" i="20" s="1"/>
  <c r="A6" i="20" a="1"/>
  <c r="A6" i="20" s="1"/>
  <c r="Z2" i="5"/>
  <c r="A3" i="5" s="1"/>
  <c r="B16" i="1"/>
  <c r="B12" i="1"/>
  <c r="B11" i="1"/>
  <c r="B5" i="1"/>
  <c r="B4" i="1"/>
  <c r="O6" i="20" l="1" a="1"/>
  <c r="O6" i="20" s="1"/>
  <c r="P6" i="20" a="1"/>
  <c r="P6" i="20" s="1"/>
  <c r="R6" i="20" a="1"/>
  <c r="R6" i="20" s="1"/>
  <c r="Q6" i="20" a="1"/>
  <c r="Q6" i="20" s="1"/>
  <c r="D6" i="20" a="1"/>
  <c r="D6" i="20" s="1"/>
  <c r="H6" i="20" a="1"/>
  <c r="H6" i="20" s="1"/>
  <c r="I6" i="20" a="1"/>
  <c r="I6" i="20" s="1"/>
  <c r="J6" i="20" a="1"/>
  <c r="J6" i="20" s="1"/>
  <c r="L6" i="20" a="1"/>
  <c r="L6" i="20" s="1"/>
  <c r="C6" i="20" a="1"/>
  <c r="C6" i="20" s="1"/>
  <c r="E6" i="20" a="1"/>
  <c r="E6" i="20" s="1"/>
  <c r="F6" i="20" a="1"/>
  <c r="F6" i="20" s="1"/>
  <c r="G6" i="20" a="1"/>
  <c r="G6" i="20" s="1"/>
  <c r="K6" i="20" a="1"/>
  <c r="K6" i="20" s="1"/>
  <c r="M6" i="20" a="1"/>
  <c r="M6" i="20" s="1"/>
  <c r="N6" i="20" a="1"/>
  <c r="N6" i="20" s="1"/>
  <c r="J5" i="20" a="1"/>
  <c r="J5" i="20" s="1"/>
  <c r="I5" i="20" a="1"/>
  <c r="I5" i="20" s="1"/>
  <c r="L5" i="20" a="1"/>
  <c r="L5" i="20" s="1"/>
  <c r="N5" i="20" a="1"/>
  <c r="N5" i="20" s="1"/>
  <c r="O5" i="20" a="1"/>
  <c r="O5" i="20" s="1"/>
  <c r="P5" i="20" a="1"/>
  <c r="P5" i="20" s="1"/>
  <c r="R5" i="20" a="1"/>
  <c r="R5" i="20" s="1"/>
  <c r="Q5" i="20" a="1"/>
  <c r="Q5" i="20" s="1"/>
  <c r="C5" i="20" a="1"/>
  <c r="C5" i="20" s="1"/>
  <c r="D5" i="20" a="1"/>
  <c r="D5" i="20" s="1"/>
  <c r="F5" i="20" a="1"/>
  <c r="F5" i="20" s="1"/>
  <c r="E5" i="20" a="1"/>
  <c r="E5" i="20" s="1"/>
  <c r="G5" i="20" a="1"/>
  <c r="G5" i="20" s="1"/>
  <c r="K5" i="20" a="1"/>
  <c r="K5" i="20" s="1"/>
  <c r="H5" i="20" a="1"/>
  <c r="H5" i="20" s="1"/>
  <c r="M5" i="20" a="1"/>
  <c r="M5" i="20" s="1"/>
  <c r="C4" i="20" a="1"/>
  <c r="C4" i="20" s="1"/>
  <c r="D4" i="20" a="1"/>
  <c r="D4" i="20" s="1"/>
  <c r="E4" i="20" a="1"/>
  <c r="E4" i="20" s="1"/>
  <c r="F4" i="20" a="1"/>
  <c r="F4" i="20" s="1"/>
  <c r="H4" i="20" a="1"/>
  <c r="H4" i="20" s="1"/>
  <c r="I4" i="20" a="1"/>
  <c r="I4" i="20" s="1"/>
  <c r="G4" i="20" a="1"/>
  <c r="G4" i="20" s="1"/>
  <c r="J4" i="20" a="1"/>
  <c r="J4" i="20" s="1"/>
  <c r="K4" i="20" a="1"/>
  <c r="K4" i="20" s="1"/>
  <c r="L4" i="20" a="1"/>
  <c r="L4" i="20" s="1"/>
  <c r="M4" i="20" a="1"/>
  <c r="M4" i="20" s="1"/>
  <c r="N4" i="20" a="1"/>
  <c r="N4" i="20" s="1"/>
  <c r="O4" i="20" a="1"/>
  <c r="O4" i="20" s="1"/>
  <c r="P4" i="20" a="1"/>
  <c r="P4" i="20" s="1"/>
  <c r="Q4" i="20" a="1"/>
  <c r="Q4" i="20" s="1"/>
  <c r="R4" i="20" a="1"/>
  <c r="R4" i="20" s="1"/>
  <c r="N3" i="20" a="1"/>
  <c r="N3" i="20" s="1"/>
  <c r="F3" i="20" a="1"/>
  <c r="F3" i="20" s="1"/>
  <c r="G3" i="20" a="1"/>
  <c r="G3" i="20" s="1"/>
  <c r="I3" i="20" a="1"/>
  <c r="I3" i="20" s="1"/>
  <c r="D3" i="20" a="1"/>
  <c r="D3" i="20" s="1"/>
  <c r="E3" i="20" a="1"/>
  <c r="E3" i="20" s="1"/>
  <c r="J3" i="20" a="1"/>
  <c r="J3" i="20" s="1"/>
  <c r="K3" i="20" a="1"/>
  <c r="K3" i="20" s="1"/>
  <c r="H3" i="20" a="1"/>
  <c r="H3" i="20" s="1"/>
  <c r="Q3" i="20" a="1"/>
  <c r="Q3" i="20" s="1"/>
  <c r="R3" i="20" a="1"/>
  <c r="R3" i="20" s="1"/>
  <c r="L3" i="20" a="1"/>
  <c r="L3" i="20" s="1"/>
  <c r="C3" i="20" a="1"/>
  <c r="C3" i="20" s="1"/>
  <c r="O3" i="20" a="1"/>
  <c r="O3" i="20" s="1"/>
  <c r="M3" i="20" a="1"/>
  <c r="M3" i="20" s="1"/>
  <c r="P3" i="20" a="1"/>
  <c r="P3" i="20" s="1"/>
  <c r="B10" i="1"/>
  <c r="B14" i="1"/>
  <c r="A2" i="1"/>
  <c r="B9" i="1"/>
  <c r="B15" i="1"/>
  <c r="B7" i="1"/>
  <c r="C23" i="2"/>
  <c r="B3" i="5"/>
  <c r="C3" i="5"/>
  <c r="D3" i="5"/>
  <c r="A1" i="10" l="1"/>
  <c r="A7" i="9"/>
  <c r="A36" i="4"/>
  <c r="A1" i="2"/>
  <c r="A1" i="43"/>
  <c r="E14" i="3"/>
  <c r="E3" i="5"/>
  <c r="A30" i="6" l="1"/>
  <c r="A13" i="5"/>
  <c r="A1" i="3"/>
  <c r="A15" i="9"/>
  <c r="A8" i="6"/>
  <c r="A1" i="6"/>
  <c r="A7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26" i="6" l="1"/>
  <c r="D19" i="6"/>
  <c r="D13" i="6"/>
  <c r="D28" i="6"/>
  <c r="D29" i="6"/>
  <c r="D11" i="6"/>
  <c r="D23" i="6"/>
  <c r="D22" i="6"/>
  <c r="D20" i="6"/>
  <c r="D21" i="6"/>
  <c r="D17" i="6"/>
  <c r="D24" i="6"/>
  <c r="D14" i="6"/>
  <c r="D25" i="6"/>
  <c r="D16" i="6"/>
  <c r="D18" i="6"/>
  <c r="D27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<sst xmlns="http://schemas.openxmlformats.org/spreadsheetml/2006/main" count="12460" uniqueCount="476">
  <si>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</si>
  <si>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</si>
  <si>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</si>
  <si>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</si>
  <si>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</si>
  <si>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</si>
  <si>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</si>
  <si>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</si>
  <si>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</si>
  <si>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</si>
  <si>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</si>
  <si>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</si>
  <si>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</si>
  <si>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</si>
  <si>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</si>
  <si>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</si>
  <si>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</si>
  <si>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</si>
  <si>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</si>
  <si>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</si>
  <si>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</si>
  <si>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</si>
  <si>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</si>
  <si>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</si>
  <si>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</si>
  <si>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</si>
  <si>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</si>
  <si>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</si>
  <si>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</si>
  <si>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</si>
  <si>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</si>
  <si>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</si>
  <si>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</si>
  <si>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</si>
  <si>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</si>
  <si>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</si>
  <si>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</si>
  <si>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</si>
  <si>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</si>
  <si>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</si>
  <si>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</si>
  <si>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</si>
  <si>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</si>
  <si>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</si>
  <si>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</si>
  <si>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</si>
  <si>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</si>
  <si>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</si>
  <si>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</si>
  <si>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</si>
  <si>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</si>
  <si>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</si>
  <si>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</si>
  <si>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</si>
  <si>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</si>
  <si>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</si>
  <si>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</si>
  <si>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</si>
  <si>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</si>
  <si>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</si>
  <si>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</si>
  <si>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</si>
  <si>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</si>
  <si>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</si>
  <si>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</si>
  <si>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</si>
  <si>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</si>
  <si>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</si>
  <si>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</si>
  <si>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</si>
  <si>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</si>
  <si>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</si>
  <si>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</si>
  <si>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</si>
  <si>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</si>
  <si>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</si>
  <si>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</si>
  <si>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</si>
  <si>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</si>
  <si>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</si>
  <si>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</si>
  <si>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</si>
  <si>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</si>
  <si>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</si>
  <si>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</si>
  <si>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</si>
  <si>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</si>
  <si>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</si>
  <si>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</si>
  <si>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</si>
  <si>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</si>
  <si>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</si>
  <si>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</si>
  <si>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</si>
  <si>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</si>
  <si>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</si>
  <si>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</si>
  <si>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</si>
  <si>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</si>
  <si>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</si>
  <si>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</si>
  <si>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</si>
  <si>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</si>
  <si>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</si>
  <si>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</si>
  <si>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</si>
  <si>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</si>
  <si>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</si>
  <si>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</si>
  <si>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</si>
  <si>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</si>
  <si>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</si>
  <si>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</si>
  <si>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</si>
  <si>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</si>
  <si>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</si>
  <si>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</si>
  <si>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</si>
  <si>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</si>
  <si>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</si>
  <si>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</si>
  <si>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</si>
  <si>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</si>
  <si>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</si>
  <si>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</si>
  <si>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</si>
  <si>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</si>
  <si>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</si>
  <si>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</si>
  <si>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</si>
  <si>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</si>
  <si>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</si>
  <si>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</si>
  <si>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</si>
  <si>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</si>
  <si>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</si>
  <si>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</si>
  <si>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</si>
  <si>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</si>
  <si>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</si>
  <si>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</si>
  <si>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</si>
  <si>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</si>
  <si>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</si>
  <si>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</si>
  <si>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</si>
  <si>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</si>
  <si>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</si>
  <si>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</si>
  <si>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</si>
  <si>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</si>
  <si>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</si>
  <si>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</si>
  <si>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</si>
  <si>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</si>
  <si>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</si>
  <si>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</si>
  <si>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</si>
  <si>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</si>
  <si>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</si>
  <si>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</si>
  <si>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</si>
  <si>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</si>
  <si>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</si>
  <si>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</si>
  <si>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</si>
  <si>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</si>
  <si>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</si>
  <si>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</si>
  <si>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</si>
  <si>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</si>
  <si>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</si>
  <si>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</si>
  <si>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</si>
  <si>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</si>
  <si>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</si>
  <si>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</si>
  <si>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</si>
  <si>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</si>
  <si>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</si>
  <si>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</si>
  <si>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</si>
  <si>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</si>
  <si>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</si>
  <si>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</si>
  <si>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</si>
  <si>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</si>
  <si>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</si>
  <si>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</si>
  <si>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</si>
  <si>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</si>
  <si>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</si>
  <si>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</si>
  <si>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</si>
  <si>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</si>
  <si>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</si>
  <si>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</si>
  <si>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</si>
  <si>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</si>
  <si>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</si>
  <si>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</si>
  <si>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</si>
  <si>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</si>
  <si>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</si>
  <si>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</si>
  <si>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</si>
  <si>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</si>
  <si>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</si>
  <si>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</si>
  <si>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</si>
  <si>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</si>
  <si>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</si>
  <si>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</si>
  <si>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</si>
  <si>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</si>
  <si>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</si>
  <si>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</si>
  <si>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</si>
  <si>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</si>
  <si>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</si>
  <si>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</si>
  <si>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</si>
  <si>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</si>
  <si>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</si>
  <si>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</si>
  <si>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</si>
  <si>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</si>
  <si>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</si>
  <si>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</si>
  <si>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</si>
  <si>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</si>
  <si>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</si>
  <si>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</si>
  <si>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</si>
  <si>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</si>
  <si>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</si>
  <si>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</si>
  <si>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</si>
  <si>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</si>
  <si>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</si>
  <si>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</si>
  <si>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</si>
  <si>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</si>
  <si>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</si>
  <si>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</si>
  <si>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</si>
  <si>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</si>
  <si>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</si>
  <si>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</si>
  <si>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</si>
  <si>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</si>
  <si>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</si>
  <si>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</si>
  <si>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</si>
  <si>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</si>
  <si>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</si>
  <si>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</si>
  <si>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</si>
  <si>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</si>
  <si>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</si>
  <si>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</si>
  <si>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</si>
  <si>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</si>
  <si>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</si>
  <si>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</si>
  <si>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</si>
  <si>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</si>
  <si>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</si>
  <si>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</si>
  <si>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</si>
  <si>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</si>
  <si>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</si>
  <si>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</si>
  <si>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</si>
  <si>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</si>
  <si>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</si>
  <si>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</si>
  <si>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</si>
  <si>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</si>
  <si>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</si>
  <si>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</si>
  <si>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</si>
  <si>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</si>
  <si>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</si>
  <si>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</si>
  <si>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</si>
  <si>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</si>
  <si>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</si>
  <si>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</si>
  <si>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</si>
  <si>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</si>
  <si>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</si>
  <si>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</si>
  <si>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</si>
  <si>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</si>
  <si>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</si>
  <si>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</si>
  <si>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</si>
  <si>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</si>
  <si>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</si>
  <si>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</si>
  <si>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</si>
  <si>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</si>
  <si>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</si>
  <si>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</si>
  <si>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</si>
  <si>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</si>
  <si>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</si>
  <si>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</si>
  <si>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</si>
  <si>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</si>
  <si>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</si>
  <si>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</si>
  <si>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</si>
  <si>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</si>
  <si>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</si>
  <si>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</si>
  <si>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</si>
  <si>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</si>
  <si>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</si>
  <si>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</si>
  <si>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</si>
  <si>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</si>
  <si>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</si>
  <si>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</si>
  <si>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</si>
  <si>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</si>
  <si>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</si>
  <si>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</si>
  <si>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</si>
  <si>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</si>
  <si>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</si>
  <si>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</si>
  <si>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</si>
  <si>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</si>
  <si>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</si>
  <si>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</si>
  <si>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</si>
  <si>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</si>
  <si>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</si>
  <si>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</si>
  <si>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</si>
  <si>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</si>
  <si>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</si>
  <si>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</si>
  <si>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</si>
  <si>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</si>
  <si>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</si>
  <si>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</si>
  <si>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</si>
  <si>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</si>
  <si>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</si>
  <si>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</si>
  <si>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NORTH WIN (G.N3.E3.W1)</t>
  </si>
  <si>
    <t>EL1 EAST WIN (G.E2.E2.W1)</t>
  </si>
  <si>
    <t>EL1 EAST WIN (T.E12.E10.W1)</t>
  </si>
  <si>
    <t>EL1 NORTH WIN (T.N13.E11.W1)</t>
  </si>
  <si>
    <t>EL1 SOUTH WIN (G.S1.E1.W1)</t>
  </si>
  <si>
    <t>EL1 SOUTH WIN (T.S11.E9.W1)</t>
  </si>
  <si>
    <t>EL1 WEST WIN (G.W4.E4.W1)</t>
  </si>
  <si>
    <t>EL1 WEST WIN (T.W14.E12.W1)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</si>
  <si>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</si>
  <si>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</si>
  <si>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</si>
  <si>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</si>
  <si>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</si>
  <si>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</si>
  <si>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</si>
  <si>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</si>
  <si>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</si>
  <si>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</si>
  <si>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</si>
  <si>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</si>
  <si>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</si>
  <si>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</si>
  <si>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</si>
  <si>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</si>
  <si>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</si>
  <si>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</si>
  <si>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</si>
  <si>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</si>
  <si>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</si>
  <si>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</si>
  <si>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</si>
  <si>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</si>
  <si>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</si>
  <si>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</si>
  <si>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EL1 CORE PLNM (G.C10)</t>
  </si>
  <si>
    <t>No</t>
  </si>
  <si>
    <t>Plenum</t>
  </si>
  <si>
    <t>EL1 CORE PLNM (T.C20)</t>
  </si>
  <si>
    <t>HALL EL1 CORE SPC (G.C5)</t>
  </si>
  <si>
    <t>Yes</t>
  </si>
  <si>
    <t>0.0</t>
  </si>
  <si>
    <t>0.15</t>
  </si>
  <si>
    <t>Corridor</t>
  </si>
  <si>
    <t>Office</t>
  </si>
  <si>
    <t>EL1 EAST PERIM PLNM (G.E7)</t>
  </si>
  <si>
    <t>EL1 EAST PERIM PLNM (T.E17)</t>
  </si>
  <si>
    <t>EL1 NORTH PERIM PLNM (G.N8)</t>
  </si>
  <si>
    <t>EL1 NORTH PERIM PLNM (T.N18)</t>
  </si>
  <si>
    <t>OFFICESMALL EL1 NORTH PERIM SPC (G.N3)</t>
  </si>
  <si>
    <t>EL1 SOUTH PERIM PLNM (G.S6)</t>
  </si>
  <si>
    <t>EL1 SOUTH PERIM PLNM (T.S16)</t>
  </si>
  <si>
    <t>EL1 WEST PERIM PLNM (G.W9)</t>
  </si>
  <si>
    <t>EL1 WEST PERIM PLNM (T.W19)</t>
  </si>
  <si>
    <t>HALL EL1 CORE SPC (T.C15)</t>
  </si>
  <si>
    <t>OFFICESMALL EL1 EAST PERIM SPC (G.E2)</t>
  </si>
  <si>
    <t>OFFICESMALL EL1 EAST PERIM SPC (T.E12)</t>
  </si>
  <si>
    <t>OFFICESMALL EL1 NORTH PERIM SPC (T.N13)</t>
  </si>
  <si>
    <t>OFFICESMALL EL1 SOUTH PERIM SPC (G.S1)</t>
  </si>
  <si>
    <t>OFFICESMALL EL1 SOUTH PERIM SPC (T.S11)</t>
  </si>
  <si>
    <t>OFFICESMALL EL1 WEST PERIM SPC (G.W4)</t>
  </si>
  <si>
    <t>OFFICESMALL EL1 WEST PERIM SPC (T.W14)</t>
  </si>
  <si>
    <t>Roof Membrane+Roof Continuous Insulation+Metal Decking</t>
  </si>
  <si>
    <t>Stucco+Wall Continuous Insulation+Gypsum 5/8in</t>
  </si>
  <si>
    <t>Theoretical Glazing</t>
  </si>
  <si>
    <t>OfficeSmall EL1 East Perim Spc (G.E2)</t>
  </si>
  <si>
    <t>OfficeSmall EL1 East Perim Spc (T.E12)</t>
  </si>
  <si>
    <t>OfficeSmall EL1 North Perim Spc (G.N3)</t>
  </si>
  <si>
    <t>OfficeSmall EL1 North Perim Spc (T.N13)</t>
  </si>
  <si>
    <t>OfficeSmall EL1 South Perim Spc (G.S1)</t>
  </si>
  <si>
    <t>OfficeSmall EL1 South Perim Spc (T.S11)</t>
  </si>
  <si>
    <t>OfficeSmall EL1 West Perim Spc (G.W4)</t>
  </si>
  <si>
    <t>OfficeSmall EL1 West Perim Spc (T.W14)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</si>
  <si>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</si>
  <si>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</si>
  <si>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</si>
  <si>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</si>
  <si>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</si>
  <si>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</si>
  <si>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</si>
  <si>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</si>
  <si>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</si>
  <si>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</si>
  <si>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</si>
  <si>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</si>
  <si>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</si>
  <si>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</si>
  <si>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</si>
  <si>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</si>
  <si>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</si>
  <si>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</si>
  <si>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</si>
  <si>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</si>
  <si>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</si>
  <si>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</si>
  <si>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</si>
  <si>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</si>
  <si>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</si>
  <si>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</si>
  <si>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</si>
  <si>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Saturday</t>
  </si>
  <si>
    <t>Weekdays</t>
  </si>
  <si>
    <t>DHW Sch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</si>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</sst>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B-4870-A1CC-9D8DF2701258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B-4870-A1CC-9D8DF270125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AB-4870-A1CC-9D8DF2701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34080"/>
        <c:axId val="599134560"/>
      </c:lineChart>
      <c:catAx>
        <c:axId val="59913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4560"/>
        <c:crosses val="autoZero"/>
        <c:auto val="1"/>
        <c:lblAlgn val="ctr"/>
        <c:lblOffset val="100"/>
        <c:noMultiLvlLbl val="0"/>
      </c:catAx>
      <c:valAx>
        <c:axId val="599134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40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0.06</c:v>
                </c:pt>
                <c:pt idx="13">
                  <c:v>0.09</c:v>
                </c:pt>
                <c:pt idx="14">
                  <c:v>0.06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0-4CF8-A4B4-6C1947C6A051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0-4CF8-A4B4-6C1947C6A05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0.26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0-4CF8-A4B4-6C1947C6A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67263"/>
        <c:axId val="155763903"/>
      </c:lineChart>
      <c:catAx>
        <c:axId val="155767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5763903"/>
        <c:crosses val="autoZero"/>
        <c:auto val="1"/>
        <c:lblAlgn val="ctr"/>
        <c:lblOffset val="100"/>
        <c:noMultiLvlLbl val="0"/>
      </c:catAx>
      <c:valAx>
        <c:axId val="155763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57672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9-4D9A-8809-0D8D894076AD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9-4D9A-8809-0D8D894076A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E9-4D9A-8809-0D8D89407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841535"/>
        <c:axId val="1712843455"/>
      </c:lineChart>
      <c:catAx>
        <c:axId val="171284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2843455"/>
        <c:crosses val="autoZero"/>
        <c:auto val="1"/>
        <c:lblAlgn val="ctr"/>
        <c:lblOffset val="100"/>
        <c:noMultiLvlLbl val="0"/>
      </c:catAx>
      <c:valAx>
        <c:axId val="17128434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28415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2-4E26-9076-CA1B41708000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32-4E26-9076-CA1B4170800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32-4E26-9076-CA1B41708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837215"/>
        <c:axId val="1712837695"/>
      </c:lineChart>
      <c:catAx>
        <c:axId val="171283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2837695"/>
        <c:crosses val="autoZero"/>
        <c:auto val="1"/>
        <c:lblAlgn val="ctr"/>
        <c:lblOffset val="100"/>
        <c:noMultiLvlLbl val="0"/>
      </c:catAx>
      <c:valAx>
        <c:axId val="1712837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28372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3C-4962-BB6C-EE226FAAA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615007"/>
        <c:axId val="626615487"/>
      </c:lineChart>
      <c:catAx>
        <c:axId val="62661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15487"/>
        <c:crosses val="autoZero"/>
        <c:auto val="1"/>
        <c:lblAlgn val="ctr"/>
        <c:lblOffset val="100"/>
        <c:noMultiLvlLbl val="0"/>
      </c:catAx>
      <c:valAx>
        <c:axId val="626615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150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D9-4268-AC6E-2D8A0A2384FD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D9-4268-AC6E-2D8A0A2384F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0.35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9-4268-AC6E-2D8A0A23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609727"/>
        <c:axId val="626610687"/>
      </c:lineChart>
      <c:catAx>
        <c:axId val="62660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10687"/>
        <c:crosses val="autoZero"/>
        <c:auto val="1"/>
        <c:lblAlgn val="ctr"/>
        <c:lblOffset val="100"/>
        <c:noMultiLvlLbl val="0"/>
      </c:catAx>
      <c:valAx>
        <c:axId val="6266106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097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3-42AA-8534-7C50CFEED9D9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3-42AA-8534-7C50CFEED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614047"/>
        <c:axId val="727006639"/>
      </c:lineChart>
      <c:catAx>
        <c:axId val="626614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7006639"/>
        <c:crosses val="autoZero"/>
        <c:auto val="1"/>
        <c:lblAlgn val="ctr"/>
        <c:lblOffset val="100"/>
        <c:noMultiLvlLbl val="0"/>
      </c:catAx>
      <c:valAx>
        <c:axId val="7270066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140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F-4254-808E-9EC22C3A05E6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F-4254-808E-9EC22C3A05E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4F-4254-808E-9EC22C3A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009519"/>
        <c:axId val="727010479"/>
      </c:lineChart>
      <c:catAx>
        <c:axId val="727009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7010479"/>
        <c:crosses val="autoZero"/>
        <c:auto val="1"/>
        <c:lblAlgn val="ctr"/>
        <c:lblOffset val="100"/>
        <c:noMultiLvlLbl val="0"/>
      </c:catAx>
      <c:valAx>
        <c:axId val="7270104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70095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6-43E8-8E68-F358CE02D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004719"/>
        <c:axId val="727005679"/>
      </c:lineChart>
      <c:catAx>
        <c:axId val="727004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7005679"/>
        <c:crosses val="autoZero"/>
        <c:auto val="1"/>
        <c:lblAlgn val="ctr"/>
        <c:lblOffset val="100"/>
        <c:noMultiLvlLbl val="0"/>
      </c:catAx>
      <c:valAx>
        <c:axId val="7270056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70047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21.212704807413559</c:v>
                </c:pt>
                <c:pt idx="1">
                  <c:v>28.414541201403544</c:v>
                </c:pt>
                <c:pt idx="2">
                  <c:v>25.721036058100832</c:v>
                </c:pt>
                <c:pt idx="3">
                  <c:v>30.420787140243728</c:v>
                </c:pt>
                <c:pt idx="4">
                  <c:v>26.601095638439322</c:v>
                </c:pt>
                <c:pt idx="5">
                  <c:v>32.083048593964001</c:v>
                </c:pt>
                <c:pt idx="6">
                  <c:v>32.597445842871863</c:v>
                </c:pt>
                <c:pt idx="7">
                  <c:v>34.516421580878315</c:v>
                </c:pt>
                <c:pt idx="8">
                  <c:v>36.615681824997765</c:v>
                </c:pt>
                <c:pt idx="9">
                  <c:v>37.074132536263043</c:v>
                </c:pt>
                <c:pt idx="10">
                  <c:v>39.023394279887647</c:v>
                </c:pt>
                <c:pt idx="11">
                  <c:v>35.615603850729272</c:v>
                </c:pt>
                <c:pt idx="12">
                  <c:v>40.86484460128159</c:v>
                </c:pt>
                <c:pt idx="13">
                  <c:v>44.662897243909519</c:v>
                </c:pt>
                <c:pt idx="14">
                  <c:v>50.77204922375617</c:v>
                </c:pt>
                <c:pt idx="15">
                  <c:v>36.395550468345455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3-4171-B100-0B70E31F7D7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15.802190277208524</c:v>
                </c:pt>
                <c:pt idx="1">
                  <c:v>19.335308348245086</c:v>
                </c:pt>
                <c:pt idx="2">
                  <c:v>17.913876420781147</c:v>
                </c:pt>
                <c:pt idx="3">
                  <c:v>20.360662981216205</c:v>
                </c:pt>
                <c:pt idx="4">
                  <c:v>18.253664290784048</c:v>
                </c:pt>
                <c:pt idx="5">
                  <c:v>21.383677386462473</c:v>
                </c:pt>
                <c:pt idx="6">
                  <c:v>21.773920606199958</c:v>
                </c:pt>
                <c:pt idx="7">
                  <c:v>22.694209910729462</c:v>
                </c:pt>
                <c:pt idx="8">
                  <c:v>23.039335019443591</c:v>
                </c:pt>
                <c:pt idx="9">
                  <c:v>24.738362340427667</c:v>
                </c:pt>
                <c:pt idx="10">
                  <c:v>24.371357452040833</c:v>
                </c:pt>
                <c:pt idx="11">
                  <c:v>22.681076244839208</c:v>
                </c:pt>
                <c:pt idx="12">
                  <c:v>25.609712794777732</c:v>
                </c:pt>
                <c:pt idx="13">
                  <c:v>29.177250507332584</c:v>
                </c:pt>
                <c:pt idx="14">
                  <c:v>32.884637069766988</c:v>
                </c:pt>
                <c:pt idx="15">
                  <c:v>24.018104025671533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43-4171-B100-0B70E31F7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618992"/>
        <c:axId val="533619472"/>
      </c:barChart>
      <c:catAx>
        <c:axId val="53361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19472"/>
        <c:crosses val="autoZero"/>
        <c:auto val="1"/>
        <c:lblAlgn val="ctr"/>
        <c:lblOffset val="100"/>
        <c:noMultiLvlLbl val="0"/>
      </c:catAx>
      <c:valAx>
        <c:axId val="533619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189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16.322972419101699</c:v>
                </c:pt>
                <c:pt idx="1">
                  <c:v>11.955136804854401</c:v>
                </c:pt>
                <c:pt idx="2">
                  <c:v>8.6237331680545442</c:v>
                </c:pt>
                <c:pt idx="3">
                  <c:v>7.8746533643897534</c:v>
                </c:pt>
                <c:pt idx="4">
                  <c:v>7.2327701858386755</c:v>
                </c:pt>
                <c:pt idx="5">
                  <c:v>3.4148221087041284</c:v>
                </c:pt>
                <c:pt idx="6">
                  <c:v>3.0577799326222355</c:v>
                </c:pt>
                <c:pt idx="7">
                  <c:v>4.0180950286405492</c:v>
                </c:pt>
                <c:pt idx="8">
                  <c:v>3.8642437995461512</c:v>
                </c:pt>
                <c:pt idx="9">
                  <c:v>5.3434166724980772</c:v>
                </c:pt>
                <c:pt idx="10">
                  <c:v>12.440689572441098</c:v>
                </c:pt>
                <c:pt idx="11">
                  <c:v>10.779932622234664</c:v>
                </c:pt>
                <c:pt idx="12">
                  <c:v>9.0515279957614005</c:v>
                </c:pt>
                <c:pt idx="13">
                  <c:v>6.9208341247388372</c:v>
                </c:pt>
                <c:pt idx="14">
                  <c:v>3.3278508092329537</c:v>
                </c:pt>
                <c:pt idx="15">
                  <c:v>15.003295912348928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4-4BF7-B93A-069969969C2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15.40815230973779</c:v>
                </c:pt>
                <c:pt idx="1">
                  <c:v>9.4929233352993538</c:v>
                </c:pt>
                <c:pt idx="2">
                  <c:v>7.4380574410444567</c:v>
                </c:pt>
                <c:pt idx="3">
                  <c:v>6.1630791838693249</c:v>
                </c:pt>
                <c:pt idx="4">
                  <c:v>6.920910099667112</c:v>
                </c:pt>
                <c:pt idx="5">
                  <c:v>2.9248248078134225</c:v>
                </c:pt>
                <c:pt idx="6">
                  <c:v>2.7718762808273278</c:v>
                </c:pt>
                <c:pt idx="7">
                  <c:v>3.4643687583097589</c:v>
                </c:pt>
                <c:pt idx="8">
                  <c:v>2.7880229524257003</c:v>
                </c:pt>
                <c:pt idx="9">
                  <c:v>4.4390331190707082</c:v>
                </c:pt>
                <c:pt idx="10">
                  <c:v>9.2681255185788718</c:v>
                </c:pt>
                <c:pt idx="11">
                  <c:v>8.7987993961992572</c:v>
                </c:pt>
                <c:pt idx="12">
                  <c:v>7.5231523597212941</c:v>
                </c:pt>
                <c:pt idx="13">
                  <c:v>5.647309387901994</c:v>
                </c:pt>
                <c:pt idx="14">
                  <c:v>2.5208291263882927</c:v>
                </c:pt>
                <c:pt idx="15">
                  <c:v>12.458709625823483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4-4BF7-B93A-069969969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606992"/>
        <c:axId val="533620912"/>
      </c:barChart>
      <c:catAx>
        <c:axId val="53360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20912"/>
        <c:crosses val="autoZero"/>
        <c:auto val="1"/>
        <c:lblAlgn val="ctr"/>
        <c:lblOffset val="100"/>
        <c:noMultiLvlLbl val="0"/>
      </c:catAx>
      <c:valAx>
        <c:axId val="533620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069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34.263115171993249</c:v>
                </c:pt>
                <c:pt idx="1">
                  <c:v>41.973692681415145</c:v>
                </c:pt>
                <c:pt idx="2">
                  <c:v>39.241857187128261</c:v>
                </c:pt>
                <c:pt idx="3">
                  <c:v>43.345156098487507</c:v>
                </c:pt>
                <c:pt idx="4">
                  <c:v>39.843034798516499</c:v>
                </c:pt>
                <c:pt idx="5">
                  <c:v>42.614362260454058</c:v>
                </c:pt>
                <c:pt idx="6">
                  <c:v>43.087369168174511</c:v>
                </c:pt>
                <c:pt idx="7">
                  <c:v>45.54193016304621</c:v>
                </c:pt>
                <c:pt idx="8">
                  <c:v>48.190912998710438</c:v>
                </c:pt>
                <c:pt idx="9">
                  <c:v>47.827978767006897</c:v>
                </c:pt>
                <c:pt idx="10">
                  <c:v>51.544767226815168</c:v>
                </c:pt>
                <c:pt idx="11">
                  <c:v>47.23868923255327</c:v>
                </c:pt>
                <c:pt idx="12">
                  <c:v>51.90634890486141</c:v>
                </c:pt>
                <c:pt idx="13">
                  <c:v>57.215150000499854</c:v>
                </c:pt>
                <c:pt idx="14">
                  <c:v>60.982915637839533</c:v>
                </c:pt>
                <c:pt idx="15">
                  <c:v>51.953673287815036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D-4653-BCD7-651F74B3B5F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22.358574670358788</c:v>
                </c:pt>
                <c:pt idx="1">
                  <c:v>26.057604990353191</c:v>
                </c:pt>
                <c:pt idx="2">
                  <c:v>24.80040986474464</c:v>
                </c:pt>
                <c:pt idx="3">
                  <c:v>26.723426269331128</c:v>
                </c:pt>
                <c:pt idx="4">
                  <c:v>24.976634710545525</c:v>
                </c:pt>
                <c:pt idx="5">
                  <c:v>26.856041506302926</c:v>
                </c:pt>
                <c:pt idx="6">
                  <c:v>27.289430487938986</c:v>
                </c:pt>
                <c:pt idx="7">
                  <c:v>28.414976057900901</c:v>
                </c:pt>
                <c:pt idx="8">
                  <c:v>28.228287665070535</c:v>
                </c:pt>
                <c:pt idx="9">
                  <c:v>30.889188567772642</c:v>
                </c:pt>
                <c:pt idx="10">
                  <c:v>30.918581867983573</c:v>
                </c:pt>
                <c:pt idx="11">
                  <c:v>28.957255105815086</c:v>
                </c:pt>
                <c:pt idx="12">
                  <c:v>31.633488948646956</c:v>
                </c:pt>
                <c:pt idx="13">
                  <c:v>35.03713774454431</c:v>
                </c:pt>
                <c:pt idx="14">
                  <c:v>37.734571591374852</c:v>
                </c:pt>
                <c:pt idx="15">
                  <c:v>32.210487539112101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0D-4653-BCD7-651F74B3B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607952"/>
        <c:axId val="533613232"/>
      </c:barChart>
      <c:catAx>
        <c:axId val="53360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13232"/>
        <c:crosses val="autoZero"/>
        <c:auto val="1"/>
        <c:lblAlgn val="ctr"/>
        <c:lblOffset val="100"/>
        <c:noMultiLvlLbl val="0"/>
      </c:catAx>
      <c:valAx>
        <c:axId val="533613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079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7.0039646916517562</c:v>
                </c:pt>
                <c:pt idx="1">
                  <c:v>4.6153779252846574</c:v>
                </c:pt>
                <c:pt idx="2">
                  <c:v>3.2821898773404787</c:v>
                </c:pt>
                <c:pt idx="3">
                  <c:v>2.8819129687203229</c:v>
                </c:pt>
                <c:pt idx="4">
                  <c:v>2.8755710615496892</c:v>
                </c:pt>
                <c:pt idx="5">
                  <c:v>1.6652234762528368</c:v>
                </c:pt>
                <c:pt idx="6">
                  <c:v>1.5990433157058175</c:v>
                </c:pt>
                <c:pt idx="7">
                  <c:v>1.7517529215358938</c:v>
                </c:pt>
                <c:pt idx="8">
                  <c:v>1.6690502134295686</c:v>
                </c:pt>
                <c:pt idx="9">
                  <c:v>2.2162946227744849</c:v>
                </c:pt>
                <c:pt idx="10">
                  <c:v>4.4354802915038052</c:v>
                </c:pt>
                <c:pt idx="11">
                  <c:v>4.2643237731548593</c:v>
                </c:pt>
                <c:pt idx="12">
                  <c:v>3.4641358351743934</c:v>
                </c:pt>
                <c:pt idx="13">
                  <c:v>2.4224785820679182</c:v>
                </c:pt>
                <c:pt idx="14">
                  <c:v>1.4154838903161961</c:v>
                </c:pt>
                <c:pt idx="15">
                  <c:v>6.1196675097217934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0F-4C86-8EFF-AF8B700B70F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8.3149410694470856</c:v>
                </c:pt>
                <c:pt idx="1">
                  <c:v>5.0363839932822181</c:v>
                </c:pt>
                <c:pt idx="2">
                  <c:v>3.9706846740575616</c:v>
                </c:pt>
                <c:pt idx="3">
                  <c:v>3.2037067767636689</c:v>
                </c:pt>
                <c:pt idx="4">
                  <c:v>3.5806203952695617</c:v>
                </c:pt>
                <c:pt idx="5">
                  <c:v>1.788087930982776</c:v>
                </c:pt>
                <c:pt idx="6">
                  <c:v>1.7258924554896888</c:v>
                </c:pt>
                <c:pt idx="7">
                  <c:v>1.9512590845021147</c:v>
                </c:pt>
                <c:pt idx="8">
                  <c:v>1.7322863455059836</c:v>
                </c:pt>
                <c:pt idx="9">
                  <c:v>2.4407625483590421</c:v>
                </c:pt>
                <c:pt idx="10">
                  <c:v>4.8301810402567167</c:v>
                </c:pt>
                <c:pt idx="11">
                  <c:v>4.8689482470784657</c:v>
                </c:pt>
                <c:pt idx="12">
                  <c:v>4.1266362100506848</c:v>
                </c:pt>
                <c:pt idx="13">
                  <c:v>2.8880679375805989</c:v>
                </c:pt>
                <c:pt idx="14">
                  <c:v>1.5198784401147625</c:v>
                </c:pt>
                <c:pt idx="15">
                  <c:v>6.920418261973551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0F-4C86-8EFF-AF8B700B7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611312"/>
        <c:axId val="533616112"/>
      </c:barChart>
      <c:catAx>
        <c:axId val="53361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16112"/>
        <c:crosses val="autoZero"/>
        <c:auto val="1"/>
        <c:lblAlgn val="ctr"/>
        <c:lblOffset val="100"/>
        <c:noMultiLvlLbl val="0"/>
      </c:catAx>
      <c:valAx>
        <c:axId val="533616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1131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35.551476012915749</c:v>
                </c:pt>
                <c:pt idx="1">
                  <c:v>42.813838433317017</c:v>
                </c:pt>
                <c:pt idx="2">
                  <c:v>39.655750602301254</c:v>
                </c:pt>
                <c:pt idx="3">
                  <c:v>43.693029300330899</c:v>
                </c:pt>
                <c:pt idx="4">
                  <c:v>40.185697719752497</c:v>
                </c:pt>
                <c:pt idx="5">
                  <c:v>42.590433157058179</c:v>
                </c:pt>
                <c:pt idx="6">
                  <c:v>43.082034928473618</c:v>
                </c:pt>
                <c:pt idx="7">
                  <c:v>45.590587106254951</c:v>
                </c:pt>
                <c:pt idx="8">
                  <c:v>48.223037397658786</c:v>
                </c:pt>
                <c:pt idx="9">
                  <c:v>48.052698609458893</c:v>
                </c:pt>
                <c:pt idx="10">
                  <c:v>52.400640788539796</c:v>
                </c:pt>
                <c:pt idx="11">
                  <c:v>48.036624913778468</c:v>
                </c:pt>
                <c:pt idx="12">
                  <c:v>52.487121249987524</c:v>
                </c:pt>
                <c:pt idx="13">
                  <c:v>57.546914518209007</c:v>
                </c:pt>
                <c:pt idx="14">
                  <c:v>61.04176821648857</c:v>
                </c:pt>
                <c:pt idx="15">
                  <c:v>53.564962562354438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7E-40D1-A605-8CE31FD62A2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23.941910169644022</c:v>
                </c:pt>
                <c:pt idx="1">
                  <c:v>26.966312117001394</c:v>
                </c:pt>
                <c:pt idx="2">
                  <c:v>25.372393110273617</c:v>
                </c:pt>
                <c:pt idx="3">
                  <c:v>27.131953455359739</c:v>
                </c:pt>
                <c:pt idx="4">
                  <c:v>25.477396459168482</c:v>
                </c:pt>
                <c:pt idx="5">
                  <c:v>26.852662621334964</c:v>
                </c:pt>
                <c:pt idx="6">
                  <c:v>27.301203602811078</c:v>
                </c:pt>
                <c:pt idx="7">
                  <c:v>28.504229604230609</c:v>
                </c:pt>
                <c:pt idx="8">
                  <c:v>28.267377765337447</c:v>
                </c:pt>
                <c:pt idx="9">
                  <c:v>31.158824587886006</c:v>
                </c:pt>
                <c:pt idx="10">
                  <c:v>31.837366668999238</c:v>
                </c:pt>
                <c:pt idx="11">
                  <c:v>29.867943578619062</c:v>
                </c:pt>
                <c:pt idx="12">
                  <c:v>32.345553967190838</c:v>
                </c:pt>
                <c:pt idx="13">
                  <c:v>35.464354762928245</c:v>
                </c:pt>
                <c:pt idx="14">
                  <c:v>37.815888756710294</c:v>
                </c:pt>
                <c:pt idx="15">
                  <c:v>33.981824997750749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7E-40D1-A605-8CE31FD6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614192"/>
        <c:axId val="533614672"/>
      </c:barChart>
      <c:catAx>
        <c:axId val="53361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14672"/>
        <c:crosses val="autoZero"/>
        <c:auto val="1"/>
        <c:lblAlgn val="ctr"/>
        <c:lblOffset val="100"/>
        <c:noMultiLvlLbl val="0"/>
      </c:catAx>
      <c:valAx>
        <c:axId val="533614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336141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1.7237591594773727</c:v>
                </c:pt>
                <c:pt idx="1">
                  <c:v>1.6005238271370452</c:v>
                </c:pt>
                <c:pt idx="2">
                  <c:v>1.5950596303219942</c:v>
                </c:pt>
                <c:pt idx="3">
                  <c:v>1.5473333799846056</c:v>
                </c:pt>
                <c:pt idx="4">
                  <c:v>1.5951436026111387</c:v>
                </c:pt>
                <c:pt idx="5">
                  <c:v>1.4855047834214714</c:v>
                </c:pt>
                <c:pt idx="6">
                  <c:v>1.4691231893475156</c:v>
                </c:pt>
                <c:pt idx="7">
                  <c:v>1.4673487749042819</c:v>
                </c:pt>
                <c:pt idx="8">
                  <c:v>1.4498185598752416</c:v>
                </c:pt>
                <c:pt idx="9">
                  <c:v>1.4398288564773629</c:v>
                </c:pt>
                <c:pt idx="10">
                  <c:v>1.4673447762238465</c:v>
                </c:pt>
                <c:pt idx="11">
                  <c:v>1.5029830156048509</c:v>
                </c:pt>
                <c:pt idx="12">
                  <c:v>1.4306688792698412</c:v>
                </c:pt>
                <c:pt idx="13">
                  <c:v>1.3684264192816376</c:v>
                </c:pt>
                <c:pt idx="14">
                  <c:v>1.2377445443003812</c:v>
                </c:pt>
                <c:pt idx="15">
                  <c:v>1.5775763997880703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A-467E-8315-A72B22B7E96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1.7231893475153206</c:v>
                </c:pt>
                <c:pt idx="1">
                  <c:v>1.5999780072576053</c:v>
                </c:pt>
                <c:pt idx="2">
                  <c:v>1.5945368028550582</c:v>
                </c:pt>
                <c:pt idx="3">
                  <c:v>1.5467285795687427</c:v>
                </c:pt>
                <c:pt idx="4">
                  <c:v>1.594589785370828</c:v>
                </c:pt>
                <c:pt idx="5">
                  <c:v>1.485049933521938</c:v>
                </c:pt>
                <c:pt idx="6">
                  <c:v>1.4686283526436279</c:v>
                </c:pt>
                <c:pt idx="7">
                  <c:v>1.4669179170873616</c:v>
                </c:pt>
                <c:pt idx="8">
                  <c:v>1.4492667419751486</c:v>
                </c:pt>
                <c:pt idx="9">
                  <c:v>1.4393420171343461</c:v>
                </c:pt>
                <c:pt idx="10">
                  <c:v>1.4667889596433181</c:v>
                </c:pt>
                <c:pt idx="11">
                  <c:v>1.5025061729629228</c:v>
                </c:pt>
                <c:pt idx="12">
                  <c:v>1.4301190607099661</c:v>
                </c:pt>
                <c:pt idx="13">
                  <c:v>1.3679395799386207</c:v>
                </c:pt>
                <c:pt idx="14">
                  <c:v>1.2371767316785465</c:v>
                </c:pt>
                <c:pt idx="15">
                  <c:v>1.5771445423010411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A-467E-8315-A72B22B7E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49231"/>
        <c:axId val="43048271"/>
      </c:barChart>
      <c:catAx>
        <c:axId val="43049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48271"/>
        <c:crosses val="autoZero"/>
        <c:auto val="1"/>
        <c:lblAlgn val="ctr"/>
        <c:lblOffset val="100"/>
        <c:noMultiLvlLbl val="0"/>
      </c:catAx>
      <c:valAx>
        <c:axId val="430482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492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34.389163576019925</c:v>
                </c:pt>
                <c:pt idx="1">
                  <c:v>42.016846440674584</c:v>
                </c:pt>
                <c:pt idx="2">
                  <c:v>39.252353723271334</c:v>
                </c:pt>
                <c:pt idx="3">
                  <c:v>43.35399918027052</c:v>
                </c:pt>
                <c:pt idx="4">
                  <c:v>39.834518608859085</c:v>
                </c:pt>
                <c:pt idx="5">
                  <c:v>42.612623834134745</c:v>
                </c:pt>
                <c:pt idx="6">
                  <c:v>43.085832675217191</c:v>
                </c:pt>
                <c:pt idx="7">
                  <c:v>45.538554277088572</c:v>
                </c:pt>
                <c:pt idx="8">
                  <c:v>48.188170903601822</c:v>
                </c:pt>
                <c:pt idx="9">
                  <c:v>47.81399938020455</c:v>
                </c:pt>
                <c:pt idx="10">
                  <c:v>51.657783931302681</c:v>
                </c:pt>
                <c:pt idx="11">
                  <c:v>47.334161726630228</c:v>
                </c:pt>
                <c:pt idx="12">
                  <c:v>51.957369068207505</c:v>
                </c:pt>
                <c:pt idx="13">
                  <c:v>57.222502574150546</c:v>
                </c:pt>
                <c:pt idx="14">
                  <c:v>60.979332820169368</c:v>
                </c:pt>
                <c:pt idx="15">
                  <c:v>52.251191106934726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0-4AC7-9851-3DEDD93E00D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22.415637839512968</c:v>
                </c:pt>
                <c:pt idx="1">
                  <c:v>26.043522637529623</c:v>
                </c:pt>
                <c:pt idx="2">
                  <c:v>24.797408855077833</c:v>
                </c:pt>
                <c:pt idx="3">
                  <c:v>26.716087691061954</c:v>
                </c:pt>
                <c:pt idx="4">
                  <c:v>24.949967510721468</c:v>
                </c:pt>
                <c:pt idx="5">
                  <c:v>26.849583637399665</c:v>
                </c:pt>
                <c:pt idx="6">
                  <c:v>27.284645067127855</c:v>
                </c:pt>
                <c:pt idx="7">
                  <c:v>28.403856727280004</c:v>
                </c:pt>
                <c:pt idx="8">
                  <c:v>28.218063039197073</c:v>
                </c:pt>
                <c:pt idx="9">
                  <c:v>30.859071506402895</c:v>
                </c:pt>
                <c:pt idx="10">
                  <c:v>30.933742864854608</c:v>
                </c:pt>
                <c:pt idx="11">
                  <c:v>28.98462207471535</c:v>
                </c:pt>
                <c:pt idx="12">
                  <c:v>31.652955524676866</c:v>
                </c:pt>
                <c:pt idx="13">
                  <c:v>35.023816140673588</c:v>
                </c:pt>
                <c:pt idx="14">
                  <c:v>37.716266632011447</c:v>
                </c:pt>
                <c:pt idx="15">
                  <c:v>32.422919436585936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20-4AC7-9851-3DEDD93E0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43951"/>
        <c:axId val="43047311"/>
      </c:barChart>
      <c:catAx>
        <c:axId val="43043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47311"/>
        <c:crosses val="autoZero"/>
        <c:auto val="1"/>
        <c:lblAlgn val="ctr"/>
        <c:lblOffset val="100"/>
        <c:noMultiLvlLbl val="0"/>
      </c:catAx>
      <c:valAx>
        <c:axId val="430473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439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1.7237771535393325</c:v>
                </c:pt>
                <c:pt idx="1">
                  <c:v>1.6005298251576983</c:v>
                </c:pt>
                <c:pt idx="2">
                  <c:v>1.5950626293323207</c:v>
                </c:pt>
                <c:pt idx="3">
                  <c:v>1.5473373786650408</c:v>
                </c:pt>
                <c:pt idx="4">
                  <c:v>1.5951695940339692</c:v>
                </c:pt>
                <c:pt idx="5">
                  <c:v>1.4855047834214714</c:v>
                </c:pt>
                <c:pt idx="6">
                  <c:v>1.4691251886877335</c:v>
                </c:pt>
                <c:pt idx="7">
                  <c:v>1.4673527735847176</c:v>
                </c:pt>
                <c:pt idx="8">
                  <c:v>1.4498245578958948</c:v>
                </c:pt>
                <c:pt idx="9">
                  <c:v>1.4398298561474716</c:v>
                </c:pt>
                <c:pt idx="10">
                  <c:v>1.4673517739146087</c:v>
                </c:pt>
                <c:pt idx="11">
                  <c:v>1.5030339987804027</c:v>
                </c:pt>
                <c:pt idx="12">
                  <c:v>1.4306798756410388</c:v>
                </c:pt>
                <c:pt idx="13">
                  <c:v>1.3684294182919639</c:v>
                </c:pt>
                <c:pt idx="14">
                  <c:v>1.2377465436405988</c:v>
                </c:pt>
                <c:pt idx="15">
                  <c:v>1.5775763997880703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E-4D4C-83DA-F379B22C276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1.7232763188147917</c:v>
                </c:pt>
                <c:pt idx="1">
                  <c:v>1.6000079973608714</c:v>
                </c:pt>
                <c:pt idx="2">
                  <c:v>1.5945677926284332</c:v>
                </c:pt>
                <c:pt idx="3">
                  <c:v>1.5467785630741859</c:v>
                </c:pt>
                <c:pt idx="4">
                  <c:v>1.5946447672268154</c:v>
                </c:pt>
                <c:pt idx="5">
                  <c:v>1.4850599302230267</c:v>
                </c:pt>
                <c:pt idx="6">
                  <c:v>1.4686763368088536</c:v>
                </c:pt>
                <c:pt idx="7">
                  <c:v>1.466928913458559</c:v>
                </c:pt>
                <c:pt idx="8">
                  <c:v>1.4492527465936245</c:v>
                </c:pt>
                <c:pt idx="9">
                  <c:v>1.4393610108664145</c:v>
                </c:pt>
                <c:pt idx="10">
                  <c:v>1.4668459408395234</c:v>
                </c:pt>
                <c:pt idx="11">
                  <c:v>1.5024791818699832</c:v>
                </c:pt>
                <c:pt idx="12">
                  <c:v>1.4301420531224698</c:v>
                </c:pt>
                <c:pt idx="13">
                  <c:v>1.3680155548668942</c:v>
                </c:pt>
                <c:pt idx="14">
                  <c:v>1.2371937260703971</c:v>
                </c:pt>
                <c:pt idx="15">
                  <c:v>1.5772005238271374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4E-4D4C-83DA-F379B22C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49711"/>
        <c:axId val="43053551"/>
      </c:barChart>
      <c:catAx>
        <c:axId val="43049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53551"/>
        <c:crosses val="autoZero"/>
        <c:auto val="1"/>
        <c:lblAlgn val="ctr"/>
        <c:lblOffset val="100"/>
        <c:noMultiLvlLbl val="0"/>
      </c:catAx>
      <c:valAx>
        <c:axId val="430535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497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24.183923305309253</c:v>
                </c:pt>
                <c:pt idx="1">
                  <c:v>30.415672827966777</c:v>
                </c:pt>
                <c:pt idx="2">
                  <c:v>28.12078314156329</c:v>
                </c:pt>
                <c:pt idx="3">
                  <c:v>31.874370457748952</c:v>
                </c:pt>
                <c:pt idx="4">
                  <c:v>29.076513750462357</c:v>
                </c:pt>
                <c:pt idx="5">
                  <c:v>32.308412223966101</c:v>
                </c:pt>
                <c:pt idx="6">
                  <c:v>32.870006897723755</c:v>
                </c:pt>
                <c:pt idx="7">
                  <c:v>34.525314646166777</c:v>
                </c:pt>
                <c:pt idx="8">
                  <c:v>36.478053242430008</c:v>
                </c:pt>
                <c:pt idx="9">
                  <c:v>36.95952935531276</c:v>
                </c:pt>
                <c:pt idx="10">
                  <c:v>39.335123409274949</c:v>
                </c:pt>
                <c:pt idx="11">
                  <c:v>36.070353783251534</c:v>
                </c:pt>
                <c:pt idx="12">
                  <c:v>40.41542490977978</c:v>
                </c:pt>
                <c:pt idx="13">
                  <c:v>44.847596293223248</c:v>
                </c:pt>
                <c:pt idx="14">
                  <c:v>49.589023622204685</c:v>
                </c:pt>
                <c:pt idx="15">
                  <c:v>38.876438775204193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7-41D2-A74A-852FFE1A0B6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17.387551108134321</c:v>
                </c:pt>
                <c:pt idx="1">
                  <c:v>20.273319804464531</c:v>
                </c:pt>
                <c:pt idx="2">
                  <c:v>19.067964571691348</c:v>
                </c:pt>
                <c:pt idx="3">
                  <c:v>20.990294202913041</c:v>
                </c:pt>
                <c:pt idx="4">
                  <c:v>19.423023402277252</c:v>
                </c:pt>
                <c:pt idx="5">
                  <c:v>21.365125508582175</c:v>
                </c:pt>
                <c:pt idx="6">
                  <c:v>21.797188927653881</c:v>
                </c:pt>
                <c:pt idx="7">
                  <c:v>22.594205912049031</c:v>
                </c:pt>
                <c:pt idx="8">
                  <c:v>22.767058870572718</c:v>
                </c:pt>
                <c:pt idx="9">
                  <c:v>24.903255925544574</c:v>
                </c:pt>
                <c:pt idx="10">
                  <c:v>25.097152939529963</c:v>
                </c:pt>
                <c:pt idx="11">
                  <c:v>23.404206611818104</c:v>
                </c:pt>
                <c:pt idx="12">
                  <c:v>25.961664650665288</c:v>
                </c:pt>
                <c:pt idx="13">
                  <c:v>28.859717293293219</c:v>
                </c:pt>
                <c:pt idx="14">
                  <c:v>32.226981096238248</c:v>
                </c:pt>
                <c:pt idx="15">
                  <c:v>25.4588465806284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7-41D2-A74A-852FFE1A0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2591"/>
        <c:axId val="43047791"/>
      </c:barChart>
      <c:catAx>
        <c:axId val="4305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47791"/>
        <c:crosses val="autoZero"/>
        <c:auto val="1"/>
        <c:lblAlgn val="ctr"/>
        <c:lblOffset val="100"/>
        <c:noMultiLvlLbl val="0"/>
      </c:catAx>
      <c:valAx>
        <c:axId val="43047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525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10.642709905731111</c:v>
                </c:pt>
                <c:pt idx="1">
                  <c:v>7.1949536652904555</c:v>
                </c:pt>
                <c:pt idx="2">
                  <c:v>4.9857806923715184</c:v>
                </c:pt>
                <c:pt idx="3">
                  <c:v>4.4238491297871709</c:v>
                </c:pt>
                <c:pt idx="4">
                  <c:v>4.1775344136434986</c:v>
                </c:pt>
                <c:pt idx="5">
                  <c:v>2.0224186018613861</c:v>
                </c:pt>
                <c:pt idx="6">
                  <c:v>1.8765717313286621</c:v>
                </c:pt>
                <c:pt idx="7">
                  <c:v>2.2488028950446357</c:v>
                </c:pt>
                <c:pt idx="8">
                  <c:v>2.0830176041906174</c:v>
                </c:pt>
                <c:pt idx="9">
                  <c:v>3.1431037757540019</c:v>
                </c:pt>
                <c:pt idx="10">
                  <c:v>7.2947307388561802</c:v>
                </c:pt>
                <c:pt idx="11">
                  <c:v>6.6965411414233316</c:v>
                </c:pt>
                <c:pt idx="12">
                  <c:v>5.5335229374306492</c:v>
                </c:pt>
                <c:pt idx="13">
                  <c:v>3.8006347905191298</c:v>
                </c:pt>
                <c:pt idx="14">
                  <c:v>1.7662551358051848</c:v>
                </c:pt>
                <c:pt idx="15">
                  <c:v>9.5353663291113957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8-4029-A753-5BDBC508924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11.117540211730132</c:v>
                </c:pt>
                <c:pt idx="1">
                  <c:v>6.8653004508512208</c:v>
                </c:pt>
                <c:pt idx="2">
                  <c:v>5.4445492987314204</c:v>
                </c:pt>
                <c:pt idx="3">
                  <c:v>4.4344146431677558</c:v>
                </c:pt>
                <c:pt idx="4">
                  <c:v>4.809086001619467</c:v>
                </c:pt>
                <c:pt idx="5">
                  <c:v>2.2067117851109139</c:v>
                </c:pt>
                <c:pt idx="6">
                  <c:v>2.0922755490688076</c:v>
                </c:pt>
                <c:pt idx="7">
                  <c:v>2.4967070866614023</c:v>
                </c:pt>
                <c:pt idx="8">
                  <c:v>2.0985244869193171</c:v>
                </c:pt>
                <c:pt idx="9">
                  <c:v>3.1782031929463286</c:v>
                </c:pt>
                <c:pt idx="10">
                  <c:v>6.7084812012036039</c:v>
                </c:pt>
                <c:pt idx="11">
                  <c:v>6.5909459878240204</c:v>
                </c:pt>
                <c:pt idx="12">
                  <c:v>5.6637929483270542</c:v>
                </c:pt>
                <c:pt idx="13">
                  <c:v>4.0761888576769669</c:v>
                </c:pt>
                <c:pt idx="14">
                  <c:v>1.8393810042685919</c:v>
                </c:pt>
                <c:pt idx="15">
                  <c:v>9.3794767726650239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8-4029-A753-5BDBC5089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46351"/>
        <c:axId val="43054031"/>
      </c:barChart>
      <c:catAx>
        <c:axId val="43046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54031"/>
        <c:crosses val="autoZero"/>
        <c:auto val="1"/>
        <c:lblAlgn val="ctr"/>
        <c:lblOffset val="100"/>
        <c:noMultiLvlLbl val="0"/>
      </c:catAx>
      <c:valAx>
        <c:axId val="430540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0463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25BE3-07E5-4E58-F99E-B870B0799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63B329-4154-3A9A-DAF9-CEFF40241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C1F07F-B95F-5EA9-BDDD-545D1CDA9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072F69-CB48-6F55-30BD-FE6EE9251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99BB97-B85B-7EBD-0350-56070D5E5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0462CE-42EC-87CB-097D-7EE711477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8808FA-0ED9-036E-195E-EE83C7481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DBC42F-DA24-4376-DB8D-B4AACE327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348258-0F11-C795-E0CE-3DE086600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B6D65-CB24-A66C-B3C3-5E19E5B16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B1EBDB-D798-1152-A7B1-40D1A29C2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4A5930-16A5-851B-F087-BA5A2D195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B55457-FA2F-F49E-2BCD-B27551D58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4E1A58-C486-4F98-E5CE-3A65A0EAF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45C9BC-264A-706E-BE0C-10BA590FB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B982B5-4DAB-FCB0-3E6E-B22861C82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335115-596A-D25C-8674-894C4BED4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C65430-064E-838B-4EDF-7BE0DB156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395652C-B1DF-2D64-34E6-D82E37F14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16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Office - Small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Office - Small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Zones!H23</f>
        <v>10003.299999999997</v>
      </c>
    </row>
    <row r="9" spans="1:3" x14ac:dyDescent="0.25">
      <c r="A9" s="6" t="s">
        <v>5</v>
      </c>
      <c r="B9" s="2">
        <f>_xlfn.XLOOKUP(
  B4,
  'Geometry Summary'!$B:$B,
  'Geometry Summary'!$E:$E,
  ""
)</f>
        <v>1.5</v>
      </c>
    </row>
    <row r="10" spans="1:3" x14ac:dyDescent="0.25">
      <c r="A10" s="22" t="s">
        <v>6</v>
      </c>
      <c r="B10" s="2">
        <f>_xlfn.XLOOKUP(
  B4,
  'Geometry Summary'!$B:$B,
  'Geometry Summary'!$D:$D,
  ""
)</f>
        <v>2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33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9.0004137992500599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12.000553854380851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363</v>
      </c>
      <c r="B2" t="s">
        <v>364</v>
      </c>
      <c r="C2">
        <v>1</v>
      </c>
      <c r="D2" t="s">
        <v>365</v>
      </c>
    </row>
    <row r="3" spans="1:4" x14ac:dyDescent="0.25">
      <c r="A3" t="s">
        <v>366</v>
      </c>
      <c r="B3" t="s">
        <v>367</v>
      </c>
      <c r="C3">
        <v>1</v>
      </c>
      <c r="D3" t="s">
        <v>365</v>
      </c>
    </row>
    <row r="4" spans="1:4" x14ac:dyDescent="0.25">
      <c r="A4" t="s">
        <v>368</v>
      </c>
      <c r="B4" t="s">
        <v>369</v>
      </c>
      <c r="C4">
        <v>1</v>
      </c>
      <c r="D4" t="s">
        <v>365</v>
      </c>
    </row>
    <row r="5" spans="1:4" x14ac:dyDescent="0.25">
      <c r="A5" t="s">
        <v>370</v>
      </c>
      <c r="B5" t="s">
        <v>371</v>
      </c>
      <c r="C5">
        <v>1</v>
      </c>
      <c r="D5" t="s">
        <v>365</v>
      </c>
    </row>
    <row r="6" spans="1:4" x14ac:dyDescent="0.25">
      <c r="A6" t="s">
        <v>372</v>
      </c>
      <c r="B6" t="s">
        <v>373</v>
      </c>
      <c r="C6">
        <v>1</v>
      </c>
      <c r="D6" t="s">
        <v>365</v>
      </c>
    </row>
    <row r="7" spans="1:4" x14ac:dyDescent="0.25">
      <c r="A7" t="s">
        <v>374</v>
      </c>
      <c r="B7" t="s">
        <v>375</v>
      </c>
      <c r="C7">
        <v>1</v>
      </c>
      <c r="D7" t="s">
        <v>365</v>
      </c>
    </row>
    <row r="8" spans="1:4" x14ac:dyDescent="0.25">
      <c r="A8" t="s">
        <v>376</v>
      </c>
      <c r="B8" t="s">
        <v>377</v>
      </c>
      <c r="C8">
        <v>1</v>
      </c>
      <c r="D8" t="s">
        <v>365</v>
      </c>
    </row>
    <row r="9" spans="1:4" x14ac:dyDescent="0.25">
      <c r="A9" t="s">
        <v>378</v>
      </c>
      <c r="B9" t="s">
        <v>379</v>
      </c>
      <c r="C9">
        <v>1</v>
      </c>
      <c r="D9" t="s">
        <v>365</v>
      </c>
    </row>
    <row r="10" spans="1:4" x14ac:dyDescent="0.25">
      <c r="A10" t="s">
        <v>380</v>
      </c>
      <c r="B10" t="s">
        <v>381</v>
      </c>
      <c r="C10">
        <v>1</v>
      </c>
      <c r="D10" t="s">
        <v>365</v>
      </c>
    </row>
    <row r="11" spans="1:4" x14ac:dyDescent="0.25">
      <c r="A11" t="s">
        <v>382</v>
      </c>
      <c r="B11" t="s">
        <v>383</v>
      </c>
      <c r="C11">
        <v>1</v>
      </c>
      <c r="D11" t="s">
        <v>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23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Office - Small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EL1 CORE PLNM (G.C10)</v>
      </c>
      <c r="B3" s="3" t="str">
        <f>IF(TRIM(Raw_zonesummary!$A2)="Existing",Raw_zonesummary!C2,"")</f>
        <v>EL1 CORE PLNM (G.C10)</v>
      </c>
      <c r="C3" s="2" t="str">
        <f>IF(TRIM(Raw_zonesummary!$A2)="Existing",Raw_zonesummary!D2,"")</f>
        <v>No</v>
      </c>
      <c r="D3" s="3" t="str">
        <f>IF(TRIM(Raw_zonesummary!$A2)="Existing",Raw_zonesummary!P2,"")</f>
        <v>Plenum</v>
      </c>
      <c r="E3" s="3" t="str">
        <f>IF(TRIM(Raw_zonesummary!$A2)="Existing",Raw_zonesummary!Q2,"")</f>
        <v>-</v>
      </c>
      <c r="F3" s="3" t="str">
        <f>IF(TRIM(Raw_zonesummary!$A2)="Existing",Raw_zonesummary!R2,"")</f>
        <v>Plenum</v>
      </c>
      <c r="G3" s="60">
        <f>IFERROR(H3*J3/H23,"")</f>
        <v>0</v>
      </c>
      <c r="H3" s="53">
        <f>IF(TRIM(Raw_zonesummary!$A2)="Existing",Raw_zonesummary!E2,"")</f>
        <v>0</v>
      </c>
      <c r="I3" s="53">
        <f>IF(TRIM(Raw_zonesummary!$A2)="Existing",Raw_zonesummary!I2,"")</f>
        <v>4712.6499999999996</v>
      </c>
      <c r="J3" s="2">
        <f>IF(TRIM(Raw_zonesummary!$A2)="Existing",Raw_zonesummary!J2,"")</f>
        <v>1</v>
      </c>
      <c r="K3" s="36">
        <f>IF(TRIM(Raw_zonesummary!$A2)="Existing",Raw_zonesummary!K2,"")</f>
        <v>0</v>
      </c>
      <c r="L3" s="26"/>
    </row>
    <row r="4" spans="1:12" x14ac:dyDescent="0.25">
      <c r="A4" s="3" t="str">
        <f>IF(TRIM(Raw_zonesummary!$A3)="Existing",Raw_zonesummary!B3,"")</f>
        <v>EL1 CORE PLNM (T.C20)</v>
      </c>
      <c r="B4" s="3" t="str">
        <f>IF(TRIM(Raw_zonesummary!$A3)="Existing",Raw_zonesummary!C3,"")</f>
        <v>EL1 CORE PLNM (T.C20)</v>
      </c>
      <c r="C4" s="2" t="str">
        <f>IF(TRIM(Raw_zonesummary!$A3)="Existing",Raw_zonesummary!D3,"")</f>
        <v>No</v>
      </c>
      <c r="D4" s="3" t="str">
        <f>IF(TRIM(Raw_zonesummary!$A3)="Existing",Raw_zonesummary!P3,"")</f>
        <v>Plenum</v>
      </c>
      <c r="E4" s="3" t="str">
        <f>IF(TRIM(Raw_zonesummary!$A3)="Existing",Raw_zonesummary!Q3,"")</f>
        <v>-</v>
      </c>
      <c r="F4" s="3" t="str">
        <f>IF(TRIM(Raw_zonesummary!$A3)="Existing",Raw_zonesummary!R3,"")</f>
        <v>Plenum</v>
      </c>
      <c r="G4" s="60">
        <f>IFERROR(H4*J4/H23,"")</f>
        <v>0</v>
      </c>
      <c r="H4" s="53">
        <f>IF(TRIM(Raw_zonesummary!$A3)="Existing",Raw_zonesummary!E3,"")</f>
        <v>0</v>
      </c>
      <c r="I4" s="53">
        <f>IF(TRIM(Raw_zonesummary!$A3)="Existing",Raw_zonesummary!I3,"")</f>
        <v>4712.6499999999996</v>
      </c>
      <c r="J4" s="2">
        <f>IF(TRIM(Raw_zonesummary!$A3)="Existing",Raw_zonesummary!J3,"")</f>
        <v>1</v>
      </c>
      <c r="K4" s="36">
        <f>IF(TRIM(Raw_zonesummary!$A3)="Existing",Raw_zonesummary!K3,"")</f>
        <v>0</v>
      </c>
      <c r="L4" s="26"/>
    </row>
    <row r="5" spans="1:12" x14ac:dyDescent="0.25">
      <c r="A5" s="3" t="str">
        <f>IF(TRIM(Raw_zonesummary!$A4)="Existing",Raw_zonesummary!B4,"")</f>
        <v>HALL EL1 CORE SPC (G.C5)</v>
      </c>
      <c r="B5" s="3" t="str">
        <f>IF(TRIM(Raw_zonesummary!$A4)="Existing",Raw_zonesummary!C4,"")</f>
        <v>HALL EL1 CORE SPC (G.C5)</v>
      </c>
      <c r="C5" s="2" t="str">
        <f>IF(TRIM(Raw_zonesummary!$A4)="Existing",Raw_zonesummary!D4,"")</f>
        <v>Yes</v>
      </c>
      <c r="D5" s="3" t="str">
        <f>IF(TRIM(Raw_zonesummary!$A4)="Existing",Raw_zonesummary!P4,"")</f>
        <v>Corridor</v>
      </c>
      <c r="E5" s="3" t="str">
        <f>IF(TRIM(Raw_zonesummary!$A4)="Existing",Raw_zonesummary!Q4,"")</f>
        <v>Main</v>
      </c>
      <c r="F5" s="3" t="str">
        <f>IF(TRIM(Raw_zonesummary!$A4)="Existing",Raw_zonesummary!R4,"")</f>
        <v>Office</v>
      </c>
      <c r="G5" s="60">
        <f>IFERROR(H5*J5/H23,"")</f>
        <v>0.15702918037047778</v>
      </c>
      <c r="H5" s="53">
        <f>IF(TRIM(Raw_zonesummary!$A4)="Existing",Raw_zonesummary!E4,"")</f>
        <v>1570.81</v>
      </c>
      <c r="I5" s="53">
        <f>IF(TRIM(Raw_zonesummary!$A4)="Existing",Raw_zonesummary!I4,"")</f>
        <v>14137.94</v>
      </c>
      <c r="J5" s="2">
        <f>IF(TRIM(Raw_zonesummary!$A4)="Existing",Raw_zonesummary!J4,"")</f>
        <v>1</v>
      </c>
      <c r="K5" s="36">
        <f>IF(TRIM(Raw_zonesummary!$A4)="Existing",Raw_zonesummary!K4,"")</f>
        <v>5</v>
      </c>
      <c r="L5" s="26"/>
    </row>
    <row r="6" spans="1:12" x14ac:dyDescent="0.25">
      <c r="A6" s="3" t="str">
        <f>IF(TRIM(Raw_zonesummary!$A5)="Existing",Raw_zonesummary!B5,"")</f>
        <v>EL1 EAST PERIM PLNM (G.E7)</v>
      </c>
      <c r="B6" s="3" t="str">
        <f>IF(TRIM(Raw_zonesummary!$A5)="Existing",Raw_zonesummary!C5,"")</f>
        <v>EL1 EAST PERIM PLNM (G.E7)</v>
      </c>
      <c r="C6" s="2" t="str">
        <f>IF(TRIM(Raw_zonesummary!$A5)="Existing",Raw_zonesummary!D5,"")</f>
        <v>No</v>
      </c>
      <c r="D6" s="3" t="str">
        <f>IF(TRIM(Raw_zonesummary!$A5)="Existing",Raw_zonesummary!P5,"")</f>
        <v>Plenum</v>
      </c>
      <c r="E6" s="3" t="str">
        <f>IF(TRIM(Raw_zonesummary!$A5)="Existing",Raw_zonesummary!Q5,"")</f>
        <v>-</v>
      </c>
      <c r="F6" s="3" t="str">
        <f>IF(TRIM(Raw_zonesummary!$A5)="Existing",Raw_zonesummary!R5,"")</f>
        <v>Plenum</v>
      </c>
      <c r="G6" s="60">
        <f>IFERROR(H6*J6/H23,"")</f>
        <v>0</v>
      </c>
      <c r="H6" s="53">
        <f>IF(TRIM(Raw_zonesummary!$A5)="Existing",Raw_zonesummary!E5,"")</f>
        <v>0</v>
      </c>
      <c r="I6" s="53">
        <f>IF(TRIM(Raw_zonesummary!$A5)="Existing",Raw_zonesummary!I5,"")</f>
        <v>1924.03</v>
      </c>
      <c r="J6" s="2">
        <f>IF(TRIM(Raw_zonesummary!$A5)="Existing",Raw_zonesummary!J5,"")</f>
        <v>1</v>
      </c>
      <c r="K6" s="36">
        <f>IF(TRIM(Raw_zonesummary!$A5)="Existing",Raw_zonesummary!K5,"")</f>
        <v>0</v>
      </c>
      <c r="L6" s="26"/>
    </row>
    <row r="7" spans="1:12" x14ac:dyDescent="0.25">
      <c r="A7" s="3" t="str">
        <f>IF(TRIM(Raw_zonesummary!$A6)="Existing",Raw_zonesummary!B6,"")</f>
        <v>EL1 EAST PERIM PLNM (T.E17)</v>
      </c>
      <c r="B7" s="3" t="str">
        <f>IF(TRIM(Raw_zonesummary!$A6)="Existing",Raw_zonesummary!C6,"")</f>
        <v>EL1 EAST PERIM PLNM (T.E17)</v>
      </c>
      <c r="C7" s="2" t="str">
        <f>IF(TRIM(Raw_zonesummary!$A6)="Existing",Raw_zonesummary!D6,"")</f>
        <v>No</v>
      </c>
      <c r="D7" s="3" t="str">
        <f>IF(TRIM(Raw_zonesummary!$A6)="Existing",Raw_zonesummary!P6,"")</f>
        <v>Plenum</v>
      </c>
      <c r="E7" s="3" t="str">
        <f>IF(TRIM(Raw_zonesummary!$A6)="Existing",Raw_zonesummary!Q6,"")</f>
        <v>-</v>
      </c>
      <c r="F7" s="3" t="str">
        <f>IF(TRIM(Raw_zonesummary!$A6)="Existing",Raw_zonesummary!R6,"")</f>
        <v>Plenum</v>
      </c>
      <c r="G7" s="60">
        <f>IFERROR(H7*J7/H23,"")</f>
        <v>0</v>
      </c>
      <c r="H7" s="53">
        <f>IF(TRIM(Raw_zonesummary!$A6)="Existing",Raw_zonesummary!E6,"")</f>
        <v>0</v>
      </c>
      <c r="I7" s="53">
        <f>IF(TRIM(Raw_zonesummary!$A6)="Existing",Raw_zonesummary!I6,"")</f>
        <v>1924.03</v>
      </c>
      <c r="J7" s="2">
        <f>IF(TRIM(Raw_zonesummary!$A6)="Existing",Raw_zonesummary!J6,"")</f>
        <v>1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EL1 NORTH PERIM PLNM (G.N8)</v>
      </c>
      <c r="B8" s="3" t="str">
        <f>IF(TRIM(Raw_zonesummary!$A7)="Existing",Raw_zonesummary!C7,"")</f>
        <v>EL1 NORTH PERIM PLNM (G.N8)</v>
      </c>
      <c r="C8" s="2" t="str">
        <f>IF(TRIM(Raw_zonesummary!$A7)="Existing",Raw_zonesummary!D7,"")</f>
        <v>No</v>
      </c>
      <c r="D8" s="3" t="str">
        <f>IF(TRIM(Raw_zonesummary!$A7)="Existing",Raw_zonesummary!P7,"")</f>
        <v>Plenum</v>
      </c>
      <c r="E8" s="3" t="str">
        <f>IF(TRIM(Raw_zonesummary!$A7)="Existing",Raw_zonesummary!Q7,"")</f>
        <v>-</v>
      </c>
      <c r="F8" s="3" t="str">
        <f>IF(TRIM(Raw_zonesummary!$A7)="Existing",Raw_zonesummary!R7,"")</f>
        <v>Plenum</v>
      </c>
      <c r="G8" s="60">
        <f>IFERROR(H8*J8/H23,"")</f>
        <v>0</v>
      </c>
      <c r="H8" s="53">
        <f>IF(TRIM(Raw_zonesummary!$A7)="Existing",Raw_zonesummary!E7,"")</f>
        <v>0</v>
      </c>
      <c r="I8" s="53">
        <f>IF(TRIM(Raw_zonesummary!$A7)="Existing",Raw_zonesummary!I7,"")</f>
        <v>3222.48</v>
      </c>
      <c r="J8" s="2">
        <f>IF(TRIM(Raw_zonesummary!$A7)="Existing",Raw_zonesummary!J7,"")</f>
        <v>1</v>
      </c>
      <c r="K8" s="36">
        <f>IF(TRIM(Raw_zonesummary!$A7)="Existing",Raw_zonesummary!K7,"")</f>
        <v>0</v>
      </c>
      <c r="L8" s="26"/>
    </row>
    <row r="9" spans="1:12" x14ac:dyDescent="0.25">
      <c r="A9" s="3" t="str">
        <f>IF(TRIM(Raw_zonesummary!$A8)="Existing",Raw_zonesummary!B8,"")</f>
        <v>EL1 NORTH PERIM PLNM (T.N18)</v>
      </c>
      <c r="B9" s="3" t="str">
        <f>IF(TRIM(Raw_zonesummary!$A8)="Existing",Raw_zonesummary!C8,"")</f>
        <v>EL1 NORTH PERIM PLNM (T.N18)</v>
      </c>
      <c r="C9" s="2" t="str">
        <f>IF(TRIM(Raw_zonesummary!$A8)="Existing",Raw_zonesummary!D8,"")</f>
        <v>No</v>
      </c>
      <c r="D9" s="3" t="str">
        <f>IF(TRIM(Raw_zonesummary!$A8)="Existing",Raw_zonesummary!P8,"")</f>
        <v>Plenum</v>
      </c>
      <c r="E9" s="3" t="str">
        <f>IF(TRIM(Raw_zonesummary!$A8)="Existing",Raw_zonesummary!Q8,"")</f>
        <v>-</v>
      </c>
      <c r="F9" s="3" t="str">
        <f>IF(TRIM(Raw_zonesummary!$A8)="Existing",Raw_zonesummary!R8,"")</f>
        <v>Plenum</v>
      </c>
      <c r="G9" s="60">
        <f>IFERROR(H9*J9/H23,"")</f>
        <v>0</v>
      </c>
      <c r="H9" s="53">
        <f>IF(TRIM(Raw_zonesummary!$A8)="Existing",Raw_zonesummary!E8,"")</f>
        <v>0</v>
      </c>
      <c r="I9" s="53">
        <f>IF(TRIM(Raw_zonesummary!$A8)="Existing",Raw_zonesummary!I8,"")</f>
        <v>3222.48</v>
      </c>
      <c r="J9" s="2">
        <f>IF(TRIM(Raw_zonesummary!$A8)="Existing",Raw_zonesummary!J8,"")</f>
        <v>1</v>
      </c>
      <c r="K9" s="36">
        <f>IF(TRIM(Raw_zonesummary!$A8)="Existing",Raw_zonesummary!K8,"")</f>
        <v>0</v>
      </c>
      <c r="L9" s="26"/>
    </row>
    <row r="10" spans="1:12" x14ac:dyDescent="0.25">
      <c r="A10" s="3" t="str">
        <f>IF(TRIM(Raw_zonesummary!$A9)="Existing",Raw_zonesummary!B9,"")</f>
        <v>OFFICESMALL EL1 NORTH PERIM SPC (G.N3)</v>
      </c>
      <c r="B10" s="3" t="str">
        <f>IF(TRIM(Raw_zonesummary!$A9)="Existing",Raw_zonesummary!C9,"")</f>
        <v>OFFICESMALL EL1 NORTH PERIM SPC (G.N3)</v>
      </c>
      <c r="C10" s="2" t="str">
        <f>IF(TRIM(Raw_zonesummary!$A9)="Existing",Raw_zonesummary!D9,"")</f>
        <v>Yes</v>
      </c>
      <c r="D10" s="3" t="str">
        <f>IF(TRIM(Raw_zonesummary!$A9)="Existing",Raw_zonesummary!P9,"")</f>
        <v>Office</v>
      </c>
      <c r="E10" s="3" t="str">
        <f>IF(TRIM(Raw_zonesummary!$A9)="Existing",Raw_zonesummary!Q9,"")</f>
        <v>Main</v>
      </c>
      <c r="F10" s="3" t="str">
        <f>IF(TRIM(Raw_zonesummary!$A9)="Existing",Raw_zonesummary!R9,"")</f>
        <v>Office</v>
      </c>
      <c r="G10" s="60">
        <f>IFERROR(H10*J10/H23,"")</f>
        <v>0.10737556606319916</v>
      </c>
      <c r="H10" s="53">
        <f>IF(TRIM(Raw_zonesummary!$A9)="Existing",Raw_zonesummary!E9,"")</f>
        <v>1074.1099999999999</v>
      </c>
      <c r="I10" s="53">
        <f>IF(TRIM(Raw_zonesummary!$A9)="Existing",Raw_zonesummary!I9,"")</f>
        <v>9667.43</v>
      </c>
      <c r="J10" s="2">
        <f>IF(TRIM(Raw_zonesummary!$A9)="Existing",Raw_zonesummary!J9,"")</f>
        <v>1</v>
      </c>
      <c r="K10" s="36">
        <f>IF(TRIM(Raw_zonesummary!$A9)="Existing",Raw_zonesummary!K9,"")</f>
        <v>5</v>
      </c>
      <c r="L10" s="26"/>
    </row>
    <row r="11" spans="1:12" x14ac:dyDescent="0.25">
      <c r="A11" s="3" t="str">
        <f>IF(TRIM(Raw_zonesummary!$A10)="Existing",Raw_zonesummary!B10,"")</f>
        <v>EL1 SOUTH PERIM PLNM (G.S6)</v>
      </c>
      <c r="B11" s="3" t="str">
        <f>IF(TRIM(Raw_zonesummary!$A10)="Existing",Raw_zonesummary!C10,"")</f>
        <v>EL1 SOUTH PERIM PLNM (G.S6)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IFERROR(H11*J11/H23,"")</f>
        <v>0</v>
      </c>
      <c r="H11" s="53">
        <f>IF(TRIM(Raw_zonesummary!$A10)="Existing",Raw_zonesummary!E10,"")</f>
        <v>0</v>
      </c>
      <c r="I11" s="53">
        <f>IF(TRIM(Raw_zonesummary!$A10)="Existing",Raw_zonesummary!I10,"")</f>
        <v>3222.48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EL1 SOUTH PERIM PLNM (T.S16)</v>
      </c>
      <c r="B12" s="3" t="str">
        <f>IF(TRIM(Raw_zonesummary!$A11)="Existing",Raw_zonesummary!C11,"")</f>
        <v>EL1 SOUTH PERIM PLNM (T.S16)</v>
      </c>
      <c r="C12" s="2" t="str">
        <f>IF(TRIM(Raw_zonesummary!$A11)="Existing",Raw_zonesummary!D11,"")</f>
        <v>No</v>
      </c>
      <c r="D12" s="3" t="str">
        <f>IF(TRIM(Raw_zonesummary!$A11)="Existing",Raw_zonesummary!P11,"")</f>
        <v>Plenum</v>
      </c>
      <c r="E12" s="3" t="str">
        <f>IF(TRIM(Raw_zonesummary!$A11)="Existing",Raw_zonesummary!Q11,"")</f>
        <v>-</v>
      </c>
      <c r="F12" s="3" t="str">
        <f>IF(TRIM(Raw_zonesummary!$A11)="Existing",Raw_zonesummary!R11,"")</f>
        <v>Plenum</v>
      </c>
      <c r="G12" s="60">
        <f>IFERROR(H12*J12/H23,"")</f>
        <v>0</v>
      </c>
      <c r="H12" s="53">
        <f>IF(TRIM(Raw_zonesummary!$A11)="Existing",Raw_zonesummary!E11,"")</f>
        <v>0</v>
      </c>
      <c r="I12" s="53">
        <f>IF(TRIM(Raw_zonesummary!$A11)="Existing",Raw_zonesummary!I11,"")</f>
        <v>3222.48</v>
      </c>
      <c r="J12" s="2">
        <f>IF(TRIM(Raw_zonesummary!$A11)="Existing",Raw_zonesummary!J11,"")</f>
        <v>1</v>
      </c>
      <c r="K12" s="36">
        <f>IF(TRIM(Raw_zonesummary!$A11)="Existing",Raw_zonesummary!K11,"")</f>
        <v>0</v>
      </c>
      <c r="L12" s="26"/>
    </row>
    <row r="13" spans="1:12" x14ac:dyDescent="0.25">
      <c r="A13" s="3" t="str">
        <f>IF(TRIM(Raw_zonesummary!$A12)="Existing",Raw_zonesummary!B12,"")</f>
        <v>EL1 WEST PERIM PLNM (G.W9)</v>
      </c>
      <c r="B13" s="3" t="str">
        <f>IF(TRIM(Raw_zonesummary!$A12)="Existing",Raw_zonesummary!C12,"")</f>
        <v>EL1 WEST PERIM PLNM (G.W9)</v>
      </c>
      <c r="C13" s="2" t="str">
        <f>IF(TRIM(Raw_zonesummary!$A12)="Existing",Raw_zonesummary!D12,"")</f>
        <v>No</v>
      </c>
      <c r="D13" s="3" t="str">
        <f>IF(TRIM(Raw_zonesummary!$A12)="Existing",Raw_zonesummary!P12,"")</f>
        <v>Plenum</v>
      </c>
      <c r="E13" s="3" t="str">
        <f>IF(TRIM(Raw_zonesummary!$A12)="Existing",Raw_zonesummary!Q12,"")</f>
        <v>-</v>
      </c>
      <c r="F13" s="3" t="str">
        <f>IF(TRIM(Raw_zonesummary!$A12)="Existing",Raw_zonesummary!R12,"")</f>
        <v>Plenum</v>
      </c>
      <c r="G13" s="60">
        <f>IFERROR(H13*J13/H23,"")</f>
        <v>0</v>
      </c>
      <c r="H13" s="53">
        <f>IF(TRIM(Raw_zonesummary!$A12)="Existing",Raw_zonesummary!E12,"")</f>
        <v>0</v>
      </c>
      <c r="I13" s="53">
        <f>IF(TRIM(Raw_zonesummary!$A12)="Existing",Raw_zonesummary!I12,"")</f>
        <v>1924.03</v>
      </c>
      <c r="J13" s="2">
        <f>IF(TRIM(Raw_zonesummary!$A12)="Existing",Raw_zonesummary!J12,"")</f>
        <v>1</v>
      </c>
      <c r="K13" s="36">
        <f>IF(TRIM(Raw_zonesummary!$A12)="Existing",Raw_zonesummary!K12,"")</f>
        <v>0</v>
      </c>
      <c r="L13" s="26"/>
    </row>
    <row r="14" spans="1:12" x14ac:dyDescent="0.25">
      <c r="A14" s="3" t="str">
        <f>IF(TRIM(Raw_zonesummary!$A13)="Existing",Raw_zonesummary!B13,"")</f>
        <v>EL1 WEST PERIM PLNM (T.W19)</v>
      </c>
      <c r="B14" s="3" t="str">
        <f>IF(TRIM(Raw_zonesummary!$A13)="Existing",Raw_zonesummary!C13,"")</f>
        <v>EL1 WEST PERIM PLNM (T.W19)</v>
      </c>
      <c r="C14" s="2" t="str">
        <f>IF(TRIM(Raw_zonesummary!$A13)="Existing",Raw_zonesummary!D13,"")</f>
        <v>No</v>
      </c>
      <c r="D14" s="3" t="str">
        <f>IF(TRIM(Raw_zonesummary!$A13)="Existing",Raw_zonesummary!P13,"")</f>
        <v>Plenum</v>
      </c>
      <c r="E14" s="3" t="str">
        <f>IF(TRIM(Raw_zonesummary!$A13)="Existing",Raw_zonesummary!Q13,"")</f>
        <v>-</v>
      </c>
      <c r="F14" s="3" t="str">
        <f>IF(TRIM(Raw_zonesummary!$A13)="Existing",Raw_zonesummary!R13,"")</f>
        <v>Plenum</v>
      </c>
      <c r="G14" s="60">
        <f>IFERROR(H14*J14/H23,"")</f>
        <v>0</v>
      </c>
      <c r="H14" s="53">
        <f>IF(TRIM(Raw_zonesummary!$A13)="Existing",Raw_zonesummary!E13,"")</f>
        <v>0</v>
      </c>
      <c r="I14" s="53">
        <f>IF(TRIM(Raw_zonesummary!$A13)="Existing",Raw_zonesummary!I13,"")</f>
        <v>1924.03</v>
      </c>
      <c r="J14" s="2">
        <f>IF(TRIM(Raw_zonesummary!$A13)="Existing",Raw_zonesummary!J13,"")</f>
        <v>1</v>
      </c>
      <c r="K14" s="36">
        <f>IF(TRIM(Raw_zonesummary!$A13)="Existing",Raw_zonesummary!K13,"")</f>
        <v>0</v>
      </c>
      <c r="L14" s="26"/>
    </row>
    <row r="15" spans="1:12" x14ac:dyDescent="0.25">
      <c r="A15" s="3" t="str">
        <f>IF(TRIM(Raw_zonesummary!$A14)="Existing",Raw_zonesummary!B14,"")</f>
        <v>HALL EL1 CORE SPC (T.C15)</v>
      </c>
      <c r="B15" s="3" t="str">
        <f>IF(TRIM(Raw_zonesummary!$A14)="Existing",Raw_zonesummary!C14,"")</f>
        <v>HALL EL1 CORE SPC (T.C15)</v>
      </c>
      <c r="C15" s="2" t="str">
        <f>IF(TRIM(Raw_zonesummary!$A14)="Existing",Raw_zonesummary!D14,"")</f>
        <v>Yes</v>
      </c>
      <c r="D15" s="3" t="str">
        <f>IF(TRIM(Raw_zonesummary!$A14)="Existing",Raw_zonesummary!P14,"")</f>
        <v>Corridor</v>
      </c>
      <c r="E15" s="3" t="str">
        <f>IF(TRIM(Raw_zonesummary!$A14)="Existing",Raw_zonesummary!Q14,"")</f>
        <v>Main</v>
      </c>
      <c r="F15" s="3" t="str">
        <f>IF(TRIM(Raw_zonesummary!$A14)="Existing",Raw_zonesummary!R14,"")</f>
        <v>Office</v>
      </c>
      <c r="G15" s="60">
        <f>IFERROR(H15*J15/H23,"")</f>
        <v>0.15702918037047778</v>
      </c>
      <c r="H15" s="53">
        <f>IF(TRIM(Raw_zonesummary!$A14)="Existing",Raw_zonesummary!E14,"")</f>
        <v>1570.81</v>
      </c>
      <c r="I15" s="53">
        <f>IF(TRIM(Raw_zonesummary!$A14)="Existing",Raw_zonesummary!I14,"")</f>
        <v>14137.94</v>
      </c>
      <c r="J15" s="2">
        <f>IF(TRIM(Raw_zonesummary!$A14)="Existing",Raw_zonesummary!J14,"")</f>
        <v>1</v>
      </c>
      <c r="K15" s="36">
        <f>IF(TRIM(Raw_zonesummary!$A14)="Existing",Raw_zonesummary!K14,"")</f>
        <v>5</v>
      </c>
      <c r="L15" s="26"/>
    </row>
    <row r="16" spans="1:12" x14ac:dyDescent="0.25">
      <c r="A16" s="3" t="str">
        <f>IF(TRIM(Raw_zonesummary!$A15)="Existing",Raw_zonesummary!B15,"")</f>
        <v>OFFICESMALL EL1 EAST PERIM SPC (G.E2)</v>
      </c>
      <c r="B16" s="3" t="str">
        <f>IF(TRIM(Raw_zonesummary!$A15)="Existing",Raw_zonesummary!C15,"")</f>
        <v>OFFICESMALL EL1 EAST PERIM SPC (G.E2)</v>
      </c>
      <c r="C16" s="2" t="str">
        <f>IF(TRIM(Raw_zonesummary!$A15)="Existing",Raw_zonesummary!D15,"")</f>
        <v>Yes</v>
      </c>
      <c r="D16" s="3" t="str">
        <f>IF(TRIM(Raw_zonesummary!$A15)="Existing",Raw_zonesummary!P15,"")</f>
        <v>Office</v>
      </c>
      <c r="E16" s="3" t="str">
        <f>IF(TRIM(Raw_zonesummary!$A15)="Existing",Raw_zonesummary!Q15,"")</f>
        <v>Main</v>
      </c>
      <c r="F16" s="3" t="str">
        <f>IF(TRIM(Raw_zonesummary!$A15)="Existing",Raw_zonesummary!R15,"")</f>
        <v>Office</v>
      </c>
      <c r="G16" s="60">
        <f>IFERROR(H16*J16/H23,"")</f>
        <v>6.4109843751561993E-2</v>
      </c>
      <c r="H16" s="53">
        <f>IF(TRIM(Raw_zonesummary!$A15)="Existing",Raw_zonesummary!E15,"")</f>
        <v>641.30999999999995</v>
      </c>
      <c r="I16" s="53">
        <f>IF(TRIM(Raw_zonesummary!$A15)="Existing",Raw_zonesummary!I15,"")</f>
        <v>5772.09</v>
      </c>
      <c r="J16" s="2">
        <f>IF(TRIM(Raw_zonesummary!$A15)="Existing",Raw_zonesummary!J15,"")</f>
        <v>1</v>
      </c>
      <c r="K16" s="36">
        <f>IF(TRIM(Raw_zonesummary!$A15)="Existing",Raw_zonesummary!K15,"")</f>
        <v>5</v>
      </c>
      <c r="L16" s="26"/>
    </row>
    <row r="17" spans="1:12" x14ac:dyDescent="0.25">
      <c r="A17" s="3" t="str">
        <f>IF(TRIM(Raw_zonesummary!$A16)="Existing",Raw_zonesummary!B16,"")</f>
        <v>OFFICESMALL EL1 EAST PERIM SPC (T.E12)</v>
      </c>
      <c r="B17" s="3" t="str">
        <f>IF(TRIM(Raw_zonesummary!$A16)="Existing",Raw_zonesummary!C16,"")</f>
        <v>OFFICESMALL EL1 EAST PERIM SPC (T.E12)</v>
      </c>
      <c r="C17" s="2" t="str">
        <f>IF(TRIM(Raw_zonesummary!$A16)="Existing",Raw_zonesummary!D16,"")</f>
        <v>Yes</v>
      </c>
      <c r="D17" s="3" t="str">
        <f>IF(TRIM(Raw_zonesummary!$A16)="Existing",Raw_zonesummary!P16,"")</f>
        <v>Office</v>
      </c>
      <c r="E17" s="3" t="str">
        <f>IF(TRIM(Raw_zonesummary!$A16)="Existing",Raw_zonesummary!Q16,"")</f>
        <v>Main</v>
      </c>
      <c r="F17" s="3" t="str">
        <f>IF(TRIM(Raw_zonesummary!$A16)="Existing",Raw_zonesummary!R16,"")</f>
        <v>Office</v>
      </c>
      <c r="G17" s="60">
        <f>IFERROR(H17*J17/H23,"")</f>
        <v>6.4109843751561993E-2</v>
      </c>
      <c r="H17" s="53">
        <f>IF(TRIM(Raw_zonesummary!$A16)="Existing",Raw_zonesummary!E16,"")</f>
        <v>641.30999999999995</v>
      </c>
      <c r="I17" s="53">
        <f>IF(TRIM(Raw_zonesummary!$A16)="Existing",Raw_zonesummary!I16,"")</f>
        <v>5772.09</v>
      </c>
      <c r="J17" s="2">
        <f>IF(TRIM(Raw_zonesummary!$A16)="Existing",Raw_zonesummary!J16,"")</f>
        <v>1</v>
      </c>
      <c r="K17" s="36">
        <f>IF(TRIM(Raw_zonesummary!$A16)="Existing",Raw_zonesummary!K16,"")</f>
        <v>5</v>
      </c>
      <c r="L17" s="26"/>
    </row>
    <row r="18" spans="1:12" x14ac:dyDescent="0.25">
      <c r="A18" s="3" t="str">
        <f>IF(TRIM(Raw_zonesummary!$A17)="Existing",Raw_zonesummary!B17,"")</f>
        <v>OFFICESMALL EL1 NORTH PERIM SPC (T.N13)</v>
      </c>
      <c r="B18" s="3" t="str">
        <f>IF(TRIM(Raw_zonesummary!$A17)="Existing",Raw_zonesummary!C17,"")</f>
        <v>OFFICESMALL EL1 NORTH PERIM SPC (T.N13)</v>
      </c>
      <c r="C18" s="2" t="str">
        <f>IF(TRIM(Raw_zonesummary!$A17)="Existing",Raw_zonesummary!D17,"")</f>
        <v>Yes</v>
      </c>
      <c r="D18" s="3" t="str">
        <f>IF(TRIM(Raw_zonesummary!$A17)="Existing",Raw_zonesummary!P17,"")</f>
        <v>Office</v>
      </c>
      <c r="E18" s="3" t="str">
        <f>IF(TRIM(Raw_zonesummary!$A17)="Existing",Raw_zonesummary!Q17,"")</f>
        <v>Main</v>
      </c>
      <c r="F18" s="3" t="str">
        <f>IF(TRIM(Raw_zonesummary!$A17)="Existing",Raw_zonesummary!R17,"")</f>
        <v>Office</v>
      </c>
      <c r="G18" s="60">
        <f>IFERROR(H18*J18/H23,"")</f>
        <v>0.10737556606319916</v>
      </c>
      <c r="H18" s="53">
        <f>IF(TRIM(Raw_zonesummary!$A17)="Existing",Raw_zonesummary!E17,"")</f>
        <v>1074.1099999999999</v>
      </c>
      <c r="I18" s="53">
        <f>IF(TRIM(Raw_zonesummary!$A17)="Existing",Raw_zonesummary!I17,"")</f>
        <v>9667.43</v>
      </c>
      <c r="J18" s="2">
        <f>IF(TRIM(Raw_zonesummary!$A17)="Existing",Raw_zonesummary!J17,"")</f>
        <v>1</v>
      </c>
      <c r="K18" s="36">
        <f>IF(TRIM(Raw_zonesummary!$A17)="Existing",Raw_zonesummary!K17,"")</f>
        <v>5</v>
      </c>
      <c r="L18" s="26"/>
    </row>
    <row r="19" spans="1:12" x14ac:dyDescent="0.25">
      <c r="A19" s="3" t="str">
        <f>IF(TRIM(Raw_zonesummary!$A18)="Existing",Raw_zonesummary!B18,"")</f>
        <v>OFFICESMALL EL1 SOUTH PERIM SPC (G.S1)</v>
      </c>
      <c r="B19" s="3" t="str">
        <f>IF(TRIM(Raw_zonesummary!$A18)="Existing",Raw_zonesummary!C18,"")</f>
        <v>OFFICESMALL EL1 SOUTH PERIM SPC (G.S1)</v>
      </c>
      <c r="C19" s="2" t="str">
        <f>IF(TRIM(Raw_zonesummary!$A18)="Existing",Raw_zonesummary!D18,"")</f>
        <v>Yes</v>
      </c>
      <c r="D19" s="3" t="str">
        <f>IF(TRIM(Raw_zonesummary!$A18)="Existing",Raw_zonesummary!P18,"")</f>
        <v>Office</v>
      </c>
      <c r="E19" s="3" t="str">
        <f>IF(TRIM(Raw_zonesummary!$A18)="Existing",Raw_zonesummary!Q18,"")</f>
        <v>Main</v>
      </c>
      <c r="F19" s="3" t="str">
        <f>IF(TRIM(Raw_zonesummary!$A18)="Existing",Raw_zonesummary!R18,"")</f>
        <v>Office</v>
      </c>
      <c r="G19" s="60">
        <f>IFERROR(H19*J19/H23,"")</f>
        <v>0.10737556606319916</v>
      </c>
      <c r="H19" s="53">
        <f>IF(TRIM(Raw_zonesummary!$A18)="Existing",Raw_zonesummary!E18,"")</f>
        <v>1074.1099999999999</v>
      </c>
      <c r="I19" s="53">
        <f>IF(TRIM(Raw_zonesummary!$A18)="Existing",Raw_zonesummary!I18,"")</f>
        <v>9667.43</v>
      </c>
      <c r="J19" s="2">
        <f>IF(TRIM(Raw_zonesummary!$A18)="Existing",Raw_zonesummary!J18,"")</f>
        <v>1</v>
      </c>
      <c r="K19" s="36">
        <f>IF(TRIM(Raw_zonesummary!$A18)="Existing",Raw_zonesummary!K18,"")</f>
        <v>5</v>
      </c>
      <c r="L19" s="26"/>
    </row>
    <row r="20" spans="1:12" x14ac:dyDescent="0.25">
      <c r="A20" s="3" t="str">
        <f>IF(TRIM(Raw_zonesummary!$A19)="Existing",Raw_zonesummary!B19,"")</f>
        <v>OFFICESMALL EL1 SOUTH PERIM SPC (T.S11)</v>
      </c>
      <c r="B20" s="3" t="str">
        <f>IF(TRIM(Raw_zonesummary!$A19)="Existing",Raw_zonesummary!C19,"")</f>
        <v>OFFICESMALL EL1 SOUTH PERIM SPC (T.S11)</v>
      </c>
      <c r="C20" s="2" t="str">
        <f>IF(TRIM(Raw_zonesummary!$A19)="Existing",Raw_zonesummary!D19,"")</f>
        <v>Yes</v>
      </c>
      <c r="D20" s="3" t="str">
        <f>IF(TRIM(Raw_zonesummary!$A19)="Existing",Raw_zonesummary!P19,"")</f>
        <v>Office</v>
      </c>
      <c r="E20" s="3" t="str">
        <f>IF(TRIM(Raw_zonesummary!$A19)="Existing",Raw_zonesummary!Q19,"")</f>
        <v>Main</v>
      </c>
      <c r="F20" s="3" t="str">
        <f>IF(TRIM(Raw_zonesummary!$A19)="Existing",Raw_zonesummary!R19,"")</f>
        <v>Office</v>
      </c>
      <c r="G20" s="60">
        <f>IFERROR(H20*J20/H23,"")</f>
        <v>0.10737556606319916</v>
      </c>
      <c r="H20" s="53">
        <f>IF(TRIM(Raw_zonesummary!$A19)="Existing",Raw_zonesummary!E19,"")</f>
        <v>1074.1099999999999</v>
      </c>
      <c r="I20" s="53">
        <f>IF(TRIM(Raw_zonesummary!$A19)="Existing",Raw_zonesummary!I19,"")</f>
        <v>9667.43</v>
      </c>
      <c r="J20" s="2">
        <f>IF(TRIM(Raw_zonesummary!$A19)="Existing",Raw_zonesummary!J19,"")</f>
        <v>1</v>
      </c>
      <c r="K20" s="36">
        <f>IF(TRIM(Raw_zonesummary!$A19)="Existing",Raw_zonesummary!K19,"")</f>
        <v>5</v>
      </c>
      <c r="L20" s="26"/>
    </row>
    <row r="21" spans="1:12" x14ac:dyDescent="0.25">
      <c r="A21" s="3" t="str">
        <f>IF(TRIM(Raw_zonesummary!$A20)="Existing",Raw_zonesummary!B20,"")</f>
        <v>OFFICESMALL EL1 WEST PERIM SPC (G.W4)</v>
      </c>
      <c r="B21" s="3" t="str">
        <f>IF(TRIM(Raw_zonesummary!$A20)="Existing",Raw_zonesummary!C20,"")</f>
        <v>OFFICESMALL EL1 WEST PERIM SPC (G.W4)</v>
      </c>
      <c r="C21" s="2" t="str">
        <f>IF(TRIM(Raw_zonesummary!$A20)="Existing",Raw_zonesummary!D20,"")</f>
        <v>Yes</v>
      </c>
      <c r="D21" s="3" t="str">
        <f>IF(TRIM(Raw_zonesummary!$A20)="Existing",Raw_zonesummary!P20,"")</f>
        <v>Office</v>
      </c>
      <c r="E21" s="3" t="str">
        <f>IF(TRIM(Raw_zonesummary!$A20)="Existing",Raw_zonesummary!Q20,"")</f>
        <v>Main</v>
      </c>
      <c r="F21" s="3" t="str">
        <f>IF(TRIM(Raw_zonesummary!$A20)="Existing",Raw_zonesummary!R20,"")</f>
        <v>Office</v>
      </c>
      <c r="G21" s="60">
        <f>IFERROR(H21*J21/H23,"")</f>
        <v>6.4109843751561993E-2</v>
      </c>
      <c r="H21" s="53">
        <f>IF(TRIM(Raw_zonesummary!$A20)="Existing",Raw_zonesummary!E20,"")</f>
        <v>641.30999999999995</v>
      </c>
      <c r="I21" s="53">
        <f>IF(TRIM(Raw_zonesummary!$A20)="Existing",Raw_zonesummary!I20,"")</f>
        <v>5772.09</v>
      </c>
      <c r="J21" s="2">
        <f>IF(TRIM(Raw_zonesummary!$A20)="Existing",Raw_zonesummary!J20,"")</f>
        <v>1</v>
      </c>
      <c r="K21" s="36">
        <f>IF(TRIM(Raw_zonesummary!$A20)="Existing",Raw_zonesummary!K20,"")</f>
        <v>5</v>
      </c>
      <c r="L21" s="26"/>
    </row>
    <row r="22" spans="1:12" x14ac:dyDescent="0.25">
      <c r="A22" s="3" t="str">
        <f>IF(TRIM(Raw_zonesummary!$A21)="Existing",Raw_zonesummary!B21,"")</f>
        <v>OFFICESMALL EL1 WEST PERIM SPC (T.W14)</v>
      </c>
      <c r="B22" s="3" t="str">
        <f>IF(TRIM(Raw_zonesummary!$A21)="Existing",Raw_zonesummary!C21,"")</f>
        <v>OFFICESMALL EL1 WEST PERIM SPC (T.W14)</v>
      </c>
      <c r="C22" s="2" t="str">
        <f>IF(TRIM(Raw_zonesummary!$A21)="Existing",Raw_zonesummary!D21,"")</f>
        <v>Yes</v>
      </c>
      <c r="D22" s="3" t="str">
        <f>IF(TRIM(Raw_zonesummary!$A21)="Existing",Raw_zonesummary!P21,"")</f>
        <v>Office</v>
      </c>
      <c r="E22" s="3" t="str">
        <f>IF(TRIM(Raw_zonesummary!$A21)="Existing",Raw_zonesummary!Q21,"")</f>
        <v>Main</v>
      </c>
      <c r="F22" s="3" t="str">
        <f>IF(TRIM(Raw_zonesummary!$A21)="Existing",Raw_zonesummary!R21,"")</f>
        <v>Office</v>
      </c>
      <c r="G22" s="60">
        <f>IFERROR(H22*J22/H23,"")</f>
        <v>6.4109843751561993E-2</v>
      </c>
      <c r="H22" s="53">
        <f>IF(TRIM(Raw_zonesummary!$A21)="Existing",Raw_zonesummary!E21,"")</f>
        <v>641.30999999999995</v>
      </c>
      <c r="I22" s="53">
        <f>IF(TRIM(Raw_zonesummary!$A21)="Existing",Raw_zonesummary!I21,"")</f>
        <v>5772.09</v>
      </c>
      <c r="J22" s="2">
        <f>IF(TRIM(Raw_zonesummary!$A21)="Existing",Raw_zonesummary!J21,"")</f>
        <v>1</v>
      </c>
      <c r="K22" s="36">
        <f>IF(TRIM(Raw_zonesummary!$A21)="Existing",Raw_zonesummary!K21,"")</f>
        <v>5</v>
      </c>
      <c r="L22" s="26"/>
    </row>
    <row r="23" spans="1:12" ht="45" x14ac:dyDescent="0.25">
      <c r="A23" s="12" t="str">
        <f>"Total (" &amp; COUNTIF(A$3:INDEX(A:A,ROW()-1),"?*") &amp; " Space)"</f>
        <v>Total (20 Space)</v>
      </c>
      <c r="B23" s="12" t="str">
        <f>"Total (" &amp; COUNTIF(A$3:INDEX(A:A,ROW()-1),"?*") &amp; " Space)"</f>
        <v>Total (20 Space)</v>
      </c>
      <c r="C23" s="3" t="str">
        <f>"Total (" &amp;
COUNTIF(C$2:INDEX(C:C,ROW()-1),"Yes") &amp;
" Conditioned zones, " &amp;
COUNTIF(C$2:INDEX(C:C,ROW()-1),"No") &amp;
" Unconditioned Zones)"</f>
        <v>Total (10 Conditioned zones, 10 Unconditioned Zones)</v>
      </c>
      <c r="D23" s="12"/>
      <c r="E23" s="12"/>
      <c r="F23" s="3"/>
      <c r="G23" s="13"/>
      <c r="H23" s="53">
        <f>SUMPRODUCT($H$3:INDEX(H:H,ROW()-1), $J$3:INDEX(J:J,ROW()-1))</f>
        <v>10003.299999999997</v>
      </c>
      <c r="I23" s="35"/>
      <c r="J23" s="14"/>
      <c r="K23" s="15"/>
      <c r="L23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Office - Small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Office - Small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0.11899999999999999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0.107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0.11600000000000001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0.11700000000000001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9.0999999999999998E-2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0.10199999999999999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9.7000000000000003E-2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8.5999999999999993E-2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9.8000000000000004E-2</v>
      </c>
    </row>
    <row r="4" spans="1:24" ht="28.5" customHeight="1" x14ac:dyDescent="0.25">
      <c r="A4" s="4" t="s">
        <v>287</v>
      </c>
      <c r="B4" s="4" t="str">
        <f>Prototype!$A$2</f>
        <v>Office - Small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8.4000000000000005E-2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4.3999999999999997E-2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</row>
    <row r="5" spans="1:24" ht="28.5" customHeight="1" x14ac:dyDescent="0.25">
      <c r="A5" s="4" t="s">
        <v>41</v>
      </c>
      <c r="B5" s="4" t="str">
        <f>Prototype!$A$2</f>
        <v>Office - Small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Office - Small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Office - Small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Office - Small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Office - Small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Office - Small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Office - Small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Office - Small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Office - Small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414</v>
      </c>
      <c r="D2">
        <v>6.7000000000000004E-2</v>
      </c>
      <c r="E2" t="s">
        <v>415</v>
      </c>
      <c r="F2">
        <v>0.11799999999999999</v>
      </c>
      <c r="G2" t="s">
        <v>416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414</v>
      </c>
      <c r="D3">
        <v>6.6000000000000003E-2</v>
      </c>
      <c r="E3" t="s">
        <v>415</v>
      </c>
      <c r="F3">
        <v>0.109</v>
      </c>
      <c r="G3" t="s">
        <v>416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414</v>
      </c>
      <c r="D4">
        <v>6.7000000000000004E-2</v>
      </c>
      <c r="E4" t="s">
        <v>415</v>
      </c>
      <c r="F4">
        <v>0.11899999999999999</v>
      </c>
      <c r="G4" t="s">
        <v>416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414</v>
      </c>
      <c r="D5">
        <v>6.5000000000000002E-2</v>
      </c>
      <c r="E5" t="s">
        <v>415</v>
      </c>
      <c r="F5">
        <v>0.107</v>
      </c>
      <c r="G5" t="s">
        <v>416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414</v>
      </c>
      <c r="D6">
        <v>6.7000000000000004E-2</v>
      </c>
      <c r="E6" t="s">
        <v>415</v>
      </c>
      <c r="F6">
        <v>0.11600000000000001</v>
      </c>
      <c r="G6" t="s">
        <v>416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414</v>
      </c>
      <c r="D7">
        <v>7.3999999999999996E-2</v>
      </c>
      <c r="E7" t="s">
        <v>415</v>
      </c>
      <c r="F7">
        <v>0.11799999999999999</v>
      </c>
      <c r="G7" t="s">
        <v>416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414</v>
      </c>
      <c r="D8">
        <v>7.2999999999999995E-2</v>
      </c>
      <c r="E8" t="s">
        <v>415</v>
      </c>
      <c r="F8">
        <v>0.112</v>
      </c>
      <c r="G8" t="s">
        <v>416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414</v>
      </c>
      <c r="D9">
        <v>7.2999999999999995E-2</v>
      </c>
      <c r="E9" t="s">
        <v>415</v>
      </c>
      <c r="F9">
        <v>0.11700000000000001</v>
      </c>
      <c r="G9" t="s">
        <v>416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414</v>
      </c>
      <c r="D10">
        <v>7.0000000000000007E-2</v>
      </c>
      <c r="E10" t="s">
        <v>415</v>
      </c>
      <c r="F10">
        <v>0.11</v>
      </c>
      <c r="G10" t="s">
        <v>416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414</v>
      </c>
      <c r="D11">
        <v>6.0999999999999999E-2</v>
      </c>
      <c r="E11" t="s">
        <v>415</v>
      </c>
      <c r="F11">
        <v>9.0999999999999998E-2</v>
      </c>
      <c r="G11" t="s">
        <v>416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414</v>
      </c>
      <c r="D12">
        <v>6.3E-2</v>
      </c>
      <c r="E12" t="s">
        <v>415</v>
      </c>
      <c r="F12">
        <v>0.10299999999999999</v>
      </c>
      <c r="G12" t="s">
        <v>416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414</v>
      </c>
      <c r="D13">
        <v>6.3E-2</v>
      </c>
      <c r="E13" t="s">
        <v>415</v>
      </c>
      <c r="F13">
        <v>0.10299999999999999</v>
      </c>
      <c r="G13" t="s">
        <v>416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414</v>
      </c>
      <c r="D14">
        <v>6.3E-2</v>
      </c>
      <c r="E14" t="s">
        <v>415</v>
      </c>
      <c r="F14">
        <v>0.10199999999999999</v>
      </c>
      <c r="G14" t="s">
        <v>416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414</v>
      </c>
      <c r="D15">
        <v>6.0999999999999999E-2</v>
      </c>
      <c r="E15" t="s">
        <v>415</v>
      </c>
      <c r="F15">
        <v>9.7000000000000003E-2</v>
      </c>
      <c r="G15" t="s">
        <v>416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414</v>
      </c>
      <c r="D16">
        <v>5.8999999999999997E-2</v>
      </c>
      <c r="E16" t="s">
        <v>415</v>
      </c>
      <c r="F16">
        <v>8.5999999999999993E-2</v>
      </c>
      <c r="G16" t="s">
        <v>416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414</v>
      </c>
      <c r="D17">
        <v>6.0999999999999999E-2</v>
      </c>
      <c r="E17" t="s">
        <v>415</v>
      </c>
      <c r="F17">
        <v>9.8000000000000004E-2</v>
      </c>
      <c r="G17" t="s">
        <v>416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414</v>
      </c>
      <c r="D18">
        <v>2.8000000000000001E-2</v>
      </c>
      <c r="E18" t="s">
        <v>415</v>
      </c>
      <c r="F18">
        <v>8.4000000000000005E-2</v>
      </c>
      <c r="G18" t="s">
        <v>416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414</v>
      </c>
      <c r="D19">
        <v>2.8000000000000001E-2</v>
      </c>
      <c r="E19" t="s">
        <v>415</v>
      </c>
      <c r="F19">
        <v>5.5E-2</v>
      </c>
      <c r="G19" t="s">
        <v>416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414</v>
      </c>
      <c r="D20">
        <v>2.8000000000000001E-2</v>
      </c>
      <c r="E20" t="s">
        <v>415</v>
      </c>
      <c r="F20">
        <v>0.112</v>
      </c>
      <c r="G20" t="s">
        <v>416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414</v>
      </c>
      <c r="D21">
        <v>2.8000000000000001E-2</v>
      </c>
      <c r="E21" t="s">
        <v>415</v>
      </c>
      <c r="F21">
        <v>5.5E-2</v>
      </c>
      <c r="G21" t="s">
        <v>416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414</v>
      </c>
      <c r="D22">
        <v>2.8000000000000001E-2</v>
      </c>
      <c r="E22" t="s">
        <v>415</v>
      </c>
      <c r="F22">
        <v>0.10299999999999999</v>
      </c>
      <c r="G22" t="s">
        <v>416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414</v>
      </c>
      <c r="D23">
        <v>4.8000000000000001E-2</v>
      </c>
      <c r="E23" t="s">
        <v>415</v>
      </c>
      <c r="F23">
        <v>0.112</v>
      </c>
      <c r="G23" t="s">
        <v>416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414</v>
      </c>
      <c r="D24">
        <v>4.8000000000000001E-2</v>
      </c>
      <c r="E24" t="s">
        <v>415</v>
      </c>
      <c r="F24">
        <v>0.112</v>
      </c>
      <c r="G24" t="s">
        <v>416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414</v>
      </c>
      <c r="D25">
        <v>4.8000000000000001E-2</v>
      </c>
      <c r="E25" t="s">
        <v>415</v>
      </c>
      <c r="F25">
        <v>0.10299999999999999</v>
      </c>
      <c r="G25" t="s">
        <v>416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414</v>
      </c>
      <c r="D26">
        <v>2.8000000000000001E-2</v>
      </c>
      <c r="E26" t="s">
        <v>415</v>
      </c>
      <c r="F26">
        <v>5.5E-2</v>
      </c>
      <c r="G26" t="s">
        <v>416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414</v>
      </c>
      <c r="D27">
        <v>2.8000000000000001E-2</v>
      </c>
      <c r="E27" t="s">
        <v>415</v>
      </c>
      <c r="F27">
        <v>5.5E-2</v>
      </c>
      <c r="G27" t="s">
        <v>416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414</v>
      </c>
      <c r="D28">
        <v>2.8000000000000001E-2</v>
      </c>
      <c r="E28" t="s">
        <v>415</v>
      </c>
      <c r="F28">
        <v>4.3999999999999997E-2</v>
      </c>
      <c r="G28" t="s">
        <v>416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414</v>
      </c>
      <c r="D29">
        <v>2.8000000000000001E-2</v>
      </c>
      <c r="E29" t="s">
        <v>415</v>
      </c>
      <c r="F29">
        <v>5.5E-2</v>
      </c>
      <c r="G29" t="s">
        <v>416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414</v>
      </c>
      <c r="D30">
        <v>2.8000000000000001E-2</v>
      </c>
      <c r="E30" t="s">
        <v>415</v>
      </c>
      <c r="F30">
        <v>5.5E-2</v>
      </c>
      <c r="G30" t="s">
        <v>416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414</v>
      </c>
      <c r="D31">
        <v>2.8000000000000001E-2</v>
      </c>
      <c r="E31" t="s">
        <v>415</v>
      </c>
      <c r="F31">
        <v>5.5E-2</v>
      </c>
      <c r="G31" t="s">
        <v>416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414</v>
      </c>
      <c r="D32">
        <v>2.8000000000000001E-2</v>
      </c>
      <c r="E32" t="s">
        <v>415</v>
      </c>
      <c r="F32">
        <v>3.9E-2</v>
      </c>
      <c r="G32" t="s">
        <v>416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414</v>
      </c>
      <c r="D33">
        <v>2.8000000000000001E-2</v>
      </c>
      <c r="E33" t="s">
        <v>415</v>
      </c>
      <c r="F33">
        <v>5.5E-2</v>
      </c>
      <c r="G33" t="s">
        <v>416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4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  <row r="4" spans="1:17" x14ac:dyDescent="0.25">
      <c r="A4" t="s">
        <v>39</v>
      </c>
      <c r="C4">
        <v>4.4801000000000001E-2</v>
      </c>
      <c r="D4">
        <v>4.4801000000000001E-2</v>
      </c>
      <c r="E4">
        <v>4.4801000000000001E-2</v>
      </c>
      <c r="F4">
        <v>4.4801000000000001E-2</v>
      </c>
      <c r="G4">
        <v>4.4801000000000001E-2</v>
      </c>
      <c r="H4">
        <v>4.4801000000000001E-2</v>
      </c>
      <c r="I4">
        <v>4.4801000000000001E-2</v>
      </c>
      <c r="J4">
        <v>4.4801000000000001E-2</v>
      </c>
      <c r="K4">
        <v>4.4801000000000001E-2</v>
      </c>
      <c r="L4">
        <v>4.4801000000000001E-2</v>
      </c>
      <c r="M4">
        <v>4.4801000000000001E-2</v>
      </c>
      <c r="N4">
        <v>4.4801000000000001E-2</v>
      </c>
      <c r="O4">
        <v>4.4801000000000001E-2</v>
      </c>
      <c r="P4">
        <v>4.4801000000000001E-2</v>
      </c>
      <c r="Q4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Office - Small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Office</v>
      </c>
    </row>
    <row r="3" spans="1:26" ht="15" customHeight="1" x14ac:dyDescent="0.25">
      <c r="A3" s="83" t="str" cm="1">
        <f t="array" ref="A3">IFERROR(INDEX($Z:$Z, 2+INT((ROW()-3)/4)), "")</f>
        <v>Office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Office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Office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Office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396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396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396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396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396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396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396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396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396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396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396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396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396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396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396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396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Office - Small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Office - Small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446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446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447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447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447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447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447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447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448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448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440</v>
      </c>
      <c r="E2" t="s">
        <v>441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440</v>
      </c>
      <c r="E3" t="s">
        <v>441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442</v>
      </c>
      <c r="E4" t="s">
        <v>443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442</v>
      </c>
      <c r="E5" t="s">
        <v>443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442</v>
      </c>
      <c r="E6" t="s">
        <v>444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442</v>
      </c>
      <c r="E7" t="s">
        <v>444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442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442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445</v>
      </c>
      <c r="E10" t="s">
        <v>443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445</v>
      </c>
      <c r="E11" t="s">
        <v>443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5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Office - Small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3">_xlfn._xlws.SORT(_xlfn.UNIQUE(_xlfn._xlws.FILTER(Raw_outdoorairflowrate!A2:A5000, Raw_outdoorairflowrate!A2:A5000&lt;&gt;0)))</f>
        <v>Corridor</v>
      </c>
    </row>
    <row r="3" spans="1:26" ht="18" customHeight="1" x14ac:dyDescent="0.25">
      <c r="A3" s="2" t="str">
        <f>Z2</f>
        <v>Corridor</v>
      </c>
      <c r="B3" s="53">
        <f>SUMIF(Raw_outdoorairflowrate!$A:$A, $A3, Raw_outdoorairflowrate!B:B)</f>
        <v>3141.62</v>
      </c>
      <c r="C3" s="35">
        <f>SUMIF(Raw_outdoorairflowrate!$A:$A, $A3, Raw_outdoorairflowrate!C:C)</f>
        <v>0</v>
      </c>
      <c r="D3" s="35">
        <f>SUMIF(Raw_outdoorairflowrate!$A:$A, $A3, Raw_outdoorairflowrate!D:D)</f>
        <v>0.15</v>
      </c>
      <c r="E3" s="61">
        <f>B3*D3</f>
        <v>471.24299999999994</v>
      </c>
      <c r="F3" s="26"/>
      <c r="Z3" t="str">
        <v>Office</v>
      </c>
    </row>
    <row r="4" spans="1:26" ht="18" customHeight="1" x14ac:dyDescent="0.25">
      <c r="A4" s="2" t="str">
        <f t="shared" ref="A4" si="0">Z3</f>
        <v>Office</v>
      </c>
      <c r="B4" s="53">
        <f>SUMIF(Raw_outdoorairflowrate!$A:$A, $A4, Raw_outdoorairflowrate!B:B)</f>
        <v>6861.6799999999994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" si="1">B4*D4</f>
        <v>1029.252</v>
      </c>
      <c r="F4" s="26"/>
    </row>
    <row r="7" spans="1:26" ht="15.75" customHeight="1" x14ac:dyDescent="0.25">
      <c r="A7" s="93" t="str">
        <f>"OA Controller - "&amp;Prototype!A2</f>
        <v>OA Controller - Office - Small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</row>
    <row r="8" spans="1:26" x14ac:dyDescent="0.25">
      <c r="A8" s="19" t="s">
        <v>13</v>
      </c>
      <c r="B8" s="19" t="s">
        <v>18</v>
      </c>
      <c r="C8" s="19" t="s">
        <v>17</v>
      </c>
      <c r="D8" s="8" t="s">
        <v>73</v>
      </c>
      <c r="E8" s="8" t="s">
        <v>74</v>
      </c>
      <c r="F8" s="8" t="s">
        <v>75</v>
      </c>
      <c r="G8" s="8" t="s">
        <v>76</v>
      </c>
      <c r="H8" s="8" t="s">
        <v>77</v>
      </c>
      <c r="I8" s="8" t="s">
        <v>78</v>
      </c>
      <c r="J8" s="8" t="s">
        <v>79</v>
      </c>
      <c r="K8" s="8" t="s">
        <v>80</v>
      </c>
      <c r="L8" s="8" t="s">
        <v>81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8" t="s">
        <v>101</v>
      </c>
    </row>
    <row r="9" spans="1:26" x14ac:dyDescent="0.25">
      <c r="A9" s="100" t="s">
        <v>46</v>
      </c>
      <c r="B9" s="3" t="s">
        <v>39</v>
      </c>
      <c r="C9" s="3" t="s">
        <v>82</v>
      </c>
      <c r="D9" s="2" cm="1">
        <f t="array" ref="D9">_xlfn.XLOOKUP(
1,
(Raw_oacontroller!$B$2:$B$100=$B9)*(Raw_oacontroller!$A$2:$A$100=D$8),
Raw_oacontroller!$C$2:$C$100
)</f>
        <v>75</v>
      </c>
      <c r="E9" s="2" cm="1">
        <f t="array" ref="E9">_xlfn.XLOOKUP(
1,
(Raw_oacontroller!$B$2:$B$100=$B9)*(Raw_oacontroller!$A$2:$A$100=E$8),
Raw_oacontroller!$C$2:$C$100
)</f>
        <v>73</v>
      </c>
      <c r="F9" s="2" cm="1">
        <f t="array" ref="F9">_xlfn.XLOOKUP(
1,
(Raw_oacontroller!$B$2:$B$100=$B9)*(Raw_oacontroller!$A$2:$A$100=F$8),
Raw_oacontroller!$C$2:$C$100
)</f>
        <v>75</v>
      </c>
      <c r="G9" s="2" cm="1">
        <f t="array" ref="G9">_xlfn.XLOOKUP(
1,
(Raw_oacontroller!$B$2:$B$100=$B9)*(Raw_oacontroller!$A$2:$A$100=G$8),
Raw_oacontroller!$C$2:$C$100
)</f>
        <v>73</v>
      </c>
      <c r="H9" s="2" cm="1">
        <f t="array" ref="H9">_xlfn.XLOOKUP(
1,
(Raw_oacontroller!$B$2:$B$100=$B9)*(Raw_oacontroller!$A$2:$A$100=H$8),
Raw_oacontroller!$C$2:$C$100
)</f>
        <v>75</v>
      </c>
      <c r="I9" s="2" cm="1">
        <f t="array" ref="I9">_xlfn.XLOOKUP(
1,
(Raw_oacontroller!$B$2:$B$100=$B9)*(Raw_oacontroller!$A$2:$A$100=I$8),
Raw_oacontroller!$C$2:$C$100
)</f>
        <v>71</v>
      </c>
      <c r="J9" s="2" cm="1">
        <f t="array" ref="J9">_xlfn.XLOOKUP(
1,
(Raw_oacontroller!$B$2:$B$100=$B9)*(Raw_oacontroller!$A$2:$A$100=J$8),
Raw_oacontroller!$C$2:$C$100
)</f>
        <v>69</v>
      </c>
      <c r="K9" s="2" cm="1">
        <f t="array" ref="K9">_xlfn.XLOOKUP(
1,
(Raw_oacontroller!$B$2:$B$100=$B9)*(Raw_oacontroller!$A$2:$A$100=K$8),
Raw_oacontroller!$C$2:$C$100
)</f>
        <v>71</v>
      </c>
      <c r="L9" s="2" cm="1">
        <f t="array" ref="L9">_xlfn.XLOOKUP(
1,
(Raw_oacontroller!$B$2:$B$100=$B9)*(Raw_oacontroller!$A$2:$A$100=L$8),
Raw_oacontroller!$C$2:$C$100
)</f>
        <v>71</v>
      </c>
      <c r="M9" s="2" cm="1">
        <f t="array" ref="M9">_xlfn.XLOOKUP(
1,
(Raw_oacontroller!$B$2:$B$100=$B9)*(Raw_oacontroller!$A$2:$A$100=M$8),
Raw_oacontroller!$C$2:$C$100
)</f>
        <v>73</v>
      </c>
      <c r="N9" s="2" cm="1">
        <f t="array" ref="N9">_xlfn.XLOOKUP(
1,
(Raw_oacontroller!$B$2:$B$100=$B9)*(Raw_oacontroller!$A$2:$A$100=N$8),
Raw_oacontroller!$C$2:$C$100
)</f>
        <v>75</v>
      </c>
      <c r="O9" s="2" cm="1">
        <f t="array" ref="O9">_xlfn.XLOOKUP(
1,
(Raw_oacontroller!$B$2:$B$100=$B9)*(Raw_oacontroller!$A$2:$A$100=O$8),
Raw_oacontroller!$C$2:$C$100
)</f>
        <v>75</v>
      </c>
      <c r="P9" s="2" cm="1">
        <f t="array" ref="P9">_xlfn.XLOOKUP(
1,
(Raw_oacontroller!$B$2:$B$100=$B9)*(Raw_oacontroller!$A$2:$A$100=P$8),
Raw_oacontroller!$C$2:$C$100
)</f>
        <v>75</v>
      </c>
      <c r="Q9" s="2" cm="1">
        <f t="array" ref="Q9">_xlfn.XLOOKUP(
1,
(Raw_oacontroller!$B$2:$B$100=$B9)*(Raw_oacontroller!$A$2:$A$100=Q$8),
Raw_oacontroller!$C$2:$C$100
)</f>
        <v>75</v>
      </c>
      <c r="R9" s="2" cm="1">
        <f t="array" ref="R9">_xlfn.XLOOKUP(
1,
(Raw_oacontroller!$B$2:$B$100=$B9)*(Raw_oacontroller!$A$2:$A$100=R$8),
Raw_oacontroller!$C$2:$C$100
)</f>
        <v>75</v>
      </c>
      <c r="S9" s="2" cm="1">
        <f t="array" ref="S9">_xlfn.XLOOKUP(
1,
(Raw_oacontroller!$B$2:$B$100=$B9)*(Raw_oacontroller!$A$2:$A$100=S$8),
Raw_oacontroller!$C$2:$C$100
)</f>
        <v>75</v>
      </c>
      <c r="T9" s="26"/>
    </row>
    <row r="10" spans="1:26" x14ac:dyDescent="0.25">
      <c r="A10" s="100"/>
      <c r="B10" s="2" t="s">
        <v>40</v>
      </c>
      <c r="C10" s="3" t="s">
        <v>82</v>
      </c>
      <c r="D10" s="2" cm="1">
        <f t="array" ref="D10">_xlfn.XLOOKUP(
1,
(Raw_oacontroller!$B$2:$B$100=$B10)*(Raw_oacontroller!$A$2:$A$100=D$8),
Raw_oacontroller!$C$2:$C$100
)</f>
        <v>75</v>
      </c>
      <c r="E10" s="2" cm="1">
        <f t="array" ref="E10">_xlfn.XLOOKUP(
1,
(Raw_oacontroller!$B$2:$B$100=$B10)*(Raw_oacontroller!$A$2:$A$100=E$8),
Raw_oacontroller!$C$2:$C$100
)</f>
        <v>73</v>
      </c>
      <c r="F10" s="2" cm="1">
        <f t="array" ref="F10">_xlfn.XLOOKUP(
1,
(Raw_oacontroller!$B$2:$B$100=$B10)*(Raw_oacontroller!$A$2:$A$100=F$8),
Raw_oacontroller!$C$2:$C$100
)</f>
        <v>75</v>
      </c>
      <c r="G10" s="2" cm="1">
        <f t="array" ref="G10">_xlfn.XLOOKUP(
1,
(Raw_oacontroller!$B$2:$B$100=$B10)*(Raw_oacontroller!$A$2:$A$100=G$8),
Raw_oacontroller!$C$2:$C$100
)</f>
        <v>73</v>
      </c>
      <c r="H10" s="2" cm="1">
        <f t="array" ref="H10">_xlfn.XLOOKUP(
1,
(Raw_oacontroller!$B$2:$B$100=$B10)*(Raw_oacontroller!$A$2:$A$100=H$8),
Raw_oacontroller!$C$2:$C$100
)</f>
        <v>75</v>
      </c>
      <c r="I10" s="2" cm="1">
        <f t="array" ref="I10">_xlfn.XLOOKUP(
1,
(Raw_oacontroller!$B$2:$B$100=$B10)*(Raw_oacontroller!$A$2:$A$100=I$8),
Raw_oacontroller!$C$2:$C$100
)</f>
        <v>71</v>
      </c>
      <c r="J10" s="2" cm="1">
        <f t="array" ref="J10">_xlfn.XLOOKUP(
1,
(Raw_oacontroller!$B$2:$B$100=$B10)*(Raw_oacontroller!$A$2:$A$100=J$8),
Raw_oacontroller!$C$2:$C$100
)</f>
        <v>69</v>
      </c>
      <c r="K10" s="2" cm="1">
        <f t="array" ref="K10">_xlfn.XLOOKUP(
1,
(Raw_oacontroller!$B$2:$B$100=$B10)*(Raw_oacontroller!$A$2:$A$100=K$8),
Raw_oacontroller!$C$2:$C$100
)</f>
        <v>71</v>
      </c>
      <c r="L10" s="2" cm="1">
        <f t="array" ref="L10">_xlfn.XLOOKUP(
1,
(Raw_oacontroller!$B$2:$B$100=$B10)*(Raw_oacontroller!$A$2:$A$100=L$8),
Raw_oacontroller!$C$2:$C$100
)</f>
        <v>71</v>
      </c>
      <c r="M10" s="2" cm="1">
        <f t="array" ref="M10">_xlfn.XLOOKUP(
1,
(Raw_oacontroller!$B$2:$B$100=$B10)*(Raw_oacontroller!$A$2:$A$100=M$8),
Raw_oacontroller!$C$2:$C$100
)</f>
        <v>73</v>
      </c>
      <c r="N10" s="2" cm="1">
        <f t="array" ref="N10">_xlfn.XLOOKUP(
1,
(Raw_oacontroller!$B$2:$B$100=$B10)*(Raw_oacontroller!$A$2:$A$100=N$8),
Raw_oacontroller!$C$2:$C$100
)</f>
        <v>75</v>
      </c>
      <c r="O10" s="2" cm="1">
        <f t="array" ref="O10">_xlfn.XLOOKUP(
1,
(Raw_oacontroller!$B$2:$B$100=$B10)*(Raw_oacontroller!$A$2:$A$100=O$8),
Raw_oacontroller!$C$2:$C$100
)</f>
        <v>75</v>
      </c>
      <c r="P10" s="2" cm="1">
        <f t="array" ref="P10">_xlfn.XLOOKUP(
1,
(Raw_oacontroller!$B$2:$B$100=$B10)*(Raw_oacontroller!$A$2:$A$100=P$8),
Raw_oacontroller!$C$2:$C$100
)</f>
        <v>75</v>
      </c>
      <c r="Q10" s="2" cm="1">
        <f t="array" ref="Q10">_xlfn.XLOOKUP(
1,
(Raw_oacontroller!$B$2:$B$100=$B10)*(Raw_oacontroller!$A$2:$A$100=Q$8),
Raw_oacontroller!$C$2:$C$100
)</f>
        <v>75</v>
      </c>
      <c r="R10" s="2" cm="1">
        <f t="array" ref="R10">_xlfn.XLOOKUP(
1,
(Raw_oacontroller!$B$2:$B$100=$B10)*(Raw_oacontroller!$A$2:$A$100=R$8),
Raw_oacontroller!$C$2:$C$100
)</f>
        <v>75</v>
      </c>
      <c r="S10" s="2" cm="1">
        <f t="array" ref="S10">_xlfn.XLOOKUP(
1,
(Raw_oacontroller!$B$2:$B$100=$B10)*(Raw_oacontroller!$A$2:$A$100=S$8),
Raw_oacontroller!$C$2:$C$100
)</f>
        <v>75</v>
      </c>
      <c r="T10" s="26"/>
    </row>
    <row r="13" spans="1:26" ht="15.75" x14ac:dyDescent="0.25">
      <c r="A13" s="96" t="str">
        <f>"Exhaust hood - "&amp;Prototype!A2</f>
        <v>Exhaust hood - Office - Small</v>
      </c>
      <c r="B13" s="96"/>
      <c r="C13" s="96"/>
      <c r="D13" s="96"/>
      <c r="E13" s="96"/>
    </row>
    <row r="14" spans="1:26" ht="27" x14ac:dyDescent="0.2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100</v>
      </c>
    </row>
    <row r="15" spans="1:26" x14ac:dyDescent="0.25">
      <c r="A15" s="4" t="s">
        <v>91</v>
      </c>
      <c r="B15" s="4" t="s">
        <v>91</v>
      </c>
      <c r="C15" s="4" t="s">
        <v>91</v>
      </c>
      <c r="D15" s="4" t="s">
        <v>91</v>
      </c>
      <c r="E15" s="4"/>
    </row>
  </sheetData>
  <mergeCells count="4">
    <mergeCell ref="A13:E13"/>
    <mergeCell ref="A9:A10"/>
    <mergeCell ref="A1:F1"/>
    <mergeCell ref="A7:T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3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395</v>
      </c>
      <c r="B2">
        <v>3141.62</v>
      </c>
      <c r="C2">
        <v>0</v>
      </c>
      <c r="D2">
        <v>0.15</v>
      </c>
    </row>
    <row r="3" spans="1:4" x14ac:dyDescent="0.25">
      <c r="A3" t="s">
        <v>396</v>
      </c>
      <c r="B3">
        <v>6861.6799999999994</v>
      </c>
      <c r="C3">
        <v>0</v>
      </c>
      <c r="D3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30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Office - Small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15748.01</v>
      </c>
      <c r="E4" s="70">
        <f>Raw_waterheater!D2</f>
        <v>3.3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15748.01</v>
      </c>
      <c r="E5" s="70">
        <f>Raw_waterheater!D3</f>
        <v>3.3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Office - Small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EL1 CORE PLNM (G.C10)</v>
      </c>
      <c r="B10" s="62">
        <f>IFERROR(Zones!H3,0)</f>
        <v>0</v>
      </c>
      <c r="C10" s="59">
        <f>IFERROR(Zones!K3,0)</f>
        <v>0</v>
      </c>
      <c r="D10" s="57">
        <f>IFERROR(E10/C10,0)</f>
        <v>0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0" s="73">
        <f>E10/60</f>
        <v>0</v>
      </c>
      <c r="G10" s="74"/>
    </row>
    <row r="11" spans="1:8" x14ac:dyDescent="0.25">
      <c r="A11" s="58" t="str">
        <f>IFERROR(Zones!B4,0)</f>
        <v>EL1 CORE PLNM (T.C20)</v>
      </c>
      <c r="B11" s="62">
        <f>IFERROR(Zones!H4,0)</f>
        <v>0</v>
      </c>
      <c r="C11" s="59">
        <f>IFERROR(Zones!K4,0)</f>
        <v>0</v>
      </c>
      <c r="D11" s="57">
        <f t="shared" ref="D11:D29" si="0">IFERROR(E11/C11,0)</f>
        <v>0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73">
        <f t="shared" ref="F11:F29" si="1">E11/60</f>
        <v>0</v>
      </c>
      <c r="G11" s="74"/>
    </row>
    <row r="12" spans="1:8" x14ac:dyDescent="0.25">
      <c r="A12" s="58" t="str">
        <f>IFERROR(Zones!B5,0)</f>
        <v>HALL EL1 CORE SPC (G.C5)</v>
      </c>
      <c r="B12" s="62">
        <f>IFERROR(Zones!H5,0)</f>
        <v>1570.81</v>
      </c>
      <c r="C12" s="59">
        <f>IFERROR(Zones!K5,0)</f>
        <v>5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EL1 EAST PERIM PLNM (G.E7)</v>
      </c>
      <c r="B13" s="62">
        <f>IFERROR(Zones!H6,0)</f>
        <v>0</v>
      </c>
      <c r="C13" s="59">
        <f>IFERROR(Zones!K6,0)</f>
        <v>0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EL1 EAST PERIM PLNM (T.E17)</v>
      </c>
      <c r="B14" s="62">
        <f>IFERROR(Zones!H7,0)</f>
        <v>0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EL1 NORTH PERIM PLNM (G.N8)</v>
      </c>
      <c r="B15" s="62">
        <f>IFERROR(Zones!H8,0)</f>
        <v>0</v>
      </c>
      <c r="C15" s="59">
        <f>IFERROR(Zones!K8,0)</f>
        <v>0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IFERROR(Zones!B9,0)</f>
        <v>EL1 NORTH PERIM PLNM (T.N18)</v>
      </c>
      <c r="B16" s="62">
        <f>IFERROR(Zones!H9,0)</f>
        <v>0</v>
      </c>
      <c r="C16" s="59">
        <f>IFERROR(Zones!K9,0)</f>
        <v>0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OFFICESMALL EL1 NORTH PERIM SPC (G.N3)</v>
      </c>
      <c r="B17" s="62">
        <f>IFERROR(Zones!H10,0)</f>
        <v>1074.1099999999999</v>
      </c>
      <c r="C17" s="59">
        <f>IFERROR(Zones!K10,0)</f>
        <v>5</v>
      </c>
      <c r="D17" s="57">
        <f t="shared" si="0"/>
        <v>0.38667960000000001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1.9333979999999999</v>
      </c>
      <c r="F17" s="73">
        <f t="shared" si="1"/>
        <v>3.2223299999999996E-2</v>
      </c>
      <c r="G17" s="74"/>
    </row>
    <row r="18" spans="1:7" x14ac:dyDescent="0.25">
      <c r="A18" s="58" t="str">
        <f>IFERROR(Zones!B11,0)</f>
        <v>EL1 SOUTH PERIM PLNM (G.S6)</v>
      </c>
      <c r="B18" s="62">
        <f>IFERROR(Zones!H11,0)</f>
        <v>0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EL1 SOUTH PERIM PLNM (T.S16)</v>
      </c>
      <c r="B19" s="62">
        <f>IFERROR(Zones!H12,0)</f>
        <v>0</v>
      </c>
      <c r="C19" s="59">
        <f>IFERROR(Zones!K12,0)</f>
        <v>0</v>
      </c>
      <c r="D19" s="57">
        <f t="shared" si="0"/>
        <v>0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73">
        <f t="shared" si="1"/>
        <v>0</v>
      </c>
      <c r="G19" s="74"/>
    </row>
    <row r="20" spans="1:7" x14ac:dyDescent="0.25">
      <c r="A20" s="58" t="str">
        <f>IFERROR(Zones!B13,0)</f>
        <v>EL1 WEST PERIM PLNM (G.W9)</v>
      </c>
      <c r="B20" s="62">
        <f>IFERROR(Zones!H13,0)</f>
        <v>0</v>
      </c>
      <c r="C20" s="59">
        <f>IFERROR(Zones!K13,0)</f>
        <v>0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IFERROR(Zones!B14,0)</f>
        <v>EL1 WEST PERIM PLNM (T.W19)</v>
      </c>
      <c r="B21" s="62">
        <f>IFERROR(Zones!H14,0)</f>
        <v>0</v>
      </c>
      <c r="C21" s="59">
        <f>IFERROR(Zones!K14,0)</f>
        <v>0</v>
      </c>
      <c r="D21" s="57">
        <f t="shared" si="0"/>
        <v>0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1" s="73">
        <f t="shared" si="1"/>
        <v>0</v>
      </c>
      <c r="G21" s="74"/>
    </row>
    <row r="22" spans="1:7" x14ac:dyDescent="0.25">
      <c r="A22" s="58" t="str">
        <f>IFERROR(Zones!B15,0)</f>
        <v>HALL EL1 CORE SPC (T.C15)</v>
      </c>
      <c r="B22" s="62">
        <f>IFERROR(Zones!H15,0)</f>
        <v>1570.81</v>
      </c>
      <c r="C22" s="59">
        <f>IFERROR(Zones!K15,0)</f>
        <v>5</v>
      </c>
      <c r="D22" s="57">
        <f t="shared" si="0"/>
        <v>0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2" s="73">
        <f t="shared" si="1"/>
        <v>0</v>
      </c>
      <c r="G22" s="74"/>
    </row>
    <row r="23" spans="1:7" x14ac:dyDescent="0.25">
      <c r="A23" s="58" t="str">
        <f>IFERROR(Zones!B16,0)</f>
        <v>OFFICESMALL EL1 EAST PERIM SPC (G.E2)</v>
      </c>
      <c r="B23" s="62">
        <f>IFERROR(Zones!H16,0)</f>
        <v>641.30999999999995</v>
      </c>
      <c r="C23" s="59">
        <f>IFERROR(Zones!K16,0)</f>
        <v>5</v>
      </c>
      <c r="D23" s="57">
        <f t="shared" si="0"/>
        <v>0.23087160000000001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1.154358</v>
      </c>
      <c r="F23" s="73">
        <f t="shared" si="1"/>
        <v>1.9239300000000001E-2</v>
      </c>
      <c r="G23" s="74"/>
    </row>
    <row r="24" spans="1:7" x14ac:dyDescent="0.25">
      <c r="A24" s="58" t="str">
        <f>IFERROR(Zones!B17,0)</f>
        <v>OFFICESMALL EL1 EAST PERIM SPC (T.E12)</v>
      </c>
      <c r="B24" s="62">
        <f>IFERROR(Zones!H17,0)</f>
        <v>641.30999999999995</v>
      </c>
      <c r="C24" s="59">
        <f>IFERROR(Zones!K17,0)</f>
        <v>5</v>
      </c>
      <c r="D24" s="57">
        <f t="shared" si="0"/>
        <v>0.23087160000000001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1.154358</v>
      </c>
      <c r="F24" s="73">
        <f t="shared" si="1"/>
        <v>1.9239300000000001E-2</v>
      </c>
      <c r="G24" s="74"/>
    </row>
    <row r="25" spans="1:7" x14ac:dyDescent="0.25">
      <c r="A25" s="58" t="str">
        <f>IFERROR(Zones!B18,0)</f>
        <v>OFFICESMALL EL1 NORTH PERIM SPC (T.N13)</v>
      </c>
      <c r="B25" s="62">
        <f>IFERROR(Zones!H18,0)</f>
        <v>1074.1099999999999</v>
      </c>
      <c r="C25" s="59">
        <f>IFERROR(Zones!K18,0)</f>
        <v>5</v>
      </c>
      <c r="D25" s="57">
        <f t="shared" si="0"/>
        <v>0.38667960000000001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1.9333979999999999</v>
      </c>
      <c r="F25" s="73">
        <f t="shared" si="1"/>
        <v>3.2223299999999996E-2</v>
      </c>
      <c r="G25" s="74"/>
    </row>
    <row r="26" spans="1:7" x14ac:dyDescent="0.25">
      <c r="A26" s="58" t="str">
        <f>IFERROR(Zones!B19,0)</f>
        <v>OFFICESMALL EL1 SOUTH PERIM SPC (G.S1)</v>
      </c>
      <c r="B26" s="62">
        <f>IFERROR(Zones!H19,0)</f>
        <v>1074.1099999999999</v>
      </c>
      <c r="C26" s="59">
        <f>IFERROR(Zones!K19,0)</f>
        <v>5</v>
      </c>
      <c r="D26" s="57">
        <f t="shared" si="0"/>
        <v>0.38667960000000001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1.9333979999999999</v>
      </c>
      <c r="F26" s="73">
        <f t="shared" si="1"/>
        <v>3.2223299999999996E-2</v>
      </c>
      <c r="G26" s="74"/>
    </row>
    <row r="27" spans="1:7" x14ac:dyDescent="0.25">
      <c r="A27" s="58" t="str">
        <f>IFERROR(Zones!B20,0)</f>
        <v>OFFICESMALL EL1 SOUTH PERIM SPC (T.S11)</v>
      </c>
      <c r="B27" s="62">
        <f>IFERROR(Zones!H20,0)</f>
        <v>1074.1099999999999</v>
      </c>
      <c r="C27" s="59">
        <f>IFERROR(Zones!K20,0)</f>
        <v>5</v>
      </c>
      <c r="D27" s="57">
        <f t="shared" si="0"/>
        <v>0.38667960000000001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1.9333979999999999</v>
      </c>
      <c r="F27" s="73">
        <f t="shared" si="1"/>
        <v>3.2223299999999996E-2</v>
      </c>
      <c r="G27" s="74"/>
    </row>
    <row r="28" spans="1:7" x14ac:dyDescent="0.25">
      <c r="A28" s="58" t="str">
        <f>IFERROR(Zones!B21,0)</f>
        <v>OFFICESMALL EL1 WEST PERIM SPC (G.W4)</v>
      </c>
      <c r="B28" s="62">
        <f>IFERROR(Zones!H21,0)</f>
        <v>641.30999999999995</v>
      </c>
      <c r="C28" s="59">
        <f>IFERROR(Zones!K21,0)</f>
        <v>5</v>
      </c>
      <c r="D28" s="57">
        <f t="shared" si="0"/>
        <v>0.23087160000000001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1.154358</v>
      </c>
      <c r="F28" s="73">
        <f t="shared" si="1"/>
        <v>1.9239300000000001E-2</v>
      </c>
      <c r="G28" s="74"/>
    </row>
    <row r="29" spans="1:7" x14ac:dyDescent="0.25">
      <c r="A29" s="58" t="str">
        <f>IFERROR(Zones!B22,0)</f>
        <v>OFFICESMALL EL1 WEST PERIM SPC (T.W14)</v>
      </c>
      <c r="B29" s="62">
        <f>IFERROR(Zones!H22,0)</f>
        <v>641.30999999999995</v>
      </c>
      <c r="C29" s="59">
        <f>IFERROR(Zones!K22,0)</f>
        <v>5</v>
      </c>
      <c r="D29" s="57">
        <f t="shared" si="0"/>
        <v>0.23087160000000001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1.154358</v>
      </c>
      <c r="F29" s="73">
        <f t="shared" si="1"/>
        <v>1.9239300000000001E-2</v>
      </c>
      <c r="G29" s="74"/>
    </row>
    <row r="30" spans="1:7" x14ac:dyDescent="0.25">
      <c r="A30" s="58" t="str">
        <f>Zones!B23</f>
        <v>Total (20 Space)</v>
      </c>
      <c r="B30" s="30"/>
      <c r="C30" s="59"/>
      <c r="D30" s="57"/>
      <c r="E30" s="75"/>
      <c r="F30" s="73"/>
      <c r="G30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15748.01</v>
      </c>
      <c r="D2">
        <v>3.3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15748.01</v>
      </c>
      <c r="D3">
        <v>3.3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9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417</v>
      </c>
      <c r="B2">
        <v>1.154358</v>
      </c>
      <c r="C2" t="s">
        <v>407</v>
      </c>
    </row>
    <row r="3" spans="1:3" x14ac:dyDescent="0.25">
      <c r="A3" t="s">
        <v>418</v>
      </c>
      <c r="B3">
        <v>1.154358</v>
      </c>
      <c r="C3" t="s">
        <v>408</v>
      </c>
    </row>
    <row r="4" spans="1:3" x14ac:dyDescent="0.25">
      <c r="A4" t="s">
        <v>419</v>
      </c>
      <c r="B4">
        <v>1.9333979999999999</v>
      </c>
      <c r="C4" t="s">
        <v>401</v>
      </c>
    </row>
    <row r="5" spans="1:3" x14ac:dyDescent="0.25">
      <c r="A5" t="s">
        <v>420</v>
      </c>
      <c r="B5">
        <v>1.9333979999999999</v>
      </c>
      <c r="C5" t="s">
        <v>409</v>
      </c>
    </row>
    <row r="6" spans="1:3" x14ac:dyDescent="0.25">
      <c r="A6" t="s">
        <v>421</v>
      </c>
      <c r="B6">
        <v>1.9333979999999999</v>
      </c>
      <c r="C6" t="s">
        <v>410</v>
      </c>
    </row>
    <row r="7" spans="1:3" x14ac:dyDescent="0.25">
      <c r="A7" t="s">
        <v>422</v>
      </c>
      <c r="B7">
        <v>1.9333979999999999</v>
      </c>
      <c r="C7" t="s">
        <v>411</v>
      </c>
    </row>
    <row r="8" spans="1:3" x14ac:dyDescent="0.25">
      <c r="A8" t="s">
        <v>423</v>
      </c>
      <c r="B8">
        <v>1.154358</v>
      </c>
      <c r="C8" t="s">
        <v>412</v>
      </c>
    </row>
    <row r="9" spans="1:3" x14ac:dyDescent="0.25">
      <c r="A9" t="s">
        <v>424</v>
      </c>
      <c r="B9">
        <v>1.154358</v>
      </c>
      <c r="C9" t="s">
        <v>413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6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Office - Small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Corridor</v>
      </c>
      <c r="D3" s="63">
        <f>Raw_interiorlights!C2</f>
        <v>3141.62</v>
      </c>
      <c r="E3" s="43">
        <f>Raw_interiorlights!D2</f>
        <v>0.62242433846599998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Office</v>
      </c>
      <c r="D4" s="63">
        <f>Raw_interiorlights!C3</f>
        <v>6861.6799999999994</v>
      </c>
      <c r="E4" s="43">
        <f>Raw_interiorlights!D3</f>
        <v>1.2503584130480001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New Construction</v>
      </c>
      <c r="B5" s="2" t="s">
        <v>66</v>
      </c>
      <c r="C5" s="2" t="str">
        <f>Raw_interiorlights!B4</f>
        <v>Corridor</v>
      </c>
      <c r="D5" s="63">
        <f>Raw_interiorlights!C4</f>
        <v>3141.62</v>
      </c>
      <c r="E5" s="43">
        <f>Raw_interiorlights!D4</f>
        <v>0.39995408922899989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New Construction</v>
      </c>
      <c r="B6" s="2" t="s">
        <v>66</v>
      </c>
      <c r="C6" s="2" t="str">
        <f>Raw_interiorlights!B5</f>
        <v>Office</v>
      </c>
      <c r="D6" s="63">
        <f>Raw_interiorlights!C5</f>
        <v>6861.6799999999994</v>
      </c>
      <c r="E6" s="43">
        <f>Raw_interiorlights!D5</f>
        <v>0.59991648028999989</v>
      </c>
      <c r="F6" s="44" t="s">
        <v>55</v>
      </c>
      <c r="G6" s="44" t="s">
        <v>55</v>
      </c>
      <c r="H6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Office - Small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5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395</v>
      </c>
      <c r="C2">
        <v>3141.62</v>
      </c>
      <c r="D2">
        <v>0.62242433846599998</v>
      </c>
    </row>
    <row r="3" spans="1:4" x14ac:dyDescent="0.25">
      <c r="A3" t="s">
        <v>39</v>
      </c>
      <c r="B3" t="s">
        <v>396</v>
      </c>
      <c r="C3">
        <v>6861.6799999999994</v>
      </c>
      <c r="D3">
        <v>1.2503584130480001</v>
      </c>
    </row>
    <row r="4" spans="1:4" x14ac:dyDescent="0.25">
      <c r="A4" t="s">
        <v>40</v>
      </c>
      <c r="B4" t="s">
        <v>395</v>
      </c>
      <c r="C4">
        <v>3141.62</v>
      </c>
      <c r="D4">
        <v>0.39995408922899989</v>
      </c>
    </row>
    <row r="5" spans="1:4" x14ac:dyDescent="0.25">
      <c r="A5" t="s">
        <v>40</v>
      </c>
      <c r="B5" t="s">
        <v>396</v>
      </c>
      <c r="C5">
        <v>6861.6799999999994</v>
      </c>
      <c r="D5">
        <v>0.59991648028999989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8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Office - Small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Corridor</v>
      </c>
      <c r="B3" s="64">
        <f>IF(TRIM(Raw_equipment!$A2)="Existing",Raw_equipment!C2,"")</f>
        <v>3141.62</v>
      </c>
      <c r="C3" s="54">
        <f>IF(TRIM(Raw_equipment!$A2)="Existing",Raw_equipment!D2,"")</f>
        <v>0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9" x14ac:dyDescent="0.25">
      <c r="A4" s="3" t="str">
        <f>IF(TRIM(Raw_equipment!$A3)="Existing",Raw_equipment!B3,"")</f>
        <v>Office</v>
      </c>
      <c r="B4" s="64">
        <f>IF(TRIM(Raw_equipment!$A3)="Existing",Raw_equipment!C3,"")</f>
        <v>6861.6799999999994</v>
      </c>
      <c r="C4" s="54">
        <f>IF(TRIM(Raw_equipment!$A3)="Existing",Raw_equipment!D3,"")</f>
        <v>1.4997912007250001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7" spans="1:9" ht="15.75" x14ac:dyDescent="0.25">
      <c r="A7" s="107" t="str">
        <f>"Refrigeration - "&amp;Prototype!A2</f>
        <v>Refrigeration - Office - Small</v>
      </c>
      <c r="B7" s="89"/>
      <c r="C7" s="89"/>
      <c r="D7" s="89"/>
    </row>
    <row r="8" spans="1:9" ht="30" x14ac:dyDescent="0.25">
      <c r="A8" s="51" t="s">
        <v>258</v>
      </c>
      <c r="B8" s="51" t="s">
        <v>259</v>
      </c>
      <c r="C8" s="52" t="s">
        <v>311</v>
      </c>
      <c r="D8" s="51" t="s">
        <v>261</v>
      </c>
    </row>
    <row r="9" spans="1:9" x14ac:dyDescent="0.25">
      <c r="A9" s="3" t="str">
        <f>IF(TRIM(Raw_refrigerationsystem!$A2)="Existing",Raw_refrigerationsystem!B2,"")</f>
        <v/>
      </c>
      <c r="B9" s="3" t="str">
        <f>IF(TRIM(Raw_refrigerationsystem!$A2)="Existing",Raw_refrigerationsystem!C2,"")</f>
        <v/>
      </c>
      <c r="C9" s="3" t="str">
        <f>IF(TRIM(Raw_refrigerationsystem!$A2)="Existing",Raw_refrigerationsystem!D2,"")</f>
        <v/>
      </c>
      <c r="D9" s="3" t="str">
        <f>IF(TRIM(Raw_refrigerationsystem!$A2)="Existing",Raw_refrigerationsystem!E2,"")</f>
        <v/>
      </c>
    </row>
    <row r="10" spans="1:9" x14ac:dyDescent="0.25">
      <c r="A10" s="3" t="str">
        <f>IF(TRIM(Raw_refrigerationsystem!$A3)="Existing",Raw_refrigerationsystem!B3,"")</f>
        <v/>
      </c>
      <c r="B10" s="3" t="str">
        <f>IF(TRIM(Raw_refrigerationsystem!$A3)="Existing",Raw_refrigerationsystem!C3,"")</f>
        <v/>
      </c>
      <c r="C10" s="3" t="str">
        <f>IF(TRIM(Raw_refrigerationsystem!$A3)="Existing",Raw_refrigerationsystem!D3,"")</f>
        <v/>
      </c>
      <c r="D10" s="3" t="str">
        <f>IF(TRIM(Raw_refrigerationsystem!$A3)="Existing",Raw_refrigerationsystem!E3,"")</f>
        <v/>
      </c>
    </row>
    <row r="11" spans="1:9" x14ac:dyDescent="0.25">
      <c r="A11" s="3" t="str">
        <f>IF(TRIM(Raw_refrigerationsystem!$A4)="Existing",Raw_refrigerationsystem!B4,"")</f>
        <v/>
      </c>
      <c r="B11" s="3" t="str">
        <f>IF(TRIM(Raw_refrigerationsystem!$A4)="Existing",Raw_refrigerationsystem!C4,"")</f>
        <v/>
      </c>
      <c r="C11" s="3" t="str">
        <f>IF(TRIM(Raw_refrigerationsystem!$A4)="Existing",Raw_refrigerationsystem!D4,"")</f>
        <v/>
      </c>
      <c r="D11" s="3" t="str">
        <f>IF(TRIM(Raw_refrigerationsystem!$A4)="Existing",Raw_refrigerationsystem!E4,"")</f>
        <v/>
      </c>
    </row>
    <row r="12" spans="1:9" x14ac:dyDescent="0.25">
      <c r="A12" s="3" t="str">
        <f>IF(TRIM(Raw_refrigerationsystem!$A5)="Existing",Raw_refrigerationsystem!B5,"")</f>
        <v/>
      </c>
      <c r="B12" s="3" t="str">
        <f>IF(TRIM(Raw_refrigerationsystem!$A5)="Existing",Raw_refrigerationsystem!C5,"")</f>
        <v/>
      </c>
      <c r="C12" s="3" t="str">
        <f>IF(TRIM(Raw_refrigerationsystem!$A5)="Existing",Raw_refrigerationsystem!D5,"")</f>
        <v/>
      </c>
      <c r="D12" s="3" t="str">
        <f>IF(TRIM(Raw_refrigerationsystem!$A5)="Existing",Raw_refrigerationsystem!E5,"")</f>
        <v/>
      </c>
    </row>
    <row r="15" spans="1:9" ht="15.75" x14ac:dyDescent="0.25">
      <c r="A15" s="107" t="str">
        <f>"Elevator - "&amp;Prototype!A2</f>
        <v>Elevator - Office - Small</v>
      </c>
      <c r="B15" s="89"/>
      <c r="C15" s="89"/>
      <c r="D15" s="89"/>
      <c r="E15" s="89"/>
      <c r="F15" s="89"/>
      <c r="G15" s="89"/>
      <c r="H15" s="89"/>
      <c r="I15" s="89"/>
    </row>
    <row r="16" spans="1:9" ht="27" x14ac:dyDescent="0.25">
      <c r="A16" s="16" t="s">
        <v>18</v>
      </c>
      <c r="B16" s="16" t="s">
        <v>118</v>
      </c>
      <c r="C16" s="16" t="s">
        <v>119</v>
      </c>
      <c r="D16" s="16" t="s">
        <v>120</v>
      </c>
      <c r="E16" s="16" t="s">
        <v>121</v>
      </c>
      <c r="F16" s="16" t="s">
        <v>122</v>
      </c>
      <c r="G16" s="16" t="s">
        <v>123</v>
      </c>
      <c r="H16" s="16" t="s">
        <v>124</v>
      </c>
      <c r="I16" s="16" t="s">
        <v>100</v>
      </c>
    </row>
    <row r="17" spans="1:9" x14ac:dyDescent="0.25">
      <c r="A17" s="33" t="s">
        <v>39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1"/>
    </row>
    <row r="18" spans="1:9" x14ac:dyDescent="0.25">
      <c r="A18" s="33" t="s">
        <v>40</v>
      </c>
      <c r="B18" s="4" t="s">
        <v>91</v>
      </c>
      <c r="C18" s="4" t="s">
        <v>91</v>
      </c>
      <c r="D18" s="4" t="s">
        <v>91</v>
      </c>
      <c r="E18" s="4" t="s">
        <v>91</v>
      </c>
      <c r="F18" s="4" t="s">
        <v>91</v>
      </c>
      <c r="G18" s="4" t="s">
        <v>91</v>
      </c>
      <c r="H18" s="4" t="s">
        <v>91</v>
      </c>
      <c r="I18" s="32"/>
    </row>
  </sheetData>
  <mergeCells count="3">
    <mergeCell ref="A15:I15"/>
    <mergeCell ref="A1:D1"/>
    <mergeCell ref="A7:D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5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395</v>
      </c>
      <c r="C2">
        <v>3141.62</v>
      </c>
      <c r="D2">
        <v>0</v>
      </c>
    </row>
    <row r="3" spans="1:4" x14ac:dyDescent="0.25">
      <c r="A3" t="s">
        <v>39</v>
      </c>
      <c r="B3" t="s">
        <v>396</v>
      </c>
      <c r="C3">
        <v>6861.6799999999994</v>
      </c>
      <c r="D3">
        <v>1.4997912007250001</v>
      </c>
    </row>
    <row r="4" spans="1:4" x14ac:dyDescent="0.25">
      <c r="A4" t="s">
        <v>40</v>
      </c>
      <c r="B4" t="s">
        <v>395</v>
      </c>
      <c r="C4">
        <v>3141.62</v>
      </c>
      <c r="D4">
        <v>0</v>
      </c>
    </row>
    <row r="5" spans="1:4" x14ac:dyDescent="0.25">
      <c r="A5" t="s">
        <v>40</v>
      </c>
      <c r="B5" t="s">
        <v>396</v>
      </c>
      <c r="C5">
        <v>6861.6799999999994</v>
      </c>
      <c r="D5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462</v>
      </c>
      <c r="D2" t="s">
        <v>463</v>
      </c>
    </row>
    <row r="3" spans="1:4" x14ac:dyDescent="0.25">
      <c r="A3" t="s">
        <v>40</v>
      </c>
      <c r="B3" t="s">
        <v>462</v>
      </c>
      <c r="D3" t="s">
        <v>463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26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Office - Small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Office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84.92</v>
      </c>
      <c r="O4" s="2">
        <f>Raw_schedule!N2</f>
        <v>84.92</v>
      </c>
      <c r="P4" s="2">
        <f>Raw_schedule!O2</f>
        <v>84.92</v>
      </c>
      <c r="Q4" s="2">
        <f>Raw_schedule!P2</f>
        <v>84.92</v>
      </c>
      <c r="R4" s="2">
        <f>Raw_schedule!Q2</f>
        <v>84.92</v>
      </c>
      <c r="S4" s="2">
        <f>Raw_schedule!R2</f>
        <v>84.92</v>
      </c>
      <c r="T4" s="2">
        <f>Raw_schedule!S2</f>
        <v>84.92</v>
      </c>
      <c r="U4" s="2">
        <f>Raw_schedule!T2</f>
        <v>84.92</v>
      </c>
      <c r="V4" s="2">
        <f>Raw_schedule!U2</f>
        <v>84.92</v>
      </c>
      <c r="W4" s="2">
        <f>Raw_schedule!V2</f>
        <v>84.92</v>
      </c>
      <c r="X4" s="2">
        <f>Raw_schedule!W2</f>
        <v>84.92</v>
      </c>
      <c r="Y4" s="2">
        <f>Raw_schedule!X2</f>
        <v>84.92</v>
      </c>
      <c r="Z4" s="2">
        <f>Raw_schedule!Y2</f>
        <v>84.92</v>
      </c>
      <c r="AA4" s="2">
        <f>Raw_schedule!Z2</f>
        <v>84.92</v>
      </c>
      <c r="AB4" s="2">
        <f>Raw_schedule!AA2</f>
        <v>84.92</v>
      </c>
    </row>
    <row r="5" spans="1:28" x14ac:dyDescent="0.25">
      <c r="A5" s="39" t="str">
        <f>Raw_schedule!B3</f>
        <v>Cooling Setpoint Schedule</v>
      </c>
      <c r="B5" s="39" t="str">
        <f>Raw_schedule!A3</f>
        <v>Office</v>
      </c>
      <c r="C5" s="2" t="str">
        <f>Raw_schedule!C3</f>
        <v>Saturday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75.02</v>
      </c>
      <c r="K5" s="2">
        <f>Raw_schedule!J3</f>
        <v>75.02</v>
      </c>
      <c r="L5" s="2">
        <f>Raw_schedule!K3</f>
        <v>75.02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84.92</v>
      </c>
      <c r="Y5" s="2">
        <f>Raw_schedule!X3</f>
        <v>84.92</v>
      </c>
      <c r="Z5" s="2">
        <f>Raw_schedule!Y3</f>
        <v>84.92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Office</v>
      </c>
      <c r="C6" s="2" t="str">
        <f>Raw_schedule!C4</f>
        <v>Weekdays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75.02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75.02</v>
      </c>
      <c r="AB6" s="2">
        <f>Raw_schedule!AA4</f>
        <v>75.02</v>
      </c>
    </row>
    <row r="7" spans="1:28" x14ac:dyDescent="0.25">
      <c r="A7" s="39" t="str">
        <f>Raw_schedule!B5</f>
        <v>DHW Sch</v>
      </c>
      <c r="B7" s="39" t="str">
        <f>Raw_schedule!A5</f>
        <v>Office</v>
      </c>
      <c r="C7" s="2" t="str">
        <f>Raw_schedule!C5</f>
        <v>AllOtherDays</v>
      </c>
      <c r="D7" s="2"/>
      <c r="E7" s="2">
        <f>Raw_schedule!D5</f>
        <v>0.04</v>
      </c>
      <c r="F7" s="2">
        <f>Raw_schedule!E5</f>
        <v>0.04</v>
      </c>
      <c r="G7" s="2">
        <f>Raw_schedule!F5</f>
        <v>0.04</v>
      </c>
      <c r="H7" s="2">
        <f>Raw_schedule!G5</f>
        <v>0.04</v>
      </c>
      <c r="I7" s="2">
        <f>Raw_schedule!H5</f>
        <v>0.04</v>
      </c>
      <c r="J7" s="2">
        <f>Raw_schedule!I5</f>
        <v>7.0000000000000007E-2</v>
      </c>
      <c r="K7" s="2">
        <f>Raw_schedule!J5</f>
        <v>0.04</v>
      </c>
      <c r="L7" s="2">
        <f>Raw_schedule!K5</f>
        <v>0.04</v>
      </c>
      <c r="M7" s="2">
        <f>Raw_schedule!L5</f>
        <v>0.04</v>
      </c>
      <c r="N7" s="2">
        <f>Raw_schedule!M5</f>
        <v>0.04</v>
      </c>
      <c r="O7" s="2">
        <f>Raw_schedule!N5</f>
        <v>0.04</v>
      </c>
      <c r="P7" s="2">
        <f>Raw_schedule!O5</f>
        <v>0.06</v>
      </c>
      <c r="Q7" s="2">
        <f>Raw_schedule!P5</f>
        <v>0.06</v>
      </c>
      <c r="R7" s="2">
        <f>Raw_schedule!Q5</f>
        <v>0.09</v>
      </c>
      <c r="S7" s="2">
        <f>Raw_schedule!R5</f>
        <v>0.06</v>
      </c>
      <c r="T7" s="2">
        <f>Raw_schedule!S5</f>
        <v>0.04</v>
      </c>
      <c r="U7" s="2">
        <f>Raw_schedule!T5</f>
        <v>0.04</v>
      </c>
      <c r="V7" s="2">
        <f>Raw_schedule!U5</f>
        <v>0.04</v>
      </c>
      <c r="W7" s="2">
        <f>Raw_schedule!V5</f>
        <v>0.04</v>
      </c>
      <c r="X7" s="2">
        <f>Raw_schedule!W5</f>
        <v>0.04</v>
      </c>
      <c r="Y7" s="2">
        <f>Raw_schedule!X5</f>
        <v>0.04</v>
      </c>
      <c r="Z7" s="2">
        <f>Raw_schedule!Y5</f>
        <v>7.0000000000000007E-2</v>
      </c>
      <c r="AA7" s="2">
        <f>Raw_schedule!Z5</f>
        <v>0.04</v>
      </c>
      <c r="AB7" s="2">
        <f>Raw_schedule!AA5</f>
        <v>0.04</v>
      </c>
    </row>
    <row r="8" spans="1:28" x14ac:dyDescent="0.25">
      <c r="A8" s="39" t="str">
        <f>Raw_schedule!B6</f>
        <v>DHW Sch</v>
      </c>
      <c r="B8" s="39" t="str">
        <f>Raw_schedule!A6</f>
        <v>Office</v>
      </c>
      <c r="C8" s="2" t="str">
        <f>Raw_schedule!C6</f>
        <v>Saturday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0.08</v>
      </c>
      <c r="K8" s="2">
        <f>Raw_schedule!J6</f>
        <v>7.0000000000000007E-2</v>
      </c>
      <c r="L8" s="2">
        <f>Raw_schedule!K6</f>
        <v>0.11</v>
      </c>
      <c r="M8" s="2">
        <f>Raw_schedule!L6</f>
        <v>0.15</v>
      </c>
      <c r="N8" s="2">
        <f>Raw_schedule!M6</f>
        <v>0.21</v>
      </c>
      <c r="O8" s="2">
        <f>Raw_schedule!N6</f>
        <v>0.19</v>
      </c>
      <c r="P8" s="2">
        <f>Raw_schedule!O6</f>
        <v>0.23</v>
      </c>
      <c r="Q8" s="2">
        <f>Raw_schedule!P6</f>
        <v>0.2</v>
      </c>
      <c r="R8" s="2">
        <f>Raw_schedule!Q6</f>
        <v>0.19</v>
      </c>
      <c r="S8" s="2">
        <f>Raw_schedule!R6</f>
        <v>0.15</v>
      </c>
      <c r="T8" s="2">
        <f>Raw_schedule!S6</f>
        <v>0.12</v>
      </c>
      <c r="U8" s="2">
        <f>Raw_schedule!T6</f>
        <v>0.14000000000000001</v>
      </c>
      <c r="V8" s="2">
        <f>Raw_schedule!U6</f>
        <v>7.0000000000000007E-2</v>
      </c>
      <c r="W8" s="2">
        <f>Raw_schedule!V6</f>
        <v>7.0000000000000007E-2</v>
      </c>
      <c r="X8" s="2">
        <f>Raw_schedule!W6</f>
        <v>7.0000000000000007E-2</v>
      </c>
      <c r="Y8" s="2">
        <f>Raw_schedule!X6</f>
        <v>7.0000000000000007E-2</v>
      </c>
      <c r="Z8" s="2">
        <f>Raw_schedule!Y6</f>
        <v>0.09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DHW Sch</v>
      </c>
      <c r="B9" s="39" t="str">
        <f>Raw_schedule!A7</f>
        <v>Office</v>
      </c>
      <c r="C9" s="2" t="str">
        <f>Raw_schedule!C7</f>
        <v>Weekdays</v>
      </c>
      <c r="D9" s="2"/>
      <c r="E9" s="2">
        <f>Raw_schedule!D7</f>
        <v>0.05</v>
      </c>
      <c r="F9" s="2">
        <f>Raw_schedule!E7</f>
        <v>0.05</v>
      </c>
      <c r="G9" s="2">
        <f>Raw_schedule!F7</f>
        <v>0.05</v>
      </c>
      <c r="H9" s="2">
        <f>Raw_schedule!G7</f>
        <v>0.05</v>
      </c>
      <c r="I9" s="2">
        <f>Raw_schedule!H7</f>
        <v>0.05</v>
      </c>
      <c r="J9" s="2">
        <f>Raw_schedule!I7</f>
        <v>0.08</v>
      </c>
      <c r="K9" s="2">
        <f>Raw_schedule!J7</f>
        <v>7.0000000000000007E-2</v>
      </c>
      <c r="L9" s="2">
        <f>Raw_schedule!K7</f>
        <v>0.19</v>
      </c>
      <c r="M9" s="2">
        <f>Raw_schedule!L7</f>
        <v>0.35</v>
      </c>
      <c r="N9" s="2">
        <f>Raw_schedule!M7</f>
        <v>0.38</v>
      </c>
      <c r="O9" s="2">
        <f>Raw_schedule!N7</f>
        <v>0.39</v>
      </c>
      <c r="P9" s="2">
        <f>Raw_schedule!O7</f>
        <v>0.47</v>
      </c>
      <c r="Q9" s="2">
        <f>Raw_schedule!P7</f>
        <v>0.56999999999999995</v>
      </c>
      <c r="R9" s="2">
        <f>Raw_schedule!Q7</f>
        <v>0.54</v>
      </c>
      <c r="S9" s="2">
        <f>Raw_schedule!R7</f>
        <v>0.34</v>
      </c>
      <c r="T9" s="2">
        <f>Raw_schedule!S7</f>
        <v>0.33</v>
      </c>
      <c r="U9" s="2">
        <f>Raw_schedule!T7</f>
        <v>0.44</v>
      </c>
      <c r="V9" s="2">
        <f>Raw_schedule!U7</f>
        <v>0.26</v>
      </c>
      <c r="W9" s="2">
        <f>Raw_schedule!V7</f>
        <v>0.21</v>
      </c>
      <c r="X9" s="2">
        <f>Raw_schedule!W7</f>
        <v>0.15</v>
      </c>
      <c r="Y9" s="2">
        <f>Raw_schedule!X7</f>
        <v>0.17</v>
      </c>
      <c r="Z9" s="2">
        <f>Raw_schedule!Y7</f>
        <v>0.08</v>
      </c>
      <c r="AA9" s="2">
        <f>Raw_schedule!Z7</f>
        <v>0.05</v>
      </c>
      <c r="AB9" s="2">
        <f>Raw_schedule!AA7</f>
        <v>0.05</v>
      </c>
    </row>
    <row r="10" spans="1:28" x14ac:dyDescent="0.25">
      <c r="A10" s="39" t="str">
        <f>Raw_schedule!B8</f>
        <v>Elec Equip Sch</v>
      </c>
      <c r="B10" s="39" t="str">
        <f>Raw_schedule!A8</f>
        <v>Office</v>
      </c>
      <c r="C10" s="2" t="str">
        <f>Raw_schedule!C8</f>
        <v>AllOtherDays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0.05</v>
      </c>
      <c r="L10" s="2">
        <f>Raw_schedule!K8</f>
        <v>0.05</v>
      </c>
      <c r="M10" s="2">
        <f>Raw_schedule!L8</f>
        <v>0.05</v>
      </c>
      <c r="N10" s="2">
        <f>Raw_schedule!M8</f>
        <v>0.05</v>
      </c>
      <c r="O10" s="2">
        <f>Raw_schedule!N8</f>
        <v>0.05</v>
      </c>
      <c r="P10" s="2">
        <f>Raw_schedule!O8</f>
        <v>0.05</v>
      </c>
      <c r="Q10" s="2">
        <f>Raw_schedule!P8</f>
        <v>0.05</v>
      </c>
      <c r="R10" s="2">
        <f>Raw_schedule!Q8</f>
        <v>0.05</v>
      </c>
      <c r="S10" s="2">
        <f>Raw_schedule!R8</f>
        <v>0.05</v>
      </c>
      <c r="T10" s="2">
        <f>Raw_schedule!S8</f>
        <v>0.05</v>
      </c>
      <c r="U10" s="2">
        <f>Raw_schedule!T8</f>
        <v>0.05</v>
      </c>
      <c r="V10" s="2">
        <f>Raw_schedule!U8</f>
        <v>0.05</v>
      </c>
      <c r="W10" s="2">
        <f>Raw_schedule!V8</f>
        <v>0.05</v>
      </c>
      <c r="X10" s="2">
        <f>Raw_schedule!W8</f>
        <v>0.05</v>
      </c>
      <c r="Y10" s="2">
        <f>Raw_schedule!X8</f>
        <v>0.05</v>
      </c>
      <c r="Z10" s="2">
        <f>Raw_schedule!Y8</f>
        <v>0.05</v>
      </c>
      <c r="AA10" s="2">
        <f>Raw_schedule!Z8</f>
        <v>0.05</v>
      </c>
      <c r="AB10" s="2">
        <f>Raw_schedule!AA8</f>
        <v>0.05</v>
      </c>
    </row>
    <row r="11" spans="1:28" x14ac:dyDescent="0.25">
      <c r="A11" s="39" t="str">
        <f>Raw_schedule!B9</f>
        <v>Elec Equip Sch</v>
      </c>
      <c r="B11" s="39" t="str">
        <f>Raw_schedule!A9</f>
        <v>Office</v>
      </c>
      <c r="C11" s="2" t="str">
        <f>Raw_schedule!C9</f>
        <v>Saturday</v>
      </c>
      <c r="D11" s="2"/>
      <c r="E11" s="2">
        <f>Raw_schedule!D9</f>
        <v>0.05</v>
      </c>
      <c r="F11" s="2">
        <f>Raw_schedule!E9</f>
        <v>0.05</v>
      </c>
      <c r="G11" s="2">
        <f>Raw_schedule!F9</f>
        <v>0.05</v>
      </c>
      <c r="H11" s="2">
        <f>Raw_schedule!G9</f>
        <v>0.05</v>
      </c>
      <c r="I11" s="2">
        <f>Raw_schedule!H9</f>
        <v>0.05</v>
      </c>
      <c r="J11" s="2">
        <f>Raw_schedule!I9</f>
        <v>0.05</v>
      </c>
      <c r="K11" s="2">
        <f>Raw_schedule!J9</f>
        <v>0.1</v>
      </c>
      <c r="L11" s="2">
        <f>Raw_schedule!K9</f>
        <v>0.1</v>
      </c>
      <c r="M11" s="2">
        <f>Raw_schedule!L9</f>
        <v>0.3</v>
      </c>
      <c r="N11" s="2">
        <f>Raw_schedule!M9</f>
        <v>0.3</v>
      </c>
      <c r="O11" s="2">
        <f>Raw_schedule!N9</f>
        <v>0.3</v>
      </c>
      <c r="P11" s="2">
        <f>Raw_schedule!O9</f>
        <v>0.3</v>
      </c>
      <c r="Q11" s="2">
        <f>Raw_schedule!P9</f>
        <v>0.15</v>
      </c>
      <c r="R11" s="2">
        <f>Raw_schedule!Q9</f>
        <v>0.15</v>
      </c>
      <c r="S11" s="2">
        <f>Raw_schedule!R9</f>
        <v>0.15</v>
      </c>
      <c r="T11" s="2">
        <f>Raw_schedule!S9</f>
        <v>0.15</v>
      </c>
      <c r="U11" s="2">
        <f>Raw_schedule!T9</f>
        <v>0.15</v>
      </c>
      <c r="V11" s="2">
        <f>Raw_schedule!U9</f>
        <v>0.05</v>
      </c>
      <c r="W11" s="2">
        <f>Raw_schedule!V9</f>
        <v>0.05</v>
      </c>
      <c r="X11" s="2">
        <f>Raw_schedule!W9</f>
        <v>0.05</v>
      </c>
      <c r="Y11" s="2">
        <f>Raw_schedule!X9</f>
        <v>0.05</v>
      </c>
      <c r="Z11" s="2">
        <f>Raw_schedule!Y9</f>
        <v>0.05</v>
      </c>
      <c r="AA11" s="2">
        <f>Raw_schedule!Z9</f>
        <v>0.05</v>
      </c>
      <c r="AB11" s="2">
        <f>Raw_schedule!AA9</f>
        <v>0.05</v>
      </c>
    </row>
    <row r="12" spans="1:28" x14ac:dyDescent="0.25">
      <c r="A12" s="39" t="str">
        <f>Raw_schedule!B10</f>
        <v>Elec Equip Sch</v>
      </c>
      <c r="B12" s="39" t="str">
        <f>Raw_schedule!A10</f>
        <v>Office</v>
      </c>
      <c r="C12" s="2" t="str">
        <f>Raw_schedule!C10</f>
        <v>Weekdays</v>
      </c>
      <c r="D12" s="2"/>
      <c r="E12" s="2">
        <f>Raw_schedule!D10</f>
        <v>0.05</v>
      </c>
      <c r="F12" s="2">
        <f>Raw_schedule!E10</f>
        <v>0.05</v>
      </c>
      <c r="G12" s="2">
        <f>Raw_schedule!F10</f>
        <v>0.05</v>
      </c>
      <c r="H12" s="2">
        <f>Raw_schedule!G10</f>
        <v>0.05</v>
      </c>
      <c r="I12" s="2">
        <f>Raw_schedule!H10</f>
        <v>0.05</v>
      </c>
      <c r="J12" s="2">
        <f>Raw_schedule!I10</f>
        <v>0.1</v>
      </c>
      <c r="K12" s="2">
        <f>Raw_schedule!J10</f>
        <v>0.1</v>
      </c>
      <c r="L12" s="2">
        <f>Raw_schedule!K10</f>
        <v>0.3</v>
      </c>
      <c r="M12" s="2">
        <f>Raw_schedule!L10</f>
        <v>0.9</v>
      </c>
      <c r="N12" s="2">
        <f>Raw_schedule!M10</f>
        <v>0.9</v>
      </c>
      <c r="O12" s="2">
        <f>Raw_schedule!N10</f>
        <v>0.9</v>
      </c>
      <c r="P12" s="2">
        <f>Raw_schedule!O10</f>
        <v>0.9</v>
      </c>
      <c r="Q12" s="2">
        <f>Raw_schedule!P10</f>
        <v>0.9</v>
      </c>
      <c r="R12" s="2">
        <f>Raw_schedule!Q10</f>
        <v>0.9</v>
      </c>
      <c r="S12" s="2">
        <f>Raw_schedule!R10</f>
        <v>0.9</v>
      </c>
      <c r="T12" s="2">
        <f>Raw_schedule!S10</f>
        <v>0.9</v>
      </c>
      <c r="U12" s="2">
        <f>Raw_schedule!T10</f>
        <v>0.9</v>
      </c>
      <c r="V12" s="2">
        <f>Raw_schedule!U10</f>
        <v>0.5</v>
      </c>
      <c r="W12" s="2">
        <f>Raw_schedule!V10</f>
        <v>0.3</v>
      </c>
      <c r="X12" s="2">
        <f>Raw_schedule!W10</f>
        <v>0.3</v>
      </c>
      <c r="Y12" s="2">
        <f>Raw_schedule!X10</f>
        <v>0.2</v>
      </c>
      <c r="Z12" s="2">
        <f>Raw_schedule!Y10</f>
        <v>0.2</v>
      </c>
      <c r="AA12" s="2">
        <f>Raw_schedule!Z10</f>
        <v>0.1</v>
      </c>
      <c r="AB12" s="2">
        <f>Raw_schedule!AA10</f>
        <v>0.05</v>
      </c>
    </row>
    <row r="13" spans="1:28" x14ac:dyDescent="0.25">
      <c r="A13" s="39" t="str">
        <f>Raw_schedule!B11</f>
        <v>Heating Setpoint Schedule</v>
      </c>
      <c r="B13" s="39" t="str">
        <f>Raw_schedule!A11</f>
        <v>Office</v>
      </c>
      <c r="C13" s="2" t="str">
        <f>Raw_schedule!C11</f>
        <v>AllOtherDays</v>
      </c>
      <c r="D13" s="2"/>
      <c r="E13" s="2">
        <f>Raw_schedule!D11</f>
        <v>60.08</v>
      </c>
      <c r="F13" s="2">
        <f>Raw_schedule!E11</f>
        <v>60.08</v>
      </c>
      <c r="G13" s="2">
        <f>Raw_schedule!F11</f>
        <v>60.08</v>
      </c>
      <c r="H13" s="2">
        <f>Raw_schedule!G11</f>
        <v>60.08</v>
      </c>
      <c r="I13" s="2">
        <f>Raw_schedule!H11</f>
        <v>60.08</v>
      </c>
      <c r="J13" s="2">
        <f>Raw_schedule!I11</f>
        <v>60.08</v>
      </c>
      <c r="K13" s="2">
        <f>Raw_schedule!J11</f>
        <v>60.08</v>
      </c>
      <c r="L13" s="2">
        <f>Raw_schedule!K11</f>
        <v>60.08</v>
      </c>
      <c r="M13" s="2">
        <f>Raw_schedule!L11</f>
        <v>60.08</v>
      </c>
      <c r="N13" s="2">
        <f>Raw_schedule!M11</f>
        <v>60.08</v>
      </c>
      <c r="O13" s="2">
        <f>Raw_schedule!N11</f>
        <v>60.08</v>
      </c>
      <c r="P13" s="2">
        <f>Raw_schedule!O11</f>
        <v>60.08</v>
      </c>
      <c r="Q13" s="2">
        <f>Raw_schedule!P11</f>
        <v>60.08</v>
      </c>
      <c r="R13" s="2">
        <f>Raw_schedule!Q11</f>
        <v>60.08</v>
      </c>
      <c r="S13" s="2">
        <f>Raw_schedule!R11</f>
        <v>60.08</v>
      </c>
      <c r="T13" s="2">
        <f>Raw_schedule!S11</f>
        <v>60.08</v>
      </c>
      <c r="U13" s="2">
        <f>Raw_schedule!T11</f>
        <v>60.08</v>
      </c>
      <c r="V13" s="2">
        <f>Raw_schedule!U11</f>
        <v>60.08</v>
      </c>
      <c r="W13" s="2">
        <f>Raw_schedule!V11</f>
        <v>60.08</v>
      </c>
      <c r="X13" s="2">
        <f>Raw_schedule!W11</f>
        <v>60.08</v>
      </c>
      <c r="Y13" s="2">
        <f>Raw_schedule!X11</f>
        <v>60.08</v>
      </c>
      <c r="Z13" s="2">
        <f>Raw_schedule!Y11</f>
        <v>60.08</v>
      </c>
      <c r="AA13" s="2">
        <f>Raw_schedule!Z11</f>
        <v>60.08</v>
      </c>
      <c r="AB13" s="2">
        <f>Raw_schedule!AA11</f>
        <v>60.08</v>
      </c>
    </row>
    <row r="14" spans="1:28" x14ac:dyDescent="0.25">
      <c r="A14" s="39" t="str">
        <f>Raw_schedule!B12</f>
        <v>Heating Setpoint Schedule</v>
      </c>
      <c r="B14" s="39" t="str">
        <f>Raw_schedule!A12</f>
        <v>Office</v>
      </c>
      <c r="C14" s="2" t="str">
        <f>Raw_schedule!C12</f>
        <v>Saturday</v>
      </c>
      <c r="D14" s="2"/>
      <c r="E14" s="2">
        <f>Raw_schedule!D12</f>
        <v>60.08</v>
      </c>
      <c r="F14" s="2">
        <f>Raw_schedule!E12</f>
        <v>60.08</v>
      </c>
      <c r="G14" s="2">
        <f>Raw_schedule!F12</f>
        <v>60.08</v>
      </c>
      <c r="H14" s="2">
        <f>Raw_schedule!G12</f>
        <v>60.08</v>
      </c>
      <c r="I14" s="2">
        <f>Raw_schedule!H12</f>
        <v>60.08</v>
      </c>
      <c r="J14" s="2">
        <f>Raw_schedule!I12</f>
        <v>69.98</v>
      </c>
      <c r="K14" s="2">
        <f>Raw_schedule!J12</f>
        <v>69.98</v>
      </c>
      <c r="L14" s="2">
        <f>Raw_schedule!K12</f>
        <v>69.98</v>
      </c>
      <c r="M14" s="2">
        <f>Raw_schedule!L12</f>
        <v>69.98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60.08</v>
      </c>
      <c r="Y14" s="2">
        <f>Raw_schedule!X12</f>
        <v>60.08</v>
      </c>
      <c r="Z14" s="2">
        <f>Raw_schedule!Y12</f>
        <v>60.08</v>
      </c>
      <c r="AA14" s="2">
        <f>Raw_schedule!Z12</f>
        <v>60.08</v>
      </c>
      <c r="AB14" s="2">
        <f>Raw_schedule!AA12</f>
        <v>60.08</v>
      </c>
    </row>
    <row r="15" spans="1:28" x14ac:dyDescent="0.25">
      <c r="A15" s="39" t="str">
        <f>Raw_schedule!B13</f>
        <v>Heating Setpoint Schedule</v>
      </c>
      <c r="B15" s="39" t="str">
        <f>Raw_schedule!A13</f>
        <v>Office</v>
      </c>
      <c r="C15" s="2" t="str">
        <f>Raw_schedule!C13</f>
        <v>Weekdays</v>
      </c>
      <c r="D15" s="2"/>
      <c r="E15" s="2">
        <f>Raw_schedule!D13</f>
        <v>60.08</v>
      </c>
      <c r="F15" s="2">
        <f>Raw_schedule!E13</f>
        <v>60.08</v>
      </c>
      <c r="G15" s="2">
        <f>Raw_schedule!F13</f>
        <v>60.08</v>
      </c>
      <c r="H15" s="2">
        <f>Raw_schedule!G13</f>
        <v>60.08</v>
      </c>
      <c r="I15" s="2">
        <f>Raw_schedule!H13</f>
        <v>60.08</v>
      </c>
      <c r="J15" s="2">
        <f>Raw_schedule!I13</f>
        <v>69.98</v>
      </c>
      <c r="K15" s="2">
        <f>Raw_schedule!J13</f>
        <v>69.98</v>
      </c>
      <c r="L15" s="2">
        <f>Raw_schedule!K13</f>
        <v>69.98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69.98</v>
      </c>
      <c r="AB15" s="2">
        <f>Raw_schedule!AA13</f>
        <v>69.98</v>
      </c>
    </row>
    <row r="16" spans="1:28" x14ac:dyDescent="0.25">
      <c r="A16" s="39" t="str">
        <f>Raw_schedule!B14</f>
        <v>Infiltration Schedule</v>
      </c>
      <c r="B16" s="39" t="str">
        <f>Raw_schedule!A14</f>
        <v>Office</v>
      </c>
      <c r="C16" s="2" t="str">
        <f>Raw_schedule!C14</f>
        <v>AllDays</v>
      </c>
      <c r="D16" s="2"/>
      <c r="E16" s="2">
        <f>Raw_schedule!D14</f>
        <v>1</v>
      </c>
      <c r="F16" s="2">
        <f>Raw_schedule!E14</f>
        <v>1</v>
      </c>
      <c r="G16" s="2">
        <f>Raw_schedule!F14</f>
        <v>1</v>
      </c>
      <c r="H16" s="2">
        <f>Raw_schedule!G14</f>
        <v>1</v>
      </c>
      <c r="I16" s="2">
        <f>Raw_schedule!H14</f>
        <v>1</v>
      </c>
      <c r="J16" s="2">
        <f>Raw_schedule!I14</f>
        <v>1</v>
      </c>
      <c r="K16" s="2">
        <f>Raw_schedule!J14</f>
        <v>1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1</v>
      </c>
      <c r="AB16" s="2">
        <f>Raw_schedule!AA14</f>
        <v>1</v>
      </c>
    </row>
    <row r="17" spans="1:28" x14ac:dyDescent="0.25">
      <c r="A17" s="39" t="str">
        <f>Raw_schedule!B15</f>
        <v>Lighting Schedule</v>
      </c>
      <c r="B17" s="39" t="str">
        <f>Raw_schedule!A15</f>
        <v>Office</v>
      </c>
      <c r="C17" s="2" t="str">
        <f>Raw_schedule!C15</f>
        <v>AllOtherDays</v>
      </c>
      <c r="D17" s="2"/>
      <c r="E17" s="2">
        <f>Raw_schedule!D15</f>
        <v>0.05</v>
      </c>
      <c r="F17" s="2">
        <f>Raw_schedule!E15</f>
        <v>0.05</v>
      </c>
      <c r="G17" s="2">
        <f>Raw_schedule!F15</f>
        <v>0.05</v>
      </c>
      <c r="H17" s="2">
        <f>Raw_schedule!G15</f>
        <v>0.05</v>
      </c>
      <c r="I17" s="2">
        <f>Raw_schedule!H15</f>
        <v>0.05</v>
      </c>
      <c r="J17" s="2">
        <f>Raw_schedule!I15</f>
        <v>0.05</v>
      </c>
      <c r="K17" s="2">
        <f>Raw_schedule!J15</f>
        <v>0.05</v>
      </c>
      <c r="L17" s="2">
        <f>Raw_schedule!K15</f>
        <v>0.05</v>
      </c>
      <c r="M17" s="2">
        <f>Raw_schedule!L15</f>
        <v>0.05</v>
      </c>
      <c r="N17" s="2">
        <f>Raw_schedule!M15</f>
        <v>0.05</v>
      </c>
      <c r="O17" s="2">
        <f>Raw_schedule!N15</f>
        <v>0.05</v>
      </c>
      <c r="P17" s="2">
        <f>Raw_schedule!O15</f>
        <v>0.05</v>
      </c>
      <c r="Q17" s="2">
        <f>Raw_schedule!P15</f>
        <v>0.05</v>
      </c>
      <c r="R17" s="2">
        <f>Raw_schedule!Q15</f>
        <v>0.05</v>
      </c>
      <c r="S17" s="2">
        <f>Raw_schedule!R15</f>
        <v>0.05</v>
      </c>
      <c r="T17" s="2">
        <f>Raw_schedule!S15</f>
        <v>0.05</v>
      </c>
      <c r="U17" s="2">
        <f>Raw_schedule!T15</f>
        <v>0.05</v>
      </c>
      <c r="V17" s="2">
        <f>Raw_schedule!U15</f>
        <v>0.05</v>
      </c>
      <c r="W17" s="2">
        <f>Raw_schedule!V15</f>
        <v>0.05</v>
      </c>
      <c r="X17" s="2">
        <f>Raw_schedule!W15</f>
        <v>0.05</v>
      </c>
      <c r="Y17" s="2">
        <f>Raw_schedule!X15</f>
        <v>0.05</v>
      </c>
      <c r="Z17" s="2">
        <f>Raw_schedule!Y15</f>
        <v>0.05</v>
      </c>
      <c r="AA17" s="2">
        <f>Raw_schedule!Z15</f>
        <v>0.05</v>
      </c>
      <c r="AB17" s="2">
        <f>Raw_schedule!AA15</f>
        <v>0.05</v>
      </c>
    </row>
    <row r="18" spans="1:28" x14ac:dyDescent="0.25">
      <c r="A18" s="39" t="str">
        <f>Raw_schedule!B16</f>
        <v>Lighting Schedule</v>
      </c>
      <c r="B18" s="39" t="str">
        <f>Raw_schedule!A16</f>
        <v>Office</v>
      </c>
      <c r="C18" s="2" t="str">
        <f>Raw_schedule!C16</f>
        <v>Saturday</v>
      </c>
      <c r="D18" s="2"/>
      <c r="E18" s="2">
        <f>Raw_schedule!D16</f>
        <v>0.05</v>
      </c>
      <c r="F18" s="2">
        <f>Raw_schedule!E16</f>
        <v>0.05</v>
      </c>
      <c r="G18" s="2">
        <f>Raw_schedule!F16</f>
        <v>0.05</v>
      </c>
      <c r="H18" s="2">
        <f>Raw_schedule!G16</f>
        <v>0.05</v>
      </c>
      <c r="I18" s="2">
        <f>Raw_schedule!H16</f>
        <v>0.05</v>
      </c>
      <c r="J18" s="2">
        <f>Raw_schedule!I16</f>
        <v>0.05</v>
      </c>
      <c r="K18" s="2">
        <f>Raw_schedule!J16</f>
        <v>0.1</v>
      </c>
      <c r="L18" s="2">
        <f>Raw_schedule!K16</f>
        <v>0.1</v>
      </c>
      <c r="M18" s="2">
        <f>Raw_schedule!L16</f>
        <v>0.3</v>
      </c>
      <c r="N18" s="2">
        <f>Raw_schedule!M16</f>
        <v>0.3</v>
      </c>
      <c r="O18" s="2">
        <f>Raw_schedule!N16</f>
        <v>0.3</v>
      </c>
      <c r="P18" s="2">
        <f>Raw_schedule!O16</f>
        <v>0.3</v>
      </c>
      <c r="Q18" s="2">
        <f>Raw_schedule!P16</f>
        <v>0.15</v>
      </c>
      <c r="R18" s="2">
        <f>Raw_schedule!Q16</f>
        <v>0.15</v>
      </c>
      <c r="S18" s="2">
        <f>Raw_schedule!R16</f>
        <v>0.15</v>
      </c>
      <c r="T18" s="2">
        <f>Raw_schedule!S16</f>
        <v>0.15</v>
      </c>
      <c r="U18" s="2">
        <f>Raw_schedule!T16</f>
        <v>0.15</v>
      </c>
      <c r="V18" s="2">
        <f>Raw_schedule!U16</f>
        <v>0.05</v>
      </c>
      <c r="W18" s="2">
        <f>Raw_schedule!V16</f>
        <v>0.05</v>
      </c>
      <c r="X18" s="2">
        <f>Raw_schedule!W16</f>
        <v>0.05</v>
      </c>
      <c r="Y18" s="2">
        <f>Raw_schedule!X16</f>
        <v>0.05</v>
      </c>
      <c r="Z18" s="2">
        <f>Raw_schedule!Y16</f>
        <v>0.05</v>
      </c>
      <c r="AA18" s="2">
        <f>Raw_schedule!Z16</f>
        <v>0.05</v>
      </c>
      <c r="AB18" s="2">
        <f>Raw_schedule!AA16</f>
        <v>0.05</v>
      </c>
    </row>
    <row r="19" spans="1:28" x14ac:dyDescent="0.25">
      <c r="A19" s="39" t="str">
        <f>Raw_schedule!B17</f>
        <v>Lighting Schedule</v>
      </c>
      <c r="B19" s="39" t="str">
        <f>Raw_schedule!A17</f>
        <v>Office</v>
      </c>
      <c r="C19" s="2" t="str">
        <f>Raw_schedule!C17</f>
        <v>Weekdays</v>
      </c>
      <c r="D19" s="2"/>
      <c r="E19" s="2">
        <f>Raw_schedule!D17</f>
        <v>0.05</v>
      </c>
      <c r="F19" s="2">
        <f>Raw_schedule!E17</f>
        <v>0.05</v>
      </c>
      <c r="G19" s="2">
        <f>Raw_schedule!F17</f>
        <v>0.05</v>
      </c>
      <c r="H19" s="2">
        <f>Raw_schedule!G17</f>
        <v>0.05</v>
      </c>
      <c r="I19" s="2">
        <f>Raw_schedule!H17</f>
        <v>0.05</v>
      </c>
      <c r="J19" s="2">
        <f>Raw_schedule!I17</f>
        <v>0.1</v>
      </c>
      <c r="K19" s="2">
        <f>Raw_schedule!J17</f>
        <v>0.1</v>
      </c>
      <c r="L19" s="2">
        <f>Raw_schedule!K17</f>
        <v>0.3</v>
      </c>
      <c r="M19" s="2">
        <f>Raw_schedule!L17</f>
        <v>0.65</v>
      </c>
      <c r="N19" s="2">
        <f>Raw_schedule!M17</f>
        <v>0.65</v>
      </c>
      <c r="O19" s="2">
        <f>Raw_schedule!N17</f>
        <v>0.65</v>
      </c>
      <c r="P19" s="2">
        <f>Raw_schedule!O17</f>
        <v>0.65</v>
      </c>
      <c r="Q19" s="2">
        <f>Raw_schedule!P17</f>
        <v>0.65</v>
      </c>
      <c r="R19" s="2">
        <f>Raw_schedule!Q17</f>
        <v>0.65</v>
      </c>
      <c r="S19" s="2">
        <f>Raw_schedule!R17</f>
        <v>0.65</v>
      </c>
      <c r="T19" s="2">
        <f>Raw_schedule!S17</f>
        <v>0.65</v>
      </c>
      <c r="U19" s="2">
        <f>Raw_schedule!T17</f>
        <v>0.65</v>
      </c>
      <c r="V19" s="2">
        <f>Raw_schedule!U17</f>
        <v>0.35</v>
      </c>
      <c r="W19" s="2">
        <f>Raw_schedule!V17</f>
        <v>0.3</v>
      </c>
      <c r="X19" s="2">
        <f>Raw_schedule!W17</f>
        <v>0.3</v>
      </c>
      <c r="Y19" s="2">
        <f>Raw_schedule!X17</f>
        <v>0.2</v>
      </c>
      <c r="Z19" s="2">
        <f>Raw_schedule!Y17</f>
        <v>0.2</v>
      </c>
      <c r="AA19" s="2">
        <f>Raw_schedule!Z17</f>
        <v>0.1</v>
      </c>
      <c r="AB19" s="2">
        <f>Raw_schedule!AA17</f>
        <v>0.05</v>
      </c>
    </row>
    <row r="20" spans="1:28" x14ac:dyDescent="0.25">
      <c r="A20" s="39" t="str">
        <f>Raw_schedule!B18</f>
        <v>OA Schedule</v>
      </c>
      <c r="B20" s="39" t="str">
        <f>Raw_schedule!A18</f>
        <v>Office</v>
      </c>
      <c r="C20" s="2" t="str">
        <f>Raw_schedule!C18</f>
        <v>AllOtherDays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</v>
      </c>
      <c r="L20" s="2">
        <f>Raw_schedule!K18</f>
        <v>0</v>
      </c>
      <c r="M20" s="2">
        <f>Raw_schedule!L18</f>
        <v>0</v>
      </c>
      <c r="N20" s="2">
        <f>Raw_schedule!M18</f>
        <v>0</v>
      </c>
      <c r="O20" s="2">
        <f>Raw_schedule!N18</f>
        <v>0</v>
      </c>
      <c r="P20" s="2">
        <f>Raw_schedule!O18</f>
        <v>0</v>
      </c>
      <c r="Q20" s="2">
        <f>Raw_schedule!P18</f>
        <v>0</v>
      </c>
      <c r="R20" s="2">
        <f>Raw_schedule!Q18</f>
        <v>0</v>
      </c>
      <c r="S20" s="2">
        <f>Raw_schedule!R18</f>
        <v>0</v>
      </c>
      <c r="T20" s="2">
        <f>Raw_schedule!S18</f>
        <v>0</v>
      </c>
      <c r="U20" s="2">
        <f>Raw_schedule!T18</f>
        <v>0</v>
      </c>
      <c r="V20" s="2">
        <f>Raw_schedule!U18</f>
        <v>0</v>
      </c>
      <c r="W20" s="2">
        <f>Raw_schedule!V18</f>
        <v>0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39" t="str">
        <f>Raw_schedule!B19</f>
        <v>OA Schedule</v>
      </c>
      <c r="B21" s="39" t="str">
        <f>Raw_schedule!A19</f>
        <v>Office</v>
      </c>
      <c r="C21" s="2" t="str">
        <f>Raw_schedule!C19</f>
        <v>Saturday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1</v>
      </c>
      <c r="K21" s="2">
        <f>Raw_schedule!J19</f>
        <v>1</v>
      </c>
      <c r="L21" s="2">
        <f>Raw_schedule!K19</f>
        <v>1</v>
      </c>
      <c r="M21" s="2">
        <f>Raw_schedule!L19</f>
        <v>1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0</v>
      </c>
      <c r="Y21" s="2">
        <f>Raw_schedule!X19</f>
        <v>0</v>
      </c>
      <c r="Z21" s="2">
        <f>Raw_schedule!Y19</f>
        <v>0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OA Schedule</v>
      </c>
      <c r="B22" s="39" t="str">
        <f>Raw_schedule!A20</f>
        <v>Office</v>
      </c>
      <c r="C22" s="2" t="str">
        <f>Raw_schedule!C20</f>
        <v>Weekdays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1</v>
      </c>
      <c r="K22" s="2">
        <f>Raw_schedule!J20</f>
        <v>1</v>
      </c>
      <c r="L22" s="2">
        <f>Raw_schedule!K20</f>
        <v>1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1</v>
      </c>
      <c r="AB22" s="2">
        <f>Raw_schedule!AA20</f>
        <v>1</v>
      </c>
    </row>
    <row r="23" spans="1:28" x14ac:dyDescent="0.25">
      <c r="A23" s="39" t="str">
        <f>Raw_schedule!B21</f>
        <v>Occupant Sch</v>
      </c>
      <c r="B23" s="39" t="str">
        <f>Raw_schedule!A21</f>
        <v>Office</v>
      </c>
      <c r="C23" s="2" t="str">
        <f>Raw_schedule!C21</f>
        <v>AllOtherDays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0.05</v>
      </c>
      <c r="L23" s="2">
        <f>Raw_schedule!K21</f>
        <v>0.05</v>
      </c>
      <c r="M23" s="2">
        <f>Raw_schedule!L21</f>
        <v>0.05</v>
      </c>
      <c r="N23" s="2">
        <f>Raw_schedule!M21</f>
        <v>0.05</v>
      </c>
      <c r="O23" s="2">
        <f>Raw_schedule!N21</f>
        <v>0.05</v>
      </c>
      <c r="P23" s="2">
        <f>Raw_schedule!O21</f>
        <v>0.05</v>
      </c>
      <c r="Q23" s="2">
        <f>Raw_schedule!P21</f>
        <v>0.05</v>
      </c>
      <c r="R23" s="2">
        <f>Raw_schedule!Q21</f>
        <v>0.05</v>
      </c>
      <c r="S23" s="2">
        <f>Raw_schedule!R21</f>
        <v>0.05</v>
      </c>
      <c r="T23" s="2">
        <f>Raw_schedule!S21</f>
        <v>0.05</v>
      </c>
      <c r="U23" s="2">
        <f>Raw_schedule!T21</f>
        <v>0.05</v>
      </c>
      <c r="V23" s="2">
        <f>Raw_schedule!U21</f>
        <v>0.05</v>
      </c>
      <c r="W23" s="2">
        <f>Raw_schedule!V21</f>
        <v>0</v>
      </c>
      <c r="X23" s="2">
        <f>Raw_schedule!W21</f>
        <v>0</v>
      </c>
      <c r="Y23" s="2">
        <f>Raw_schedule!X21</f>
        <v>0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39" t="str">
        <f>Raw_schedule!B22</f>
        <v>Occupant Sch</v>
      </c>
      <c r="B24" s="39" t="str">
        <f>Raw_schedule!A22</f>
        <v>Office</v>
      </c>
      <c r="C24" s="2" t="str">
        <f>Raw_schedule!C22</f>
        <v>Saturday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0.1</v>
      </c>
      <c r="L24" s="2">
        <f>Raw_schedule!K22</f>
        <v>0.1</v>
      </c>
      <c r="M24" s="2">
        <f>Raw_schedule!L22</f>
        <v>0.3</v>
      </c>
      <c r="N24" s="2">
        <f>Raw_schedule!M22</f>
        <v>0.3</v>
      </c>
      <c r="O24" s="2">
        <f>Raw_schedule!N22</f>
        <v>0.3</v>
      </c>
      <c r="P24" s="2">
        <f>Raw_schedule!O22</f>
        <v>0.3</v>
      </c>
      <c r="Q24" s="2">
        <f>Raw_schedule!P22</f>
        <v>0.1</v>
      </c>
      <c r="R24" s="2">
        <f>Raw_schedule!Q22</f>
        <v>0.1</v>
      </c>
      <c r="S24" s="2">
        <f>Raw_schedule!R22</f>
        <v>0.1</v>
      </c>
      <c r="T24" s="2">
        <f>Raw_schedule!S22</f>
        <v>0.1</v>
      </c>
      <c r="U24" s="2">
        <f>Raw_schedule!T22</f>
        <v>0.1</v>
      </c>
      <c r="V24" s="2">
        <f>Raw_schedule!U22</f>
        <v>0.05</v>
      </c>
      <c r="W24" s="2">
        <f>Raw_schedule!V22</f>
        <v>0.05</v>
      </c>
      <c r="X24" s="2">
        <f>Raw_schedule!W22</f>
        <v>0</v>
      </c>
      <c r="Y24" s="2">
        <f>Raw_schedule!X22</f>
        <v>0</v>
      </c>
      <c r="Z24" s="2">
        <f>Raw_schedule!Y22</f>
        <v>0</v>
      </c>
      <c r="AA24" s="2">
        <f>Raw_schedule!Z22</f>
        <v>0</v>
      </c>
      <c r="AB24" s="2">
        <f>Raw_schedule!AA22</f>
        <v>0</v>
      </c>
    </row>
    <row r="25" spans="1:28" x14ac:dyDescent="0.25">
      <c r="A25" s="39" t="str">
        <f>Raw_schedule!B23</f>
        <v>Occupant Sch</v>
      </c>
      <c r="B25" s="39" t="str">
        <f>Raw_schedule!A23</f>
        <v>Office</v>
      </c>
      <c r="C25" s="2" t="str">
        <f>Raw_schedule!C23</f>
        <v>Weekdays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0.1</v>
      </c>
      <c r="L25" s="2">
        <f>Raw_schedule!K23</f>
        <v>0.2</v>
      </c>
      <c r="M25" s="2">
        <f>Raw_schedule!L23</f>
        <v>0.95</v>
      </c>
      <c r="N25" s="2">
        <f>Raw_schedule!M23</f>
        <v>0.95</v>
      </c>
      <c r="O25" s="2">
        <f>Raw_schedule!N23</f>
        <v>0.95</v>
      </c>
      <c r="P25" s="2">
        <f>Raw_schedule!O23</f>
        <v>0.95</v>
      </c>
      <c r="Q25" s="2">
        <f>Raw_schedule!P23</f>
        <v>0.5</v>
      </c>
      <c r="R25" s="2">
        <f>Raw_schedule!Q23</f>
        <v>0.95</v>
      </c>
      <c r="S25" s="2">
        <f>Raw_schedule!R23</f>
        <v>0.95</v>
      </c>
      <c r="T25" s="2">
        <f>Raw_schedule!S23</f>
        <v>0.95</v>
      </c>
      <c r="U25" s="2">
        <f>Raw_schedule!T23</f>
        <v>0.95</v>
      </c>
      <c r="V25" s="2">
        <f>Raw_schedule!U23</f>
        <v>0.3</v>
      </c>
      <c r="W25" s="2">
        <f>Raw_schedule!V23</f>
        <v>0.1</v>
      </c>
      <c r="X25" s="2">
        <f>Raw_schedule!W23</f>
        <v>0.1</v>
      </c>
      <c r="Y25" s="2">
        <f>Raw_schedule!X23</f>
        <v>0.1</v>
      </c>
      <c r="Z25" s="2">
        <f>Raw_schedule!Y23</f>
        <v>0.1</v>
      </c>
      <c r="AA25" s="2">
        <f>Raw_schedule!Z23</f>
        <v>0.05</v>
      </c>
      <c r="AB25" s="2">
        <f>Raw_schedule!AA23</f>
        <v>0.05</v>
      </c>
    </row>
    <row r="26" spans="1:28" x14ac:dyDescent="0.25">
      <c r="A26" s="39" t="str">
        <f>Raw_schedule!B24</f>
        <v>Infiltration Schedule</v>
      </c>
      <c r="B26" s="39" t="str">
        <f>Raw_schedule!A24</f>
        <v>Plenum</v>
      </c>
      <c r="C26" s="2" t="str">
        <f>Raw_schedule!C24</f>
        <v>AllDays</v>
      </c>
      <c r="D26" s="2"/>
      <c r="E26" s="2">
        <f>Raw_schedule!D24</f>
        <v>1</v>
      </c>
      <c r="F26" s="2">
        <f>Raw_schedule!E24</f>
        <v>1</v>
      </c>
      <c r="G26" s="2">
        <f>Raw_schedule!F24</f>
        <v>1</v>
      </c>
      <c r="H26" s="2">
        <f>Raw_schedule!G24</f>
        <v>1</v>
      </c>
      <c r="I26" s="2">
        <f>Raw_schedule!H24</f>
        <v>1</v>
      </c>
      <c r="J26" s="2">
        <f>Raw_schedule!I24</f>
        <v>1</v>
      </c>
      <c r="K26" s="2">
        <f>Raw_schedule!J24</f>
        <v>1</v>
      </c>
      <c r="L26" s="2">
        <f>Raw_schedule!K24</f>
        <v>1</v>
      </c>
      <c r="M26" s="2">
        <f>Raw_schedule!L24</f>
        <v>1</v>
      </c>
      <c r="N26" s="2">
        <f>Raw_schedule!M24</f>
        <v>1</v>
      </c>
      <c r="O26" s="2">
        <f>Raw_schedule!N24</f>
        <v>1</v>
      </c>
      <c r="P26" s="2">
        <f>Raw_schedule!O24</f>
        <v>1</v>
      </c>
      <c r="Q26" s="2">
        <f>Raw_schedule!P24</f>
        <v>1</v>
      </c>
      <c r="R26" s="2">
        <f>Raw_schedule!Q24</f>
        <v>1</v>
      </c>
      <c r="S26" s="2">
        <f>Raw_schedule!R24</f>
        <v>1</v>
      </c>
      <c r="T26" s="2">
        <f>Raw_schedule!S24</f>
        <v>1</v>
      </c>
      <c r="U26" s="2">
        <f>Raw_schedule!T24</f>
        <v>1</v>
      </c>
      <c r="V26" s="2">
        <f>Raw_schedule!U24</f>
        <v>1</v>
      </c>
      <c r="W26" s="2">
        <f>Raw_schedule!V24</f>
        <v>1</v>
      </c>
      <c r="X26" s="2">
        <f>Raw_schedule!W24</f>
        <v>1</v>
      </c>
      <c r="Y26" s="2">
        <f>Raw_schedule!X24</f>
        <v>1</v>
      </c>
      <c r="Z26" s="2">
        <f>Raw_schedule!Y24</f>
        <v>1</v>
      </c>
      <c r="AA26" s="2">
        <f>Raw_schedule!Z24</f>
        <v>1</v>
      </c>
      <c r="AB26" s="2">
        <f>Raw_schedule!AA24</f>
        <v>1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74A3-466C-4BDC-81A9-BEC7B4779159}">
  <dimension ref="A1"/>
  <sheetViews>
    <sheetView workbookViewId="0"/>
  </sheetViews>
  <sheetFormatPr defaultRowHeight="15" x14ac:dyDescent="0.25"/>
  <sheetData>
    <row r="1" spans="1:1" x14ac:dyDescent="0.25">
      <c r="A1" t="s">
        <v>464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24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396</v>
      </c>
      <c r="B2" t="s">
        <v>450</v>
      </c>
      <c r="C2" t="s">
        <v>451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84.92</v>
      </c>
      <c r="N2">
        <v>84.92</v>
      </c>
      <c r="O2">
        <v>84.92</v>
      </c>
      <c r="P2">
        <v>84.92</v>
      </c>
      <c r="Q2">
        <v>84.92</v>
      </c>
      <c r="R2">
        <v>84.92</v>
      </c>
      <c r="S2">
        <v>84.92</v>
      </c>
      <c r="T2">
        <v>84.92</v>
      </c>
      <c r="U2">
        <v>84.92</v>
      </c>
      <c r="V2">
        <v>84.92</v>
      </c>
      <c r="W2">
        <v>84.92</v>
      </c>
      <c r="X2">
        <v>84.92</v>
      </c>
      <c r="Y2">
        <v>84.92</v>
      </c>
      <c r="Z2">
        <v>84.92</v>
      </c>
      <c r="AA2">
        <v>84.92</v>
      </c>
    </row>
    <row r="3" spans="1:27" x14ac:dyDescent="0.25">
      <c r="A3" t="s">
        <v>396</v>
      </c>
      <c r="B3" t="s">
        <v>450</v>
      </c>
      <c r="C3" t="s">
        <v>452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75.02</v>
      </c>
      <c r="J3">
        <v>75.02</v>
      </c>
      <c r="K3">
        <v>75.02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84.92</v>
      </c>
      <c r="X3">
        <v>84.92</v>
      </c>
      <c r="Y3">
        <v>84.92</v>
      </c>
      <c r="Z3">
        <v>84.92</v>
      </c>
      <c r="AA3">
        <v>84.92</v>
      </c>
    </row>
    <row r="4" spans="1:27" x14ac:dyDescent="0.25">
      <c r="A4" t="s">
        <v>396</v>
      </c>
      <c r="B4" t="s">
        <v>450</v>
      </c>
      <c r="C4" t="s">
        <v>453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75.02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75.02</v>
      </c>
      <c r="AA4">
        <v>75.02</v>
      </c>
    </row>
    <row r="5" spans="1:27" x14ac:dyDescent="0.25">
      <c r="A5" t="s">
        <v>396</v>
      </c>
      <c r="B5" t="s">
        <v>454</v>
      </c>
      <c r="C5" t="s">
        <v>451</v>
      </c>
      <c r="D5">
        <v>0.04</v>
      </c>
      <c r="E5">
        <v>0.04</v>
      </c>
      <c r="F5">
        <v>0.04</v>
      </c>
      <c r="G5">
        <v>0.04</v>
      </c>
      <c r="H5">
        <v>0.04</v>
      </c>
      <c r="I5">
        <v>7.0000000000000007E-2</v>
      </c>
      <c r="J5">
        <v>0.04</v>
      </c>
      <c r="K5">
        <v>0.04</v>
      </c>
      <c r="L5">
        <v>0.04</v>
      </c>
      <c r="M5">
        <v>0.04</v>
      </c>
      <c r="N5">
        <v>0.04</v>
      </c>
      <c r="O5">
        <v>0.06</v>
      </c>
      <c r="P5">
        <v>0.06</v>
      </c>
      <c r="Q5">
        <v>0.09</v>
      </c>
      <c r="R5">
        <v>0.06</v>
      </c>
      <c r="S5">
        <v>0.04</v>
      </c>
      <c r="T5">
        <v>0.04</v>
      </c>
      <c r="U5">
        <v>0.04</v>
      </c>
      <c r="V5">
        <v>0.04</v>
      </c>
      <c r="W5">
        <v>0.04</v>
      </c>
      <c r="X5">
        <v>0.04</v>
      </c>
      <c r="Y5">
        <v>7.0000000000000007E-2</v>
      </c>
      <c r="Z5">
        <v>0.04</v>
      </c>
      <c r="AA5">
        <v>0.04</v>
      </c>
    </row>
    <row r="6" spans="1:27" x14ac:dyDescent="0.25">
      <c r="A6" t="s">
        <v>396</v>
      </c>
      <c r="B6" t="s">
        <v>454</v>
      </c>
      <c r="C6" t="s">
        <v>452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0.08</v>
      </c>
      <c r="J6">
        <v>7.0000000000000007E-2</v>
      </c>
      <c r="K6">
        <v>0.11</v>
      </c>
      <c r="L6">
        <v>0.15</v>
      </c>
      <c r="M6">
        <v>0.21</v>
      </c>
      <c r="N6">
        <v>0.19</v>
      </c>
      <c r="O6">
        <v>0.23</v>
      </c>
      <c r="P6">
        <v>0.2</v>
      </c>
      <c r="Q6">
        <v>0.19</v>
      </c>
      <c r="R6">
        <v>0.15</v>
      </c>
      <c r="S6">
        <v>0.12</v>
      </c>
      <c r="T6">
        <v>0.14000000000000001</v>
      </c>
      <c r="U6">
        <v>7.0000000000000007E-2</v>
      </c>
      <c r="V6">
        <v>7.0000000000000007E-2</v>
      </c>
      <c r="W6">
        <v>7.0000000000000007E-2</v>
      </c>
      <c r="X6">
        <v>7.0000000000000007E-2</v>
      </c>
      <c r="Y6">
        <v>0.09</v>
      </c>
      <c r="Z6">
        <v>0.05</v>
      </c>
      <c r="AA6">
        <v>0.05</v>
      </c>
    </row>
    <row r="7" spans="1:27" x14ac:dyDescent="0.25">
      <c r="A7" t="s">
        <v>396</v>
      </c>
      <c r="B7" t="s">
        <v>454</v>
      </c>
      <c r="C7" t="s">
        <v>453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0.08</v>
      </c>
      <c r="J7">
        <v>7.0000000000000007E-2</v>
      </c>
      <c r="K7">
        <v>0.19</v>
      </c>
      <c r="L7">
        <v>0.35</v>
      </c>
      <c r="M7">
        <v>0.38</v>
      </c>
      <c r="N7">
        <v>0.39</v>
      </c>
      <c r="O7">
        <v>0.47</v>
      </c>
      <c r="P7">
        <v>0.56999999999999995</v>
      </c>
      <c r="Q7">
        <v>0.54</v>
      </c>
      <c r="R7">
        <v>0.34</v>
      </c>
      <c r="S7">
        <v>0.33</v>
      </c>
      <c r="T7">
        <v>0.44</v>
      </c>
      <c r="U7">
        <v>0.26</v>
      </c>
      <c r="V7">
        <v>0.21</v>
      </c>
      <c r="W7">
        <v>0.15</v>
      </c>
      <c r="X7">
        <v>0.17</v>
      </c>
      <c r="Y7">
        <v>0.08</v>
      </c>
      <c r="Z7">
        <v>0.05</v>
      </c>
      <c r="AA7">
        <v>0.05</v>
      </c>
    </row>
    <row r="8" spans="1:27" x14ac:dyDescent="0.25">
      <c r="A8" t="s">
        <v>396</v>
      </c>
      <c r="B8" t="s">
        <v>455</v>
      </c>
      <c r="C8" t="s">
        <v>451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  <c r="AA8">
        <v>0.05</v>
      </c>
    </row>
    <row r="9" spans="1:27" x14ac:dyDescent="0.25">
      <c r="A9" t="s">
        <v>396</v>
      </c>
      <c r="B9" t="s">
        <v>455</v>
      </c>
      <c r="C9" t="s">
        <v>452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0.1</v>
      </c>
      <c r="K9">
        <v>0.1</v>
      </c>
      <c r="L9">
        <v>0.3</v>
      </c>
      <c r="M9">
        <v>0.3</v>
      </c>
      <c r="N9">
        <v>0.3</v>
      </c>
      <c r="O9">
        <v>0.3</v>
      </c>
      <c r="P9">
        <v>0.15</v>
      </c>
      <c r="Q9">
        <v>0.15</v>
      </c>
      <c r="R9">
        <v>0.15</v>
      </c>
      <c r="S9">
        <v>0.15</v>
      </c>
      <c r="T9">
        <v>0.15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</row>
    <row r="10" spans="1:27" x14ac:dyDescent="0.25">
      <c r="A10" t="s">
        <v>396</v>
      </c>
      <c r="B10" t="s">
        <v>455</v>
      </c>
      <c r="C10" t="s">
        <v>453</v>
      </c>
      <c r="D10">
        <v>0.05</v>
      </c>
      <c r="E10">
        <v>0.05</v>
      </c>
      <c r="F10">
        <v>0.05</v>
      </c>
      <c r="G10">
        <v>0.05</v>
      </c>
      <c r="H10">
        <v>0.05</v>
      </c>
      <c r="I10">
        <v>0.1</v>
      </c>
      <c r="J10">
        <v>0.1</v>
      </c>
      <c r="K10">
        <v>0.3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0.5</v>
      </c>
      <c r="V10">
        <v>0.3</v>
      </c>
      <c r="W10">
        <v>0.3</v>
      </c>
      <c r="X10">
        <v>0.2</v>
      </c>
      <c r="Y10">
        <v>0.2</v>
      </c>
      <c r="Z10">
        <v>0.1</v>
      </c>
      <c r="AA10">
        <v>0.05</v>
      </c>
    </row>
    <row r="11" spans="1:27" x14ac:dyDescent="0.25">
      <c r="A11" t="s">
        <v>396</v>
      </c>
      <c r="B11" t="s">
        <v>456</v>
      </c>
      <c r="C11" t="s">
        <v>451</v>
      </c>
      <c r="D11">
        <v>60.08</v>
      </c>
      <c r="E11">
        <v>60.08</v>
      </c>
      <c r="F11">
        <v>60.08</v>
      </c>
      <c r="G11">
        <v>60.08</v>
      </c>
      <c r="H11">
        <v>60.08</v>
      </c>
      <c r="I11">
        <v>60.08</v>
      </c>
      <c r="J11">
        <v>60.08</v>
      </c>
      <c r="K11">
        <v>60.08</v>
      </c>
      <c r="L11">
        <v>60.08</v>
      </c>
      <c r="M11">
        <v>60.08</v>
      </c>
      <c r="N11">
        <v>60.08</v>
      </c>
      <c r="O11">
        <v>60.08</v>
      </c>
      <c r="P11">
        <v>60.08</v>
      </c>
      <c r="Q11">
        <v>60.08</v>
      </c>
      <c r="R11">
        <v>60.08</v>
      </c>
      <c r="S11">
        <v>60.08</v>
      </c>
      <c r="T11">
        <v>60.08</v>
      </c>
      <c r="U11">
        <v>60.08</v>
      </c>
      <c r="V11">
        <v>60.08</v>
      </c>
      <c r="W11">
        <v>60.08</v>
      </c>
      <c r="X11">
        <v>60.08</v>
      </c>
      <c r="Y11">
        <v>60.08</v>
      </c>
      <c r="Z11">
        <v>60.08</v>
      </c>
      <c r="AA11">
        <v>60.08</v>
      </c>
    </row>
    <row r="12" spans="1:27" x14ac:dyDescent="0.25">
      <c r="A12" t="s">
        <v>396</v>
      </c>
      <c r="B12" t="s">
        <v>456</v>
      </c>
      <c r="C12" t="s">
        <v>452</v>
      </c>
      <c r="D12">
        <v>60.08</v>
      </c>
      <c r="E12">
        <v>60.08</v>
      </c>
      <c r="F12">
        <v>60.08</v>
      </c>
      <c r="G12">
        <v>60.08</v>
      </c>
      <c r="H12">
        <v>60.08</v>
      </c>
      <c r="I12">
        <v>69.98</v>
      </c>
      <c r="J12">
        <v>69.98</v>
      </c>
      <c r="K12">
        <v>69.98</v>
      </c>
      <c r="L12">
        <v>69.98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60.08</v>
      </c>
      <c r="X12">
        <v>60.08</v>
      </c>
      <c r="Y12">
        <v>60.08</v>
      </c>
      <c r="Z12">
        <v>60.08</v>
      </c>
      <c r="AA12">
        <v>60.08</v>
      </c>
    </row>
    <row r="13" spans="1:27" x14ac:dyDescent="0.25">
      <c r="A13" t="s">
        <v>396</v>
      </c>
      <c r="B13" t="s">
        <v>456</v>
      </c>
      <c r="C13" t="s">
        <v>453</v>
      </c>
      <c r="D13">
        <v>60.08</v>
      </c>
      <c r="E13">
        <v>60.08</v>
      </c>
      <c r="F13">
        <v>60.08</v>
      </c>
      <c r="G13">
        <v>60.08</v>
      </c>
      <c r="H13">
        <v>60.08</v>
      </c>
      <c r="I13">
        <v>69.98</v>
      </c>
      <c r="J13">
        <v>69.98</v>
      </c>
      <c r="K13">
        <v>69.98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69.98</v>
      </c>
      <c r="AA13">
        <v>69.98</v>
      </c>
    </row>
    <row r="14" spans="1:27" x14ac:dyDescent="0.25">
      <c r="A14" t="s">
        <v>396</v>
      </c>
      <c r="B14" t="s">
        <v>457</v>
      </c>
      <c r="C14" t="s">
        <v>458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396</v>
      </c>
      <c r="B15" t="s">
        <v>459</v>
      </c>
      <c r="C15" t="s">
        <v>451</v>
      </c>
      <c r="D15">
        <v>0.05</v>
      </c>
      <c r="E15">
        <v>0.05</v>
      </c>
      <c r="F15">
        <v>0.05</v>
      </c>
      <c r="G15">
        <v>0.05</v>
      </c>
      <c r="H15">
        <v>0.05</v>
      </c>
      <c r="I15">
        <v>0.05</v>
      </c>
      <c r="J15">
        <v>0.05</v>
      </c>
      <c r="K15">
        <v>0.05</v>
      </c>
      <c r="L15">
        <v>0.05</v>
      </c>
      <c r="M15">
        <v>0.05</v>
      </c>
      <c r="N15">
        <v>0.05</v>
      </c>
      <c r="O15">
        <v>0.05</v>
      </c>
      <c r="P15">
        <v>0.05</v>
      </c>
      <c r="Q15">
        <v>0.05</v>
      </c>
      <c r="R15">
        <v>0.05</v>
      </c>
      <c r="S15">
        <v>0.05</v>
      </c>
      <c r="T15">
        <v>0.05</v>
      </c>
      <c r="U15">
        <v>0.05</v>
      </c>
      <c r="V15">
        <v>0.05</v>
      </c>
      <c r="W15">
        <v>0.05</v>
      </c>
      <c r="X15">
        <v>0.05</v>
      </c>
      <c r="Y15">
        <v>0.05</v>
      </c>
      <c r="Z15">
        <v>0.05</v>
      </c>
      <c r="AA15">
        <v>0.05</v>
      </c>
    </row>
    <row r="16" spans="1:27" x14ac:dyDescent="0.25">
      <c r="A16" t="s">
        <v>396</v>
      </c>
      <c r="B16" t="s">
        <v>459</v>
      </c>
      <c r="C16" t="s">
        <v>452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0.1</v>
      </c>
      <c r="K16">
        <v>0.1</v>
      </c>
      <c r="L16">
        <v>0.3</v>
      </c>
      <c r="M16">
        <v>0.3</v>
      </c>
      <c r="N16">
        <v>0.3</v>
      </c>
      <c r="O16">
        <v>0.3</v>
      </c>
      <c r="P16">
        <v>0.15</v>
      </c>
      <c r="Q16">
        <v>0.15</v>
      </c>
      <c r="R16">
        <v>0.15</v>
      </c>
      <c r="S16">
        <v>0.15</v>
      </c>
      <c r="T16">
        <v>0.15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</row>
    <row r="17" spans="1:27" x14ac:dyDescent="0.25">
      <c r="A17" t="s">
        <v>396</v>
      </c>
      <c r="B17" t="s">
        <v>459</v>
      </c>
      <c r="C17" t="s">
        <v>453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0.1</v>
      </c>
      <c r="J17">
        <v>0.1</v>
      </c>
      <c r="K17">
        <v>0.3</v>
      </c>
      <c r="L17">
        <v>0.65</v>
      </c>
      <c r="M17">
        <v>0.65</v>
      </c>
      <c r="N17">
        <v>0.65</v>
      </c>
      <c r="O17">
        <v>0.65</v>
      </c>
      <c r="P17">
        <v>0.65</v>
      </c>
      <c r="Q17">
        <v>0.65</v>
      </c>
      <c r="R17">
        <v>0.65</v>
      </c>
      <c r="S17">
        <v>0.65</v>
      </c>
      <c r="T17">
        <v>0.65</v>
      </c>
      <c r="U17">
        <v>0.35</v>
      </c>
      <c r="V17">
        <v>0.3</v>
      </c>
      <c r="W17">
        <v>0.3</v>
      </c>
      <c r="X17">
        <v>0.2</v>
      </c>
      <c r="Y17">
        <v>0.2</v>
      </c>
      <c r="Z17">
        <v>0.1</v>
      </c>
      <c r="AA17">
        <v>0.05</v>
      </c>
    </row>
    <row r="18" spans="1:27" x14ac:dyDescent="0.25">
      <c r="A18" t="s">
        <v>396</v>
      </c>
      <c r="B18" t="s">
        <v>460</v>
      </c>
      <c r="C18" t="s">
        <v>451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396</v>
      </c>
      <c r="B19" t="s">
        <v>460</v>
      </c>
      <c r="C19" t="s">
        <v>452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396</v>
      </c>
      <c r="B20" t="s">
        <v>460</v>
      </c>
      <c r="C20" t="s">
        <v>453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396</v>
      </c>
      <c r="B21" t="s">
        <v>461</v>
      </c>
      <c r="C21" t="s">
        <v>451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396</v>
      </c>
      <c r="B22" t="s">
        <v>461</v>
      </c>
      <c r="C22" t="s">
        <v>452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</v>
      </c>
      <c r="K22">
        <v>0.1</v>
      </c>
      <c r="L22">
        <v>0.3</v>
      </c>
      <c r="M22">
        <v>0.3</v>
      </c>
      <c r="N22">
        <v>0.3</v>
      </c>
      <c r="O22">
        <v>0.3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0.05</v>
      </c>
      <c r="V22">
        <v>0.05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396</v>
      </c>
      <c r="B23" t="s">
        <v>461</v>
      </c>
      <c r="C23" t="s">
        <v>453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</v>
      </c>
      <c r="K23">
        <v>0.2</v>
      </c>
      <c r="L23">
        <v>0.95</v>
      </c>
      <c r="M23">
        <v>0.95</v>
      </c>
      <c r="N23">
        <v>0.95</v>
      </c>
      <c r="O23">
        <v>0.95</v>
      </c>
      <c r="P23">
        <v>0.5</v>
      </c>
      <c r="Q23">
        <v>0.95</v>
      </c>
      <c r="R23">
        <v>0.95</v>
      </c>
      <c r="S23">
        <v>0.95</v>
      </c>
      <c r="T23">
        <v>0.95</v>
      </c>
      <c r="U23">
        <v>0.3</v>
      </c>
      <c r="V23">
        <v>0.1</v>
      </c>
      <c r="W23">
        <v>0.1</v>
      </c>
      <c r="X23">
        <v>0.1</v>
      </c>
      <c r="Y23">
        <v>0.1</v>
      </c>
      <c r="Z23">
        <v>0.05</v>
      </c>
      <c r="AA23">
        <v>0.05</v>
      </c>
    </row>
    <row r="24" spans="1:27" x14ac:dyDescent="0.25">
      <c r="A24" t="s">
        <v>389</v>
      </c>
      <c r="B24" t="s">
        <v>457</v>
      </c>
      <c r="C24" t="s">
        <v>458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Office - Small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Zones!$H$23</f>
        <v>10003.299999999997</v>
      </c>
      <c r="E3" s="38">
        <f>SUMIFS(Raw_totalendusesannual!$D:$D,
        Raw_totalendusesannual!$B:$B,$A3,
        Raw_totalendusesannual!$C:$C,$B3,
        Raw_totalendusesannual!$A:$A,$C3) / $D3</f>
        <v>21.212704807413559</v>
      </c>
      <c r="F3" s="38">
        <f>SUMIFS(Raw_totalendusesannual!$E:$E,
        Raw_totalendusesannual!$B:$B,$A3,
        Raw_totalendusesannual!$C:$C,$B3,
        Raw_totalendusesannual!$A:$A,$C3) / $D3</f>
        <v>16.322972419101699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Zones!$H$23</f>
        <v>10003.299999999997</v>
      </c>
      <c r="E4" s="38">
        <f>SUMIFS(Raw_totalendusesannual!$D:$D,
        Raw_totalendusesannual!$B:$B,$A4,
        Raw_totalendusesannual!$C:$C,$B4,
        Raw_totalendusesannual!$A:$A,$C4) / $D4</f>
        <v>15.802190277208524</v>
      </c>
      <c r="F4" s="38">
        <f>SUMIFS(Raw_totalendusesannual!$E:$E,
        Raw_totalendusesannual!$B:$B,$A4,
        Raw_totalendusesannual!$C:$C,$B4,
        Raw_totalendusesannual!$A:$A,$C4) / $D4</f>
        <v>15.40815230973779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Zones!$H$23</f>
        <v>10003.299999999997</v>
      </c>
      <c r="E5" s="38">
        <f>SUMIFS(Raw_totalendusesannual!$D:$D,
        Raw_totalendusesannual!$B:$B,$A5,
        Raw_totalendusesannual!$C:$C,$B5,
        Raw_totalendusesannual!$A:$A,$C5) / $D5</f>
        <v>34.263115171993249</v>
      </c>
      <c r="F5" s="38">
        <f>SUMIFS(Raw_totalendusesannual!$E:$E,
        Raw_totalendusesannual!$B:$B,$A5,
        Raw_totalendusesannual!$C:$C,$B5,
        Raw_totalendusesannual!$A:$A,$C5) / $D5</f>
        <v>7.0039646916517562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Zones!$H$23</f>
        <v>10003.299999999997</v>
      </c>
      <c r="E6" s="38">
        <f>SUMIFS(Raw_totalendusesannual!$D:$D,
        Raw_totalendusesannual!$B:$B,$A6,
        Raw_totalendusesannual!$C:$C,$B6,
        Raw_totalendusesannual!$A:$A,$C6) / $D6</f>
        <v>22.358574670358788</v>
      </c>
      <c r="F6" s="38">
        <f>SUMIFS(Raw_totalendusesannual!$E:$E,
        Raw_totalendusesannual!$B:$B,$A6,
        Raw_totalendusesannual!$C:$C,$B6,
        Raw_totalendusesannual!$A:$A,$C6) / $D6</f>
        <v>8.3149410694470856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Zones!$H$23</f>
        <v>10003.299999999997</v>
      </c>
      <c r="E7" s="38">
        <f>SUMIFS(Raw_totalendusesannual!$D:$D,
        Raw_totalendusesannual!$B:$B,$A7,
        Raw_totalendusesannual!$C:$C,$B7,
        Raw_totalendusesannual!$A:$A,$C7) / $D7</f>
        <v>35.551476012915749</v>
      </c>
      <c r="F7" s="38">
        <f>SUMIFS(Raw_totalendusesannual!$E:$E,
        Raw_totalendusesannual!$B:$B,$A7,
        Raw_totalendusesannual!$C:$C,$B7,
        Raw_totalendusesannual!$A:$A,$C7) / $D7</f>
        <v>1.7237591594773727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Zones!$H$23</f>
        <v>10003.299999999997</v>
      </c>
      <c r="E8" s="38">
        <f>SUMIFS(Raw_totalendusesannual!$D:$D,
        Raw_totalendusesannual!$B:$B,$A8,
        Raw_totalendusesannual!$C:$C,$B8,
        Raw_totalendusesannual!$A:$A,$C8) / $D8</f>
        <v>23.941910169644022</v>
      </c>
      <c r="F8" s="38">
        <f>SUMIFS(Raw_totalendusesannual!$E:$E,
        Raw_totalendusesannual!$B:$B,$A8,
        Raw_totalendusesannual!$C:$C,$B8,
        Raw_totalendusesannual!$A:$A,$C8) / $D8</f>
        <v>1.7231893475153206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Zones!$H$23</f>
        <v>10003.299999999997</v>
      </c>
      <c r="E9" s="38">
        <f>SUMIFS(Raw_totalendusesannual!$D:$D,
        Raw_totalendusesannual!$B:$B,$A9,
        Raw_totalendusesannual!$C:$C,$B9,
        Raw_totalendusesannual!$A:$A,$C9) / $D9</f>
        <v>34.389163576019925</v>
      </c>
      <c r="F9" s="38">
        <f>SUMIFS(Raw_totalendusesannual!$E:$E,
        Raw_totalendusesannual!$B:$B,$A9,
        Raw_totalendusesannual!$C:$C,$B9,
        Raw_totalendusesannual!$A:$A,$C9) / $D9</f>
        <v>1.7237771535393325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Zones!$H$23</f>
        <v>10003.299999999997</v>
      </c>
      <c r="E10" s="38">
        <f>SUMIFS(Raw_totalendusesannual!$D:$D,
        Raw_totalendusesannual!$B:$B,$A10,
        Raw_totalendusesannual!$C:$C,$B10,
        Raw_totalendusesannual!$A:$A,$C10) / $D10</f>
        <v>22.415637839512968</v>
      </c>
      <c r="F10" s="38">
        <f>SUMIFS(Raw_totalendusesannual!$E:$E,
        Raw_totalendusesannual!$B:$B,$A10,
        Raw_totalendusesannual!$C:$C,$B10,
        Raw_totalendusesannual!$A:$A,$C10) / $D10</f>
        <v>1.7232763188147917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Zones!$H$23</f>
        <v>10003.299999999997</v>
      </c>
      <c r="E11" s="38">
        <f>SUMIFS(Raw_totalendusesannual!$D:$D,
        Raw_totalendusesannual!$B:$B,$A11,
        Raw_totalendusesannual!$C:$C,$B11,
        Raw_totalendusesannual!$A:$A,$C11) / $D11</f>
        <v>24.183923305309253</v>
      </c>
      <c r="F11" s="38">
        <f>SUMIFS(Raw_totalendusesannual!$E:$E,
        Raw_totalendusesannual!$B:$B,$A11,
        Raw_totalendusesannual!$C:$C,$B11,
        Raw_totalendusesannual!$A:$A,$C11) / $D11</f>
        <v>10.642709905731111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Zones!$H$23</f>
        <v>10003.299999999997</v>
      </c>
      <c r="E12" s="38">
        <f>SUMIFS(Raw_totalendusesannual!$D:$D,
        Raw_totalendusesannual!$B:$B,$A12,
        Raw_totalendusesannual!$C:$C,$B12,
        Raw_totalendusesannual!$A:$A,$C12) / $D12</f>
        <v>17.387551108134321</v>
      </c>
      <c r="F12" s="38">
        <f>SUMIFS(Raw_totalendusesannual!$E:$E,
        Raw_totalendusesannual!$B:$B,$A12,
        Raw_totalendusesannual!$C:$C,$B12,
        Raw_totalendusesannual!$A:$A,$C12) / $D12</f>
        <v>11.117540211730132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Zones!$H$23</f>
        <v>10003.299999999997</v>
      </c>
      <c r="E13" s="38">
        <f>SUMIFS(Raw_totalendusesannual!$D:$D,
        Raw_totalendusesannual!$B:$B,$A13,
        Raw_totalendusesannual!$C:$C,$B13,
        Raw_totalendusesannual!$A:$A,$C13) / $D13</f>
        <v>28.414541201403544</v>
      </c>
      <c r="F13" s="38">
        <f>SUMIFS(Raw_totalendusesannual!$E:$E,
        Raw_totalendusesannual!$B:$B,$A13,
        Raw_totalendusesannual!$C:$C,$B13,
        Raw_totalendusesannual!$A:$A,$C13) / $D13</f>
        <v>11.955136804854401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Zones!$H$23</f>
        <v>10003.299999999997</v>
      </c>
      <c r="E14" s="38">
        <f>SUMIFS(Raw_totalendusesannual!$D:$D,
        Raw_totalendusesannual!$B:$B,$A14,
        Raw_totalendusesannual!$C:$C,$B14,
        Raw_totalendusesannual!$A:$A,$C14) / $D14</f>
        <v>19.335308348245086</v>
      </c>
      <c r="F14" s="38">
        <f>SUMIFS(Raw_totalendusesannual!$E:$E,
        Raw_totalendusesannual!$B:$B,$A14,
        Raw_totalendusesannual!$C:$C,$B14,
        Raw_totalendusesannual!$A:$A,$C14) / $D14</f>
        <v>9.4929233352993538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Zones!$H$23</f>
        <v>10003.299999999997</v>
      </c>
      <c r="E15" s="38">
        <f>SUMIFS(Raw_totalendusesannual!$D:$D,
        Raw_totalendusesannual!$B:$B,$A15,
        Raw_totalendusesannual!$C:$C,$B15,
        Raw_totalendusesannual!$A:$A,$C15) / $D15</f>
        <v>41.973692681415145</v>
      </c>
      <c r="F15" s="38">
        <f>SUMIFS(Raw_totalendusesannual!$E:$E,
        Raw_totalendusesannual!$B:$B,$A15,
        Raw_totalendusesannual!$C:$C,$B15,
        Raw_totalendusesannual!$A:$A,$C15) / $D15</f>
        <v>4.6153779252846574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Zones!$H$23</f>
        <v>10003.299999999997</v>
      </c>
      <c r="E16" s="38">
        <f>SUMIFS(Raw_totalendusesannual!$D:$D,
        Raw_totalendusesannual!$B:$B,$A16,
        Raw_totalendusesannual!$C:$C,$B16,
        Raw_totalendusesannual!$A:$A,$C16) / $D16</f>
        <v>26.057604990353191</v>
      </c>
      <c r="F16" s="38">
        <f>SUMIFS(Raw_totalendusesannual!$E:$E,
        Raw_totalendusesannual!$B:$B,$A16,
        Raw_totalendusesannual!$C:$C,$B16,
        Raw_totalendusesannual!$A:$A,$C16) / $D16</f>
        <v>5.0363839932822181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Zones!$H$23</f>
        <v>10003.299999999997</v>
      </c>
      <c r="E17" s="38">
        <f>SUMIFS(Raw_totalendusesannual!$D:$D,
        Raw_totalendusesannual!$B:$B,$A17,
        Raw_totalendusesannual!$C:$C,$B17,
        Raw_totalendusesannual!$A:$A,$C17) / $D17</f>
        <v>42.813838433317017</v>
      </c>
      <c r="F17" s="38">
        <f>SUMIFS(Raw_totalendusesannual!$E:$E,
        Raw_totalendusesannual!$B:$B,$A17,
        Raw_totalendusesannual!$C:$C,$B17,
        Raw_totalendusesannual!$A:$A,$C17) / $D17</f>
        <v>1.6005238271370452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Zones!$H$23</f>
        <v>10003.299999999997</v>
      </c>
      <c r="E18" s="38">
        <f>SUMIFS(Raw_totalendusesannual!$D:$D,
        Raw_totalendusesannual!$B:$B,$A18,
        Raw_totalendusesannual!$C:$C,$B18,
        Raw_totalendusesannual!$A:$A,$C18) / $D18</f>
        <v>26.966312117001394</v>
      </c>
      <c r="F18" s="38">
        <f>SUMIFS(Raw_totalendusesannual!$E:$E,
        Raw_totalendusesannual!$B:$B,$A18,
        Raw_totalendusesannual!$C:$C,$B18,
        Raw_totalendusesannual!$A:$A,$C18) / $D18</f>
        <v>1.5999780072576053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Zones!$H$23</f>
        <v>10003.299999999997</v>
      </c>
      <c r="E19" s="38">
        <f>SUMIFS(Raw_totalendusesannual!$D:$D,
        Raw_totalendusesannual!$B:$B,$A19,
        Raw_totalendusesannual!$C:$C,$B19,
        Raw_totalendusesannual!$A:$A,$C19) / $D19</f>
        <v>42.016846440674584</v>
      </c>
      <c r="F19" s="38">
        <f>SUMIFS(Raw_totalendusesannual!$E:$E,
        Raw_totalendusesannual!$B:$B,$A19,
        Raw_totalendusesannual!$C:$C,$B19,
        Raw_totalendusesannual!$A:$A,$C19) / $D19</f>
        <v>1.6005298251576983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Zones!$H$23</f>
        <v>10003.299999999997</v>
      </c>
      <c r="E20" s="38">
        <f>SUMIFS(Raw_totalendusesannual!$D:$D,
        Raw_totalendusesannual!$B:$B,$A20,
        Raw_totalendusesannual!$C:$C,$B20,
        Raw_totalendusesannual!$A:$A,$C20) / $D20</f>
        <v>26.043522637529623</v>
      </c>
      <c r="F20" s="38">
        <f>SUMIFS(Raw_totalendusesannual!$E:$E,
        Raw_totalendusesannual!$B:$B,$A20,
        Raw_totalendusesannual!$C:$C,$B20,
        Raw_totalendusesannual!$A:$A,$C20) / $D20</f>
        <v>1.6000079973608714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Zones!$H$23</f>
        <v>10003.299999999997</v>
      </c>
      <c r="E21" s="38">
        <f>SUMIFS(Raw_totalendusesannual!$D:$D,
        Raw_totalendusesannual!$B:$B,$A21,
        Raw_totalendusesannual!$C:$C,$B21,
        Raw_totalendusesannual!$A:$A,$C21) / $D21</f>
        <v>30.415672827966777</v>
      </c>
      <c r="F21" s="38">
        <f>SUMIFS(Raw_totalendusesannual!$E:$E,
        Raw_totalendusesannual!$B:$B,$A21,
        Raw_totalendusesannual!$C:$C,$B21,
        Raw_totalendusesannual!$A:$A,$C21) / $D21</f>
        <v>7.1949536652904555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Zones!$H$23</f>
        <v>10003.299999999997</v>
      </c>
      <c r="E22" s="38">
        <f>SUMIFS(Raw_totalendusesannual!$D:$D,
        Raw_totalendusesannual!$B:$B,$A22,
        Raw_totalendusesannual!$C:$C,$B22,
        Raw_totalendusesannual!$A:$A,$C22) / $D22</f>
        <v>20.273319804464531</v>
      </c>
      <c r="F22" s="38">
        <f>SUMIFS(Raw_totalendusesannual!$E:$E,
        Raw_totalendusesannual!$B:$B,$A22,
        Raw_totalendusesannual!$C:$C,$B22,
        Raw_totalendusesannual!$A:$A,$C22) / $D22</f>
        <v>6.8653004508512208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Zones!$H$23</f>
        <v>10003.299999999997</v>
      </c>
      <c r="E23" s="38">
        <f>SUMIFS(Raw_totalendusesannual!$D:$D,
        Raw_totalendusesannual!$B:$B,$A23,
        Raw_totalendusesannual!$C:$C,$B23,
        Raw_totalendusesannual!$A:$A,$C23) / $D23</f>
        <v>25.721036058100832</v>
      </c>
      <c r="F23" s="38">
        <f>SUMIFS(Raw_totalendusesannual!$E:$E,
        Raw_totalendusesannual!$B:$B,$A23,
        Raw_totalendusesannual!$C:$C,$B23,
        Raw_totalendusesannual!$A:$A,$C23) / $D23</f>
        <v>8.6237331680545442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Zones!$H$23</f>
        <v>10003.299999999997</v>
      </c>
      <c r="E24" s="38">
        <f>SUMIFS(Raw_totalendusesannual!$D:$D,
        Raw_totalendusesannual!$B:$B,$A24,
        Raw_totalendusesannual!$C:$C,$B24,
        Raw_totalendusesannual!$A:$A,$C24) / $D24</f>
        <v>17.913876420781147</v>
      </c>
      <c r="F24" s="38">
        <f>SUMIFS(Raw_totalendusesannual!$E:$E,
        Raw_totalendusesannual!$B:$B,$A24,
        Raw_totalendusesannual!$C:$C,$B24,
        Raw_totalendusesannual!$A:$A,$C24) / $D24</f>
        <v>7.4380574410444567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Zones!$H$23</f>
        <v>10003.299999999997</v>
      </c>
      <c r="E25" s="38">
        <f>SUMIFS(Raw_totalendusesannual!$D:$D,
        Raw_totalendusesannual!$B:$B,$A25,
        Raw_totalendusesannual!$C:$C,$B25,
        Raw_totalendusesannual!$A:$A,$C25) / $D25</f>
        <v>39.241857187128261</v>
      </c>
      <c r="F25" s="38">
        <f>SUMIFS(Raw_totalendusesannual!$E:$E,
        Raw_totalendusesannual!$B:$B,$A25,
        Raw_totalendusesannual!$C:$C,$B25,
        Raw_totalendusesannual!$A:$A,$C25) / $D25</f>
        <v>3.2821898773404787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Zones!$H$23</f>
        <v>10003.299999999997</v>
      </c>
      <c r="E26" s="38">
        <f>SUMIFS(Raw_totalendusesannual!$D:$D,
        Raw_totalendusesannual!$B:$B,$A26,
        Raw_totalendusesannual!$C:$C,$B26,
        Raw_totalendusesannual!$A:$A,$C26) / $D26</f>
        <v>24.80040986474464</v>
      </c>
      <c r="F26" s="38">
        <f>SUMIFS(Raw_totalendusesannual!$E:$E,
        Raw_totalendusesannual!$B:$B,$A26,
        Raw_totalendusesannual!$C:$C,$B26,
        Raw_totalendusesannual!$A:$A,$C26) / $D26</f>
        <v>3.9706846740575616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Zones!$H$23</f>
        <v>10003.299999999997</v>
      </c>
      <c r="E27" s="38">
        <f>SUMIFS(Raw_totalendusesannual!$D:$D,
        Raw_totalendusesannual!$B:$B,$A27,
        Raw_totalendusesannual!$C:$C,$B27,
        Raw_totalendusesannual!$A:$A,$C27) / $D27</f>
        <v>39.655750602301254</v>
      </c>
      <c r="F27" s="38">
        <f>SUMIFS(Raw_totalendusesannual!$E:$E,
        Raw_totalendusesannual!$B:$B,$A27,
        Raw_totalendusesannual!$C:$C,$B27,
        Raw_totalendusesannual!$A:$A,$C27) / $D27</f>
        <v>1.5950596303219942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Zones!$H$23</f>
        <v>10003.299999999997</v>
      </c>
      <c r="E28" s="38">
        <f>SUMIFS(Raw_totalendusesannual!$D:$D,
        Raw_totalendusesannual!$B:$B,$A28,
        Raw_totalendusesannual!$C:$C,$B28,
        Raw_totalendusesannual!$A:$A,$C28) / $D28</f>
        <v>25.372393110273617</v>
      </c>
      <c r="F28" s="38">
        <f>SUMIFS(Raw_totalendusesannual!$E:$E,
        Raw_totalendusesannual!$B:$B,$A28,
        Raw_totalendusesannual!$C:$C,$B28,
        Raw_totalendusesannual!$A:$A,$C28) / $D28</f>
        <v>1.5945368028550582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Zones!$H$23</f>
        <v>10003.299999999997</v>
      </c>
      <c r="E29" s="38">
        <f>SUMIFS(Raw_totalendusesannual!$D:$D,
        Raw_totalendusesannual!$B:$B,$A29,
        Raw_totalendusesannual!$C:$C,$B29,
        Raw_totalendusesannual!$A:$A,$C29) / $D29</f>
        <v>39.252353723271334</v>
      </c>
      <c r="F29" s="38">
        <f>SUMIFS(Raw_totalendusesannual!$E:$E,
        Raw_totalendusesannual!$B:$B,$A29,
        Raw_totalendusesannual!$C:$C,$B29,
        Raw_totalendusesannual!$A:$A,$C29) / $D29</f>
        <v>1.5950626293323207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Zones!$H$23</f>
        <v>10003.299999999997</v>
      </c>
      <c r="E30" s="38">
        <f>SUMIFS(Raw_totalendusesannual!$D:$D,
        Raw_totalendusesannual!$B:$B,$A30,
        Raw_totalendusesannual!$C:$C,$B30,
        Raw_totalendusesannual!$A:$A,$C30) / $D30</f>
        <v>24.797408855077833</v>
      </c>
      <c r="F30" s="38">
        <f>SUMIFS(Raw_totalendusesannual!$E:$E,
        Raw_totalendusesannual!$B:$B,$A30,
        Raw_totalendusesannual!$C:$C,$B30,
        Raw_totalendusesannual!$A:$A,$C30) / $D30</f>
        <v>1.5945677926284332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Zones!$H$23</f>
        <v>10003.299999999997</v>
      </c>
      <c r="E31" s="38">
        <f>SUMIFS(Raw_totalendusesannual!$D:$D,
        Raw_totalendusesannual!$B:$B,$A31,
        Raw_totalendusesannual!$C:$C,$B31,
        Raw_totalendusesannual!$A:$A,$C31) / $D31</f>
        <v>28.12078314156329</v>
      </c>
      <c r="F31" s="38">
        <f>SUMIFS(Raw_totalendusesannual!$E:$E,
        Raw_totalendusesannual!$B:$B,$A31,
        Raw_totalendusesannual!$C:$C,$B31,
        Raw_totalendusesannual!$A:$A,$C31) / $D31</f>
        <v>4.9857806923715184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Zones!$H$23</f>
        <v>10003.299999999997</v>
      </c>
      <c r="E32" s="38">
        <f>SUMIFS(Raw_totalendusesannual!$D:$D,
        Raw_totalendusesannual!$B:$B,$A32,
        Raw_totalendusesannual!$C:$C,$B32,
        Raw_totalendusesannual!$A:$A,$C32) / $D32</f>
        <v>19.067964571691348</v>
      </c>
      <c r="F32" s="38">
        <f>SUMIFS(Raw_totalendusesannual!$E:$E,
        Raw_totalendusesannual!$B:$B,$A32,
        Raw_totalendusesannual!$C:$C,$B32,
        Raw_totalendusesannual!$A:$A,$C32) / $D32</f>
        <v>5.4445492987314204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Zones!$H$23</f>
        <v>10003.299999999997</v>
      </c>
      <c r="E33" s="38">
        <f>SUMIFS(Raw_totalendusesannual!$D:$D,
        Raw_totalendusesannual!$B:$B,$A33,
        Raw_totalendusesannual!$C:$C,$B33,
        Raw_totalendusesannual!$A:$A,$C33) / $D33</f>
        <v>30.420787140243728</v>
      </c>
      <c r="F33" s="38">
        <f>SUMIFS(Raw_totalendusesannual!$E:$E,
        Raw_totalendusesannual!$B:$B,$A33,
        Raw_totalendusesannual!$C:$C,$B33,
        Raw_totalendusesannual!$A:$A,$C33) / $D33</f>
        <v>7.8746533643897534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Zones!$H$23</f>
        <v>10003.299999999997</v>
      </c>
      <c r="E34" s="38">
        <f>SUMIFS(Raw_totalendusesannual!$D:$D,
        Raw_totalendusesannual!$B:$B,$A34,
        Raw_totalendusesannual!$C:$C,$B34,
        Raw_totalendusesannual!$A:$A,$C34) / $D34</f>
        <v>20.360662981216205</v>
      </c>
      <c r="F34" s="38">
        <f>SUMIFS(Raw_totalendusesannual!$E:$E,
        Raw_totalendusesannual!$B:$B,$A34,
        Raw_totalendusesannual!$C:$C,$B34,
        Raw_totalendusesannual!$A:$A,$C34) / $D34</f>
        <v>6.1630791838693249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Zones!$H$23</f>
        <v>10003.299999999997</v>
      </c>
      <c r="E35" s="38">
        <f>SUMIFS(Raw_totalendusesannual!$D:$D,
        Raw_totalendusesannual!$B:$B,$A35,
        Raw_totalendusesannual!$C:$C,$B35,
        Raw_totalendusesannual!$A:$A,$C35) / $D35</f>
        <v>43.345156098487507</v>
      </c>
      <c r="F35" s="38">
        <f>SUMIFS(Raw_totalendusesannual!$E:$E,
        Raw_totalendusesannual!$B:$B,$A35,
        Raw_totalendusesannual!$C:$C,$B35,
        Raw_totalendusesannual!$A:$A,$C35) / $D35</f>
        <v>2.8819129687203229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Zones!$H$23</f>
        <v>10003.299999999997</v>
      </c>
      <c r="E36" s="38">
        <f>SUMIFS(Raw_totalendusesannual!$D:$D,
        Raw_totalendusesannual!$B:$B,$A36,
        Raw_totalendusesannual!$C:$C,$B36,
        Raw_totalendusesannual!$A:$A,$C36) / $D36</f>
        <v>26.723426269331128</v>
      </c>
      <c r="F36" s="38">
        <f>SUMIFS(Raw_totalendusesannual!$E:$E,
        Raw_totalendusesannual!$B:$B,$A36,
        Raw_totalendusesannual!$C:$C,$B36,
        Raw_totalendusesannual!$A:$A,$C36) / $D36</f>
        <v>3.2037067767636689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Zones!$H$23</f>
        <v>10003.299999999997</v>
      </c>
      <c r="E37" s="38">
        <f>SUMIFS(Raw_totalendusesannual!$D:$D,
        Raw_totalendusesannual!$B:$B,$A37,
        Raw_totalendusesannual!$C:$C,$B37,
        Raw_totalendusesannual!$A:$A,$C37) / $D37</f>
        <v>43.693029300330899</v>
      </c>
      <c r="F37" s="38">
        <f>SUMIFS(Raw_totalendusesannual!$E:$E,
        Raw_totalendusesannual!$B:$B,$A37,
        Raw_totalendusesannual!$C:$C,$B37,
        Raw_totalendusesannual!$A:$A,$C37) / $D37</f>
        <v>1.5473333799846056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Zones!$H$23</f>
        <v>10003.299999999997</v>
      </c>
      <c r="E38" s="38">
        <f>SUMIFS(Raw_totalendusesannual!$D:$D,
        Raw_totalendusesannual!$B:$B,$A38,
        Raw_totalendusesannual!$C:$C,$B38,
        Raw_totalendusesannual!$A:$A,$C38) / $D38</f>
        <v>27.131953455359739</v>
      </c>
      <c r="F38" s="38">
        <f>SUMIFS(Raw_totalendusesannual!$E:$E,
        Raw_totalendusesannual!$B:$B,$A38,
        Raw_totalendusesannual!$C:$C,$B38,
        Raw_totalendusesannual!$A:$A,$C38) / $D38</f>
        <v>1.5467285795687427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Zones!$H$23</f>
        <v>10003.299999999997</v>
      </c>
      <c r="E39" s="38">
        <f>SUMIFS(Raw_totalendusesannual!$D:$D,
        Raw_totalendusesannual!$B:$B,$A39,
        Raw_totalendusesannual!$C:$C,$B39,
        Raw_totalendusesannual!$A:$A,$C39) / $D39</f>
        <v>43.35399918027052</v>
      </c>
      <c r="F39" s="38">
        <f>SUMIFS(Raw_totalendusesannual!$E:$E,
        Raw_totalendusesannual!$B:$B,$A39,
        Raw_totalendusesannual!$C:$C,$B39,
        Raw_totalendusesannual!$A:$A,$C39) / $D39</f>
        <v>1.5473373786650408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Zones!$H$23</f>
        <v>10003.299999999997</v>
      </c>
      <c r="E40" s="38">
        <f>SUMIFS(Raw_totalendusesannual!$D:$D,
        Raw_totalendusesannual!$B:$B,$A40,
        Raw_totalendusesannual!$C:$C,$B40,
        Raw_totalendusesannual!$A:$A,$C40) / $D40</f>
        <v>26.716087691061954</v>
      </c>
      <c r="F40" s="38">
        <f>SUMIFS(Raw_totalendusesannual!$E:$E,
        Raw_totalendusesannual!$B:$B,$A40,
        Raw_totalendusesannual!$C:$C,$B40,
        Raw_totalendusesannual!$A:$A,$C40) / $D40</f>
        <v>1.5467785630741859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Zones!$H$23</f>
        <v>10003.299999999997</v>
      </c>
      <c r="E41" s="38">
        <f>SUMIFS(Raw_totalendusesannual!$D:$D,
        Raw_totalendusesannual!$B:$B,$A41,
        Raw_totalendusesannual!$C:$C,$B41,
        Raw_totalendusesannual!$A:$A,$C41) / $D41</f>
        <v>31.874370457748952</v>
      </c>
      <c r="F41" s="38">
        <f>SUMIFS(Raw_totalendusesannual!$E:$E,
        Raw_totalendusesannual!$B:$B,$A41,
        Raw_totalendusesannual!$C:$C,$B41,
        Raw_totalendusesannual!$A:$A,$C41) / $D41</f>
        <v>4.4238491297871709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Zones!$H$23</f>
        <v>10003.299999999997</v>
      </c>
      <c r="E42" s="38">
        <f>SUMIFS(Raw_totalendusesannual!$D:$D,
        Raw_totalendusesannual!$B:$B,$A42,
        Raw_totalendusesannual!$C:$C,$B42,
        Raw_totalendusesannual!$A:$A,$C42) / $D42</f>
        <v>20.990294202913041</v>
      </c>
      <c r="F42" s="38">
        <f>SUMIFS(Raw_totalendusesannual!$E:$E,
        Raw_totalendusesannual!$B:$B,$A42,
        Raw_totalendusesannual!$C:$C,$B42,
        Raw_totalendusesannual!$A:$A,$C42) / $D42</f>
        <v>4.4344146431677558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Zones!$H$23</f>
        <v>10003.299999999997</v>
      </c>
      <c r="E43" s="38">
        <f>SUMIFS(Raw_totalendusesannual!$D:$D,
        Raw_totalendusesannual!$B:$B,$A43,
        Raw_totalendusesannual!$C:$C,$B43,
        Raw_totalendusesannual!$A:$A,$C43) / $D43</f>
        <v>26.601095638439322</v>
      </c>
      <c r="F43" s="38">
        <f>SUMIFS(Raw_totalendusesannual!$E:$E,
        Raw_totalendusesannual!$B:$B,$A43,
        Raw_totalendusesannual!$C:$C,$B43,
        Raw_totalendusesannual!$A:$A,$C43) / $D43</f>
        <v>7.2327701858386755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Zones!$H$23</f>
        <v>10003.299999999997</v>
      </c>
      <c r="E44" s="38">
        <f>SUMIFS(Raw_totalendusesannual!$D:$D,
        Raw_totalendusesannual!$B:$B,$A44,
        Raw_totalendusesannual!$C:$C,$B44,
        Raw_totalendusesannual!$A:$A,$C44) / $D44</f>
        <v>18.253664290784048</v>
      </c>
      <c r="F44" s="38">
        <f>SUMIFS(Raw_totalendusesannual!$E:$E,
        Raw_totalendusesannual!$B:$B,$A44,
        Raw_totalendusesannual!$C:$C,$B44,
        Raw_totalendusesannual!$A:$A,$C44) / $D44</f>
        <v>6.920910099667112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Zones!$H$23</f>
        <v>10003.299999999997</v>
      </c>
      <c r="E45" s="38">
        <f>SUMIFS(Raw_totalendusesannual!$D:$D,
        Raw_totalendusesannual!$B:$B,$A45,
        Raw_totalendusesannual!$C:$C,$B45,
        Raw_totalendusesannual!$A:$A,$C45) / $D45</f>
        <v>39.843034798516499</v>
      </c>
      <c r="F45" s="38">
        <f>SUMIFS(Raw_totalendusesannual!$E:$E,
        Raw_totalendusesannual!$B:$B,$A45,
        Raw_totalendusesannual!$C:$C,$B45,
        Raw_totalendusesannual!$A:$A,$C45) / $D45</f>
        <v>2.8755710615496892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Zones!$H$23</f>
        <v>10003.299999999997</v>
      </c>
      <c r="E46" s="38">
        <f>SUMIFS(Raw_totalendusesannual!$D:$D,
        Raw_totalendusesannual!$B:$B,$A46,
        Raw_totalendusesannual!$C:$C,$B46,
        Raw_totalendusesannual!$A:$A,$C46) / $D46</f>
        <v>24.976634710545525</v>
      </c>
      <c r="F46" s="38">
        <f>SUMIFS(Raw_totalendusesannual!$E:$E,
        Raw_totalendusesannual!$B:$B,$A46,
        Raw_totalendusesannual!$C:$C,$B46,
        Raw_totalendusesannual!$A:$A,$C46) / $D46</f>
        <v>3.5806203952695617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Zones!$H$23</f>
        <v>10003.299999999997</v>
      </c>
      <c r="E47" s="38">
        <f>SUMIFS(Raw_totalendusesannual!$D:$D,
        Raw_totalendusesannual!$B:$B,$A47,
        Raw_totalendusesannual!$C:$C,$B47,
        Raw_totalendusesannual!$A:$A,$C47) / $D47</f>
        <v>40.185697719752497</v>
      </c>
      <c r="F47" s="38">
        <f>SUMIFS(Raw_totalendusesannual!$E:$E,
        Raw_totalendusesannual!$B:$B,$A47,
        Raw_totalendusesannual!$C:$C,$B47,
        Raw_totalendusesannual!$A:$A,$C47) / $D47</f>
        <v>1.5951436026111387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Zones!$H$23</f>
        <v>10003.299999999997</v>
      </c>
      <c r="E48" s="38">
        <f>SUMIFS(Raw_totalendusesannual!$D:$D,
        Raw_totalendusesannual!$B:$B,$A48,
        Raw_totalendusesannual!$C:$C,$B48,
        Raw_totalendusesannual!$A:$A,$C48) / $D48</f>
        <v>25.477396459168482</v>
      </c>
      <c r="F48" s="38">
        <f>SUMIFS(Raw_totalendusesannual!$E:$E,
        Raw_totalendusesannual!$B:$B,$A48,
        Raw_totalendusesannual!$C:$C,$B48,
        Raw_totalendusesannual!$A:$A,$C48) / $D48</f>
        <v>1.594589785370828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Zones!$H$23</f>
        <v>10003.299999999997</v>
      </c>
      <c r="E49" s="38">
        <f>SUMIFS(Raw_totalendusesannual!$D:$D,
        Raw_totalendusesannual!$B:$B,$A49,
        Raw_totalendusesannual!$C:$C,$B49,
        Raw_totalendusesannual!$A:$A,$C49) / $D49</f>
        <v>39.834518608859085</v>
      </c>
      <c r="F49" s="38">
        <f>SUMIFS(Raw_totalendusesannual!$E:$E,
        Raw_totalendusesannual!$B:$B,$A49,
        Raw_totalendusesannual!$C:$C,$B49,
        Raw_totalendusesannual!$A:$A,$C49) / $D49</f>
        <v>1.5951695940339692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Zones!$H$23</f>
        <v>10003.299999999997</v>
      </c>
      <c r="E50" s="38">
        <f>SUMIFS(Raw_totalendusesannual!$D:$D,
        Raw_totalendusesannual!$B:$B,$A50,
        Raw_totalendusesannual!$C:$C,$B50,
        Raw_totalendusesannual!$A:$A,$C50) / $D50</f>
        <v>24.949967510721468</v>
      </c>
      <c r="F50" s="38">
        <f>SUMIFS(Raw_totalendusesannual!$E:$E,
        Raw_totalendusesannual!$B:$B,$A50,
        Raw_totalendusesannual!$C:$C,$B50,
        Raw_totalendusesannual!$A:$A,$C50) / $D50</f>
        <v>1.5946447672268154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Zones!$H$23</f>
        <v>10003.299999999997</v>
      </c>
      <c r="E51" s="38">
        <f>SUMIFS(Raw_totalendusesannual!$D:$D,
        Raw_totalendusesannual!$B:$B,$A51,
        Raw_totalendusesannual!$C:$C,$B51,
        Raw_totalendusesannual!$A:$A,$C51) / $D51</f>
        <v>29.076513750462357</v>
      </c>
      <c r="F51" s="38">
        <f>SUMIFS(Raw_totalendusesannual!$E:$E,
        Raw_totalendusesannual!$B:$B,$A51,
        Raw_totalendusesannual!$C:$C,$B51,
        Raw_totalendusesannual!$A:$A,$C51) / $D51</f>
        <v>4.1775344136434986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Zones!$H$23</f>
        <v>10003.299999999997</v>
      </c>
      <c r="E52" s="38">
        <f>SUMIFS(Raw_totalendusesannual!$D:$D,
        Raw_totalendusesannual!$B:$B,$A52,
        Raw_totalendusesannual!$C:$C,$B52,
        Raw_totalendusesannual!$A:$A,$C52) / $D52</f>
        <v>19.423023402277252</v>
      </c>
      <c r="F52" s="38">
        <f>SUMIFS(Raw_totalendusesannual!$E:$E,
        Raw_totalendusesannual!$B:$B,$A52,
        Raw_totalendusesannual!$C:$C,$B52,
        Raw_totalendusesannual!$A:$A,$C52) / $D52</f>
        <v>4.809086001619467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Zones!$H$23</f>
        <v>10003.299999999997</v>
      </c>
      <c r="E53" s="38">
        <f>SUMIFS(Raw_totalendusesannual!$D:$D,
        Raw_totalendusesannual!$B:$B,$A53,
        Raw_totalendusesannual!$C:$C,$B53,
        Raw_totalendusesannual!$A:$A,$C53) / $D53</f>
        <v>32.083048593964001</v>
      </c>
      <c r="F53" s="38">
        <f>SUMIFS(Raw_totalendusesannual!$E:$E,
        Raw_totalendusesannual!$B:$B,$A53,
        Raw_totalendusesannual!$C:$C,$B53,
        Raw_totalendusesannual!$A:$A,$C53) / $D53</f>
        <v>3.4148221087041284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Zones!$H$23</f>
        <v>10003.299999999997</v>
      </c>
      <c r="E54" s="38">
        <f>SUMIFS(Raw_totalendusesannual!$D:$D,
        Raw_totalendusesannual!$B:$B,$A54,
        Raw_totalendusesannual!$C:$C,$B54,
        Raw_totalendusesannual!$A:$A,$C54) / $D54</f>
        <v>21.383677386462473</v>
      </c>
      <c r="F54" s="38">
        <f>SUMIFS(Raw_totalendusesannual!$E:$E,
        Raw_totalendusesannual!$B:$B,$A54,
        Raw_totalendusesannual!$C:$C,$B54,
        Raw_totalendusesannual!$A:$A,$C54) / $D54</f>
        <v>2.9248248078134225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Zones!$H$23</f>
        <v>10003.299999999997</v>
      </c>
      <c r="E55" s="38">
        <f>SUMIFS(Raw_totalendusesannual!$D:$D,
        Raw_totalendusesannual!$B:$B,$A55,
        Raw_totalendusesannual!$C:$C,$B55,
        Raw_totalendusesannual!$A:$A,$C55) / $D55</f>
        <v>42.614362260454058</v>
      </c>
      <c r="F55" s="38">
        <f>SUMIFS(Raw_totalendusesannual!$E:$E,
        Raw_totalendusesannual!$B:$B,$A55,
        Raw_totalendusesannual!$C:$C,$B55,
        Raw_totalendusesannual!$A:$A,$C55) / $D55</f>
        <v>1.6652234762528368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Zones!$H$23</f>
        <v>10003.299999999997</v>
      </c>
      <c r="E56" s="38">
        <f>SUMIFS(Raw_totalendusesannual!$D:$D,
        Raw_totalendusesannual!$B:$B,$A56,
        Raw_totalendusesannual!$C:$C,$B56,
        Raw_totalendusesannual!$A:$A,$C56) / $D56</f>
        <v>26.856041506302926</v>
      </c>
      <c r="F56" s="38">
        <f>SUMIFS(Raw_totalendusesannual!$E:$E,
        Raw_totalendusesannual!$B:$B,$A56,
        Raw_totalendusesannual!$C:$C,$B56,
        Raw_totalendusesannual!$A:$A,$C56) / $D56</f>
        <v>1.788087930982776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Zones!$H$23</f>
        <v>10003.299999999997</v>
      </c>
      <c r="E57" s="38">
        <f>SUMIFS(Raw_totalendusesannual!$D:$D,
        Raw_totalendusesannual!$B:$B,$A57,
        Raw_totalendusesannual!$C:$C,$B57,
        Raw_totalendusesannual!$A:$A,$C57) / $D57</f>
        <v>42.590433157058179</v>
      </c>
      <c r="F57" s="38">
        <f>SUMIFS(Raw_totalendusesannual!$E:$E,
        Raw_totalendusesannual!$B:$B,$A57,
        Raw_totalendusesannual!$C:$C,$B57,
        Raw_totalendusesannual!$A:$A,$C57) / $D57</f>
        <v>1.4855047834214714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Zones!$H$23</f>
        <v>10003.299999999997</v>
      </c>
      <c r="E58" s="38">
        <f>SUMIFS(Raw_totalendusesannual!$D:$D,
        Raw_totalendusesannual!$B:$B,$A58,
        Raw_totalendusesannual!$C:$C,$B58,
        Raw_totalendusesannual!$A:$A,$C58) / $D58</f>
        <v>26.852662621334964</v>
      </c>
      <c r="F58" s="38">
        <f>SUMIFS(Raw_totalendusesannual!$E:$E,
        Raw_totalendusesannual!$B:$B,$A58,
        Raw_totalendusesannual!$C:$C,$B58,
        Raw_totalendusesannual!$A:$A,$C58) / $D58</f>
        <v>1.485049933521938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Zones!$H$23</f>
        <v>10003.299999999997</v>
      </c>
      <c r="E59" s="38">
        <f>SUMIFS(Raw_totalendusesannual!$D:$D,
        Raw_totalendusesannual!$B:$B,$A59,
        Raw_totalendusesannual!$C:$C,$B59,
        Raw_totalendusesannual!$A:$A,$C59) / $D59</f>
        <v>42.612623834134745</v>
      </c>
      <c r="F59" s="38">
        <f>SUMIFS(Raw_totalendusesannual!$E:$E,
        Raw_totalendusesannual!$B:$B,$A59,
        Raw_totalendusesannual!$C:$C,$B59,
        Raw_totalendusesannual!$A:$A,$C59) / $D59</f>
        <v>1.4855047834214714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Zones!$H$23</f>
        <v>10003.299999999997</v>
      </c>
      <c r="E60" s="38">
        <f>SUMIFS(Raw_totalendusesannual!$D:$D,
        Raw_totalendusesannual!$B:$B,$A60,
        Raw_totalendusesannual!$C:$C,$B60,
        Raw_totalendusesannual!$A:$A,$C60) / $D60</f>
        <v>26.849583637399665</v>
      </c>
      <c r="F60" s="38">
        <f>SUMIFS(Raw_totalendusesannual!$E:$E,
        Raw_totalendusesannual!$B:$B,$A60,
        Raw_totalendusesannual!$C:$C,$B60,
        Raw_totalendusesannual!$A:$A,$C60) / $D60</f>
        <v>1.4850599302230267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Zones!$H$23</f>
        <v>10003.299999999997</v>
      </c>
      <c r="E61" s="38">
        <f>SUMIFS(Raw_totalendusesannual!$D:$D,
        Raw_totalendusesannual!$B:$B,$A61,
        Raw_totalendusesannual!$C:$C,$B61,
        Raw_totalendusesannual!$A:$A,$C61) / $D61</f>
        <v>32.308412223966101</v>
      </c>
      <c r="F61" s="38">
        <f>SUMIFS(Raw_totalendusesannual!$E:$E,
        Raw_totalendusesannual!$B:$B,$A61,
        Raw_totalendusesannual!$C:$C,$B61,
        Raw_totalendusesannual!$A:$A,$C61) / $D61</f>
        <v>2.0224186018613861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Zones!$H$23</f>
        <v>10003.299999999997</v>
      </c>
      <c r="E62" s="38">
        <f>SUMIFS(Raw_totalendusesannual!$D:$D,
        Raw_totalendusesannual!$B:$B,$A62,
        Raw_totalendusesannual!$C:$C,$B62,
        Raw_totalendusesannual!$A:$A,$C62) / $D62</f>
        <v>21.365125508582175</v>
      </c>
      <c r="F62" s="38">
        <f>SUMIFS(Raw_totalendusesannual!$E:$E,
        Raw_totalendusesannual!$B:$B,$A62,
        Raw_totalendusesannual!$C:$C,$B62,
        Raw_totalendusesannual!$A:$A,$C62) / $D62</f>
        <v>2.2067117851109139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Zones!$H$23</f>
        <v>10003.299999999997</v>
      </c>
      <c r="E63" s="38">
        <f>SUMIFS(Raw_totalendusesannual!$D:$D,
        Raw_totalendusesannual!$B:$B,$A63,
        Raw_totalendusesannual!$C:$C,$B63,
        Raw_totalendusesannual!$A:$A,$C63) / $D63</f>
        <v>32.597445842871863</v>
      </c>
      <c r="F63" s="38">
        <f>SUMIFS(Raw_totalendusesannual!$E:$E,
        Raw_totalendusesannual!$B:$B,$A63,
        Raw_totalendusesannual!$C:$C,$B63,
        Raw_totalendusesannual!$A:$A,$C63) / $D63</f>
        <v>3.0577799326222355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Zones!$H$23</f>
        <v>10003.299999999997</v>
      </c>
      <c r="E64" s="38">
        <f>SUMIFS(Raw_totalendusesannual!$D:$D,
        Raw_totalendusesannual!$B:$B,$A64,
        Raw_totalendusesannual!$C:$C,$B64,
        Raw_totalendusesannual!$A:$A,$C64) / $D64</f>
        <v>21.773920606199958</v>
      </c>
      <c r="F64" s="38">
        <f>SUMIFS(Raw_totalendusesannual!$E:$E,
        Raw_totalendusesannual!$B:$B,$A64,
        Raw_totalendusesannual!$C:$C,$B64,
        Raw_totalendusesannual!$A:$A,$C64) / $D64</f>
        <v>2.7718762808273278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Zones!$H$23</f>
        <v>10003.299999999997</v>
      </c>
      <c r="E65" s="38">
        <f>SUMIFS(Raw_totalendusesannual!$D:$D,
        Raw_totalendusesannual!$B:$B,$A65,
        Raw_totalendusesannual!$C:$C,$B65,
        Raw_totalendusesannual!$A:$A,$C65) / $D65</f>
        <v>43.087369168174511</v>
      </c>
      <c r="F65" s="38">
        <f>SUMIFS(Raw_totalendusesannual!$E:$E,
        Raw_totalendusesannual!$B:$B,$A65,
        Raw_totalendusesannual!$C:$C,$B65,
        Raw_totalendusesannual!$A:$A,$C65) / $D65</f>
        <v>1.5990433157058175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Zones!$H$23</f>
        <v>10003.299999999997</v>
      </c>
      <c r="E66" s="38">
        <f>SUMIFS(Raw_totalendusesannual!$D:$D,
        Raw_totalendusesannual!$B:$B,$A66,
        Raw_totalendusesannual!$C:$C,$B66,
        Raw_totalendusesannual!$A:$A,$C66) / $D66</f>
        <v>27.289430487938986</v>
      </c>
      <c r="F66" s="38">
        <f>SUMIFS(Raw_totalendusesannual!$E:$E,
        Raw_totalendusesannual!$B:$B,$A66,
        Raw_totalendusesannual!$C:$C,$B66,
        Raw_totalendusesannual!$A:$A,$C66) / $D66</f>
        <v>1.7258924554896888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Zones!$H$23</f>
        <v>10003.299999999997</v>
      </c>
      <c r="E67" s="38">
        <f>SUMIFS(Raw_totalendusesannual!$D:$D,
        Raw_totalendusesannual!$B:$B,$A67,
        Raw_totalendusesannual!$C:$C,$B67,
        Raw_totalendusesannual!$A:$A,$C67) / $D67</f>
        <v>43.082034928473618</v>
      </c>
      <c r="F67" s="38">
        <f>SUMIFS(Raw_totalendusesannual!$E:$E,
        Raw_totalendusesannual!$B:$B,$A67,
        Raw_totalendusesannual!$C:$C,$B67,
        Raw_totalendusesannual!$A:$A,$C67) / $D67</f>
        <v>1.4691231893475156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Zones!$H$23</f>
        <v>10003.299999999997</v>
      </c>
      <c r="E68" s="38">
        <f>SUMIFS(Raw_totalendusesannual!$D:$D,
        Raw_totalendusesannual!$B:$B,$A68,
        Raw_totalendusesannual!$C:$C,$B68,
        Raw_totalendusesannual!$A:$A,$C68) / $D68</f>
        <v>27.301203602811078</v>
      </c>
      <c r="F68" s="38">
        <f>SUMIFS(Raw_totalendusesannual!$E:$E,
        Raw_totalendusesannual!$B:$B,$A68,
        Raw_totalendusesannual!$C:$C,$B68,
        Raw_totalendusesannual!$A:$A,$C68) / $D68</f>
        <v>1.4686283526436279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Zones!$H$23</f>
        <v>10003.299999999997</v>
      </c>
      <c r="E69" s="38">
        <f>SUMIFS(Raw_totalendusesannual!$D:$D,
        Raw_totalendusesannual!$B:$B,$A69,
        Raw_totalendusesannual!$C:$C,$B69,
        Raw_totalendusesannual!$A:$A,$C69) / $D69</f>
        <v>43.085832675217191</v>
      </c>
      <c r="F69" s="38">
        <f>SUMIFS(Raw_totalendusesannual!$E:$E,
        Raw_totalendusesannual!$B:$B,$A69,
        Raw_totalendusesannual!$C:$C,$B69,
        Raw_totalendusesannual!$A:$A,$C69) / $D69</f>
        <v>1.4691251886877335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Zones!$H$23</f>
        <v>10003.299999999997</v>
      </c>
      <c r="E70" s="38">
        <f>SUMIFS(Raw_totalendusesannual!$D:$D,
        Raw_totalendusesannual!$B:$B,$A70,
        Raw_totalendusesannual!$C:$C,$B70,
        Raw_totalendusesannual!$A:$A,$C70) / $D70</f>
        <v>27.284645067127855</v>
      </c>
      <c r="F70" s="38">
        <f>SUMIFS(Raw_totalendusesannual!$E:$E,
        Raw_totalendusesannual!$B:$B,$A70,
        Raw_totalendusesannual!$C:$C,$B70,
        Raw_totalendusesannual!$A:$A,$C70) / $D70</f>
        <v>1.4686763368088536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Zones!$H$23</f>
        <v>10003.299999999997</v>
      </c>
      <c r="E71" s="38">
        <f>SUMIFS(Raw_totalendusesannual!$D:$D,
        Raw_totalendusesannual!$B:$B,$A71,
        Raw_totalendusesannual!$C:$C,$B71,
        Raw_totalendusesannual!$A:$A,$C71) / $D71</f>
        <v>32.870006897723755</v>
      </c>
      <c r="F71" s="38">
        <f>SUMIFS(Raw_totalendusesannual!$E:$E,
        Raw_totalendusesannual!$B:$B,$A71,
        Raw_totalendusesannual!$C:$C,$B71,
        Raw_totalendusesannual!$A:$A,$C71) / $D71</f>
        <v>1.8765717313286621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Zones!$H$23</f>
        <v>10003.299999999997</v>
      </c>
      <c r="E72" s="38">
        <f>SUMIFS(Raw_totalendusesannual!$D:$D,
        Raw_totalendusesannual!$B:$B,$A72,
        Raw_totalendusesannual!$C:$C,$B72,
        Raw_totalendusesannual!$A:$A,$C72) / $D72</f>
        <v>21.797188927653881</v>
      </c>
      <c r="F72" s="38">
        <f>SUMIFS(Raw_totalendusesannual!$E:$E,
        Raw_totalendusesannual!$B:$B,$A72,
        Raw_totalendusesannual!$C:$C,$B72,
        Raw_totalendusesannual!$A:$A,$C72) / $D72</f>
        <v>2.0922755490688076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Zones!$H$23</f>
        <v>10003.299999999997</v>
      </c>
      <c r="E73" s="38">
        <f>SUMIFS(Raw_totalendusesannual!$D:$D,
        Raw_totalendusesannual!$B:$B,$A73,
        Raw_totalendusesannual!$C:$C,$B73,
        Raw_totalendusesannual!$A:$A,$C73) / $D73</f>
        <v>34.516421580878315</v>
      </c>
      <c r="F73" s="38">
        <f>SUMIFS(Raw_totalendusesannual!$E:$E,
        Raw_totalendusesannual!$B:$B,$A73,
        Raw_totalendusesannual!$C:$C,$B73,
        Raw_totalendusesannual!$A:$A,$C73) / $D73</f>
        <v>4.0180950286405492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Zones!$H$23</f>
        <v>10003.299999999997</v>
      </c>
      <c r="E74" s="38">
        <f>SUMIFS(Raw_totalendusesannual!$D:$D,
        Raw_totalendusesannual!$B:$B,$A74,
        Raw_totalendusesannual!$C:$C,$B74,
        Raw_totalendusesannual!$A:$A,$C74) / $D74</f>
        <v>22.694209910729462</v>
      </c>
      <c r="F74" s="38">
        <f>SUMIFS(Raw_totalendusesannual!$E:$E,
        Raw_totalendusesannual!$B:$B,$A74,
        Raw_totalendusesannual!$C:$C,$B74,
        Raw_totalendusesannual!$A:$A,$C74) / $D74</f>
        <v>3.4643687583097589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Zones!$H$23</f>
        <v>10003.299999999997</v>
      </c>
      <c r="E75" s="38">
        <f>SUMIFS(Raw_totalendusesannual!$D:$D,
        Raw_totalendusesannual!$B:$B,$A75,
        Raw_totalendusesannual!$C:$C,$B75,
        Raw_totalendusesannual!$A:$A,$C75) / $D75</f>
        <v>45.54193016304621</v>
      </c>
      <c r="F75" s="38">
        <f>SUMIFS(Raw_totalendusesannual!$E:$E,
        Raw_totalendusesannual!$B:$B,$A75,
        Raw_totalendusesannual!$C:$C,$B75,
        Raw_totalendusesannual!$A:$A,$C75) / $D75</f>
        <v>1.7517529215358938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Zones!$H$23</f>
        <v>10003.299999999997</v>
      </c>
      <c r="E76" s="38">
        <f>SUMIFS(Raw_totalendusesannual!$D:$D,
        Raw_totalendusesannual!$B:$B,$A76,
        Raw_totalendusesannual!$C:$C,$B76,
        Raw_totalendusesannual!$A:$A,$C76) / $D76</f>
        <v>28.414976057900901</v>
      </c>
      <c r="F76" s="38">
        <f>SUMIFS(Raw_totalendusesannual!$E:$E,
        Raw_totalendusesannual!$B:$B,$A76,
        Raw_totalendusesannual!$C:$C,$B76,
        Raw_totalendusesannual!$A:$A,$C76) / $D76</f>
        <v>1.9512590845021147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Zones!$H$23</f>
        <v>10003.299999999997</v>
      </c>
      <c r="E77" s="38">
        <f>SUMIFS(Raw_totalendusesannual!$D:$D,
        Raw_totalendusesannual!$B:$B,$A77,
        Raw_totalendusesannual!$C:$C,$B77,
        Raw_totalendusesannual!$A:$A,$C77) / $D77</f>
        <v>45.590587106254951</v>
      </c>
      <c r="F77" s="38">
        <f>SUMIFS(Raw_totalendusesannual!$E:$E,
        Raw_totalendusesannual!$B:$B,$A77,
        Raw_totalendusesannual!$C:$C,$B77,
        Raw_totalendusesannual!$A:$A,$C77) / $D77</f>
        <v>1.4673487749042819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Zones!$H$23</f>
        <v>10003.299999999997</v>
      </c>
      <c r="E78" s="38">
        <f>SUMIFS(Raw_totalendusesannual!$D:$D,
        Raw_totalendusesannual!$B:$B,$A78,
        Raw_totalendusesannual!$C:$C,$B78,
        Raw_totalendusesannual!$A:$A,$C78) / $D78</f>
        <v>28.504229604230609</v>
      </c>
      <c r="F78" s="38">
        <f>SUMIFS(Raw_totalendusesannual!$E:$E,
        Raw_totalendusesannual!$B:$B,$A78,
        Raw_totalendusesannual!$C:$C,$B78,
        Raw_totalendusesannual!$A:$A,$C78) / $D78</f>
        <v>1.4669179170873616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Zones!$H$23</f>
        <v>10003.299999999997</v>
      </c>
      <c r="E79" s="38">
        <f>SUMIFS(Raw_totalendusesannual!$D:$D,
        Raw_totalendusesannual!$B:$B,$A79,
        Raw_totalendusesannual!$C:$C,$B79,
        Raw_totalendusesannual!$A:$A,$C79) / $D79</f>
        <v>45.538554277088572</v>
      </c>
      <c r="F79" s="38">
        <f>SUMIFS(Raw_totalendusesannual!$E:$E,
        Raw_totalendusesannual!$B:$B,$A79,
        Raw_totalendusesannual!$C:$C,$B79,
        Raw_totalendusesannual!$A:$A,$C79) / $D79</f>
        <v>1.4673527735847176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Zones!$H$23</f>
        <v>10003.299999999997</v>
      </c>
      <c r="E80" s="38">
        <f>SUMIFS(Raw_totalendusesannual!$D:$D,
        Raw_totalendusesannual!$B:$B,$A80,
        Raw_totalendusesannual!$C:$C,$B80,
        Raw_totalendusesannual!$A:$A,$C80) / $D80</f>
        <v>28.403856727280004</v>
      </c>
      <c r="F80" s="38">
        <f>SUMIFS(Raw_totalendusesannual!$E:$E,
        Raw_totalendusesannual!$B:$B,$A80,
        Raw_totalendusesannual!$C:$C,$B80,
        Raw_totalendusesannual!$A:$A,$C80) / $D80</f>
        <v>1.466928913458559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Zones!$H$23</f>
        <v>10003.299999999997</v>
      </c>
      <c r="E81" s="38">
        <f>SUMIFS(Raw_totalendusesannual!$D:$D,
        Raw_totalendusesannual!$B:$B,$A81,
        Raw_totalendusesannual!$C:$C,$B81,
        Raw_totalendusesannual!$A:$A,$C81) / $D81</f>
        <v>34.525314646166777</v>
      </c>
      <c r="F81" s="38">
        <f>SUMIFS(Raw_totalendusesannual!$E:$E,
        Raw_totalendusesannual!$B:$B,$A81,
        Raw_totalendusesannual!$C:$C,$B81,
        Raw_totalendusesannual!$A:$A,$C81) / $D81</f>
        <v>2.2488028950446357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Zones!$H$23</f>
        <v>10003.299999999997</v>
      </c>
      <c r="E82" s="38">
        <f>SUMIFS(Raw_totalendusesannual!$D:$D,
        Raw_totalendusesannual!$B:$B,$A82,
        Raw_totalendusesannual!$C:$C,$B82,
        Raw_totalendusesannual!$A:$A,$C82) / $D82</f>
        <v>22.594205912049031</v>
      </c>
      <c r="F82" s="38">
        <f>SUMIFS(Raw_totalendusesannual!$E:$E,
        Raw_totalendusesannual!$B:$B,$A82,
        Raw_totalendusesannual!$C:$C,$B82,
        Raw_totalendusesannual!$A:$A,$C82) / $D82</f>
        <v>2.4967070866614023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Zones!$H$23</f>
        <v>10003.299999999997</v>
      </c>
      <c r="E83" s="38">
        <f>SUMIFS(Raw_totalendusesannual!$D:$D,
        Raw_totalendusesannual!$B:$B,$A83,
        Raw_totalendusesannual!$C:$C,$B83,
        Raw_totalendusesannual!$A:$A,$C83) / $D83</f>
        <v>36.615681824997765</v>
      </c>
      <c r="F83" s="38">
        <f>SUMIFS(Raw_totalendusesannual!$E:$E,
        Raw_totalendusesannual!$B:$B,$A83,
        Raw_totalendusesannual!$C:$C,$B83,
        Raw_totalendusesannual!$A:$A,$C83) / $D83</f>
        <v>3.8642437995461512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Zones!$H$23</f>
        <v>10003.299999999997</v>
      </c>
      <c r="E84" s="38">
        <f>SUMIFS(Raw_totalendusesannual!$D:$D,
        Raw_totalendusesannual!$B:$B,$A84,
        Raw_totalendusesannual!$C:$C,$B84,
        Raw_totalendusesannual!$A:$A,$C84) / $D84</f>
        <v>23.039335019443591</v>
      </c>
      <c r="F84" s="38">
        <f>SUMIFS(Raw_totalendusesannual!$E:$E,
        Raw_totalendusesannual!$B:$B,$A84,
        Raw_totalendusesannual!$C:$C,$B84,
        Raw_totalendusesannual!$A:$A,$C84) / $D84</f>
        <v>2.7880229524257003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Zones!$H$23</f>
        <v>10003.299999999997</v>
      </c>
      <c r="E85" s="38">
        <f>SUMIFS(Raw_totalendusesannual!$D:$D,
        Raw_totalendusesannual!$B:$B,$A85,
        Raw_totalendusesannual!$C:$C,$B85,
        Raw_totalendusesannual!$A:$A,$C85) / $D85</f>
        <v>48.190912998710438</v>
      </c>
      <c r="F85" s="38">
        <f>SUMIFS(Raw_totalendusesannual!$E:$E,
        Raw_totalendusesannual!$B:$B,$A85,
        Raw_totalendusesannual!$C:$C,$B85,
        Raw_totalendusesannual!$A:$A,$C85) / $D85</f>
        <v>1.6690502134295686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Zones!$H$23</f>
        <v>10003.299999999997</v>
      </c>
      <c r="E86" s="38">
        <f>SUMIFS(Raw_totalendusesannual!$D:$D,
        Raw_totalendusesannual!$B:$B,$A86,
        Raw_totalendusesannual!$C:$C,$B86,
        Raw_totalendusesannual!$A:$A,$C86) / $D86</f>
        <v>28.228287665070535</v>
      </c>
      <c r="F86" s="38">
        <f>SUMIFS(Raw_totalendusesannual!$E:$E,
        Raw_totalendusesannual!$B:$B,$A86,
        Raw_totalendusesannual!$C:$C,$B86,
        Raw_totalendusesannual!$A:$A,$C86) / $D86</f>
        <v>1.7322863455059836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Zones!$H$23</f>
        <v>10003.299999999997</v>
      </c>
      <c r="E87" s="38">
        <f>SUMIFS(Raw_totalendusesannual!$D:$D,
        Raw_totalendusesannual!$B:$B,$A87,
        Raw_totalendusesannual!$C:$C,$B87,
        Raw_totalendusesannual!$A:$A,$C87) / $D87</f>
        <v>48.223037397658786</v>
      </c>
      <c r="F87" s="38">
        <f>SUMIFS(Raw_totalendusesannual!$E:$E,
        Raw_totalendusesannual!$B:$B,$A87,
        Raw_totalendusesannual!$C:$C,$B87,
        Raw_totalendusesannual!$A:$A,$C87) / $D87</f>
        <v>1.4498185598752416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Zones!$H$23</f>
        <v>10003.299999999997</v>
      </c>
      <c r="E88" s="38">
        <f>SUMIFS(Raw_totalendusesannual!$D:$D,
        Raw_totalendusesannual!$B:$B,$A88,
        Raw_totalendusesannual!$C:$C,$B88,
        Raw_totalendusesannual!$A:$A,$C88) / $D88</f>
        <v>28.267377765337447</v>
      </c>
      <c r="F88" s="38">
        <f>SUMIFS(Raw_totalendusesannual!$E:$E,
        Raw_totalendusesannual!$B:$B,$A88,
        Raw_totalendusesannual!$C:$C,$B88,
        Raw_totalendusesannual!$A:$A,$C88) / $D88</f>
        <v>1.4492667419751486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Zones!$H$23</f>
        <v>10003.299999999997</v>
      </c>
      <c r="E89" s="38">
        <f>SUMIFS(Raw_totalendusesannual!$D:$D,
        Raw_totalendusesannual!$B:$B,$A89,
        Raw_totalendusesannual!$C:$C,$B89,
        Raw_totalendusesannual!$A:$A,$C89) / $D89</f>
        <v>48.188170903601822</v>
      </c>
      <c r="F89" s="38">
        <f>SUMIFS(Raw_totalendusesannual!$E:$E,
        Raw_totalendusesannual!$B:$B,$A89,
        Raw_totalendusesannual!$C:$C,$B89,
        Raw_totalendusesannual!$A:$A,$C89) / $D89</f>
        <v>1.4498245578958948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Zones!$H$23</f>
        <v>10003.299999999997</v>
      </c>
      <c r="E90" s="38">
        <f>SUMIFS(Raw_totalendusesannual!$D:$D,
        Raw_totalendusesannual!$B:$B,$A90,
        Raw_totalendusesannual!$C:$C,$B90,
        Raw_totalendusesannual!$A:$A,$C90) / $D90</f>
        <v>28.218063039197073</v>
      </c>
      <c r="F90" s="38">
        <f>SUMIFS(Raw_totalendusesannual!$E:$E,
        Raw_totalendusesannual!$B:$B,$A90,
        Raw_totalendusesannual!$C:$C,$B90,
        Raw_totalendusesannual!$A:$A,$C90) / $D90</f>
        <v>1.4492527465936245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Zones!$H$23</f>
        <v>10003.299999999997</v>
      </c>
      <c r="E91" s="38">
        <f>SUMIFS(Raw_totalendusesannual!$D:$D,
        Raw_totalendusesannual!$B:$B,$A91,
        Raw_totalendusesannual!$C:$C,$B91,
        Raw_totalendusesannual!$A:$A,$C91) / $D91</f>
        <v>36.478053242430008</v>
      </c>
      <c r="F91" s="38">
        <f>SUMIFS(Raw_totalendusesannual!$E:$E,
        Raw_totalendusesannual!$B:$B,$A91,
        Raw_totalendusesannual!$C:$C,$B91,
        Raw_totalendusesannual!$A:$A,$C91) / $D91</f>
        <v>2.0830176041906174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Zones!$H$23</f>
        <v>10003.299999999997</v>
      </c>
      <c r="E92" s="38">
        <f>SUMIFS(Raw_totalendusesannual!$D:$D,
        Raw_totalendusesannual!$B:$B,$A92,
        Raw_totalendusesannual!$C:$C,$B92,
        Raw_totalendusesannual!$A:$A,$C92) / $D92</f>
        <v>22.767058870572718</v>
      </c>
      <c r="F92" s="38">
        <f>SUMIFS(Raw_totalendusesannual!$E:$E,
        Raw_totalendusesannual!$B:$B,$A92,
        Raw_totalendusesannual!$C:$C,$B92,
        Raw_totalendusesannual!$A:$A,$C92) / $D92</f>
        <v>2.0985244869193171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Zones!$H$23</f>
        <v>10003.299999999997</v>
      </c>
      <c r="E93" s="38">
        <f>SUMIFS(Raw_totalendusesannual!$D:$D,
        Raw_totalendusesannual!$B:$B,$A93,
        Raw_totalendusesannual!$C:$C,$B93,
        Raw_totalendusesannual!$A:$A,$C93) / $D93</f>
        <v>37.074132536263043</v>
      </c>
      <c r="F93" s="38">
        <f>SUMIFS(Raw_totalendusesannual!$E:$E,
        Raw_totalendusesannual!$B:$B,$A93,
        Raw_totalendusesannual!$C:$C,$B93,
        Raw_totalendusesannual!$A:$A,$C93) / $D93</f>
        <v>5.3434166724980772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Zones!$H$23</f>
        <v>10003.299999999997</v>
      </c>
      <c r="E94" s="38">
        <f>SUMIFS(Raw_totalendusesannual!$D:$D,
        Raw_totalendusesannual!$B:$B,$A94,
        Raw_totalendusesannual!$C:$C,$B94,
        Raw_totalendusesannual!$A:$A,$C94) / $D94</f>
        <v>24.738362340427667</v>
      </c>
      <c r="F94" s="38">
        <f>SUMIFS(Raw_totalendusesannual!$E:$E,
        Raw_totalendusesannual!$B:$B,$A94,
        Raw_totalendusesannual!$C:$C,$B94,
        Raw_totalendusesannual!$A:$A,$C94) / $D94</f>
        <v>4.4390331190707082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Zones!$H$23</f>
        <v>10003.299999999997</v>
      </c>
      <c r="E95" s="38">
        <f>SUMIFS(Raw_totalendusesannual!$D:$D,
        Raw_totalendusesannual!$B:$B,$A95,
        Raw_totalendusesannual!$C:$C,$B95,
        Raw_totalendusesannual!$A:$A,$C95) / $D95</f>
        <v>47.827978767006897</v>
      </c>
      <c r="F95" s="38">
        <f>SUMIFS(Raw_totalendusesannual!$E:$E,
        Raw_totalendusesannual!$B:$B,$A95,
        Raw_totalendusesannual!$C:$C,$B95,
        Raw_totalendusesannual!$A:$A,$C95) / $D95</f>
        <v>2.2162946227744849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Zones!$H$23</f>
        <v>10003.299999999997</v>
      </c>
      <c r="E96" s="38">
        <f>SUMIFS(Raw_totalendusesannual!$D:$D,
        Raw_totalendusesannual!$B:$B,$A96,
        Raw_totalendusesannual!$C:$C,$B96,
        Raw_totalendusesannual!$A:$A,$C96) / $D96</f>
        <v>30.889188567772642</v>
      </c>
      <c r="F96" s="38">
        <f>SUMIFS(Raw_totalendusesannual!$E:$E,
        Raw_totalendusesannual!$B:$B,$A96,
        Raw_totalendusesannual!$C:$C,$B96,
        Raw_totalendusesannual!$A:$A,$C96) / $D96</f>
        <v>2.4407625483590421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Zones!$H$23</f>
        <v>10003.299999999997</v>
      </c>
      <c r="E97" s="38">
        <f>SUMIFS(Raw_totalendusesannual!$D:$D,
        Raw_totalendusesannual!$B:$B,$A97,
        Raw_totalendusesannual!$C:$C,$B97,
        Raw_totalendusesannual!$A:$A,$C97) / $D97</f>
        <v>48.052698609458893</v>
      </c>
      <c r="F97" s="38">
        <f>SUMIFS(Raw_totalendusesannual!$E:$E,
        Raw_totalendusesannual!$B:$B,$A97,
        Raw_totalendusesannual!$C:$C,$B97,
        Raw_totalendusesannual!$A:$A,$C97) / $D97</f>
        <v>1.4398288564773629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Zones!$H$23</f>
        <v>10003.299999999997</v>
      </c>
      <c r="E98" s="38">
        <f>SUMIFS(Raw_totalendusesannual!$D:$D,
        Raw_totalendusesannual!$B:$B,$A98,
        Raw_totalendusesannual!$C:$C,$B98,
        Raw_totalendusesannual!$A:$A,$C98) / $D98</f>
        <v>31.158824587886006</v>
      </c>
      <c r="F98" s="38">
        <f>SUMIFS(Raw_totalendusesannual!$E:$E,
        Raw_totalendusesannual!$B:$B,$A98,
        Raw_totalendusesannual!$C:$C,$B98,
        Raw_totalendusesannual!$A:$A,$C98) / $D98</f>
        <v>1.4393420171343461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Zones!$H$23</f>
        <v>10003.299999999997</v>
      </c>
      <c r="E99" s="38">
        <f>SUMIFS(Raw_totalendusesannual!$D:$D,
        Raw_totalendusesannual!$B:$B,$A99,
        Raw_totalendusesannual!$C:$C,$B99,
        Raw_totalendusesannual!$A:$A,$C99) / $D99</f>
        <v>47.81399938020455</v>
      </c>
      <c r="F99" s="38">
        <f>SUMIFS(Raw_totalendusesannual!$E:$E,
        Raw_totalendusesannual!$B:$B,$A99,
        Raw_totalendusesannual!$C:$C,$B99,
        Raw_totalendusesannual!$A:$A,$C99) / $D99</f>
        <v>1.4398298561474716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Zones!$H$23</f>
        <v>10003.299999999997</v>
      </c>
      <c r="E100" s="38">
        <f>SUMIFS(Raw_totalendusesannual!$D:$D,
        Raw_totalendusesannual!$B:$B,$A100,
        Raw_totalendusesannual!$C:$C,$B100,
        Raw_totalendusesannual!$A:$A,$C100) / $D100</f>
        <v>30.859071506402895</v>
      </c>
      <c r="F100" s="38">
        <f>SUMIFS(Raw_totalendusesannual!$E:$E,
        Raw_totalendusesannual!$B:$B,$A100,
        Raw_totalendusesannual!$C:$C,$B100,
        Raw_totalendusesannual!$A:$A,$C100) / $D100</f>
        <v>1.4393610108664145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Zones!$H$23</f>
        <v>10003.299999999997</v>
      </c>
      <c r="E101" s="38">
        <f>SUMIFS(Raw_totalendusesannual!$D:$D,
        Raw_totalendusesannual!$B:$B,$A101,
        Raw_totalendusesannual!$C:$C,$B101,
        Raw_totalendusesannual!$A:$A,$C101) / $D101</f>
        <v>36.95952935531276</v>
      </c>
      <c r="F101" s="38">
        <f>SUMIFS(Raw_totalendusesannual!$E:$E,
        Raw_totalendusesannual!$B:$B,$A101,
        Raw_totalendusesannual!$C:$C,$B101,
        Raw_totalendusesannual!$A:$A,$C101) / $D101</f>
        <v>3.1431037757540019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Zones!$H$23</f>
        <v>10003.299999999997</v>
      </c>
      <c r="E102" s="38">
        <f>SUMIFS(Raw_totalendusesannual!$D:$D,
        Raw_totalendusesannual!$B:$B,$A102,
        Raw_totalendusesannual!$C:$C,$B102,
        Raw_totalendusesannual!$A:$A,$C102) / $D102</f>
        <v>24.903255925544574</v>
      </c>
      <c r="F102" s="38">
        <f>SUMIFS(Raw_totalendusesannual!$E:$E,
        Raw_totalendusesannual!$B:$B,$A102,
        Raw_totalendusesannual!$C:$C,$B102,
        Raw_totalendusesannual!$A:$A,$C102) / $D102</f>
        <v>3.1782031929463286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Zones!$H$23</f>
        <v>10003.299999999997</v>
      </c>
      <c r="E103" s="38">
        <f>SUMIFS(Raw_totalendusesannual!$D:$D,
        Raw_totalendusesannual!$B:$B,$A103,
        Raw_totalendusesannual!$C:$C,$B103,
        Raw_totalendusesannual!$A:$A,$C103) / $D103</f>
        <v>39.023394279887647</v>
      </c>
      <c r="F103" s="38">
        <f>SUMIFS(Raw_totalendusesannual!$E:$E,
        Raw_totalendusesannual!$B:$B,$A103,
        Raw_totalendusesannual!$C:$C,$B103,
        Raw_totalendusesannual!$A:$A,$C103) / $D103</f>
        <v>12.440689572441098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Zones!$H$23</f>
        <v>10003.299999999997</v>
      </c>
      <c r="E104" s="38">
        <f>SUMIFS(Raw_totalendusesannual!$D:$D,
        Raw_totalendusesannual!$B:$B,$A104,
        Raw_totalendusesannual!$C:$C,$B104,
        Raw_totalendusesannual!$A:$A,$C104) / $D104</f>
        <v>24.371357452040833</v>
      </c>
      <c r="F104" s="38">
        <f>SUMIFS(Raw_totalendusesannual!$E:$E,
        Raw_totalendusesannual!$B:$B,$A104,
        Raw_totalendusesannual!$C:$C,$B104,
        Raw_totalendusesannual!$A:$A,$C104) / $D104</f>
        <v>9.2681255185788718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Zones!$H$23</f>
        <v>10003.299999999997</v>
      </c>
      <c r="E105" s="38">
        <f>SUMIFS(Raw_totalendusesannual!$D:$D,
        Raw_totalendusesannual!$B:$B,$A105,
        Raw_totalendusesannual!$C:$C,$B105,
        Raw_totalendusesannual!$A:$A,$C105) / $D105</f>
        <v>51.544767226815168</v>
      </c>
      <c r="F105" s="38">
        <f>SUMIFS(Raw_totalendusesannual!$E:$E,
        Raw_totalendusesannual!$B:$B,$A105,
        Raw_totalendusesannual!$C:$C,$B105,
        Raw_totalendusesannual!$A:$A,$C105) / $D105</f>
        <v>4.4354802915038052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Zones!$H$23</f>
        <v>10003.299999999997</v>
      </c>
      <c r="E106" s="38">
        <f>SUMIFS(Raw_totalendusesannual!$D:$D,
        Raw_totalendusesannual!$B:$B,$A106,
        Raw_totalendusesannual!$C:$C,$B106,
        Raw_totalendusesannual!$A:$A,$C106) / $D106</f>
        <v>30.918581867983573</v>
      </c>
      <c r="F106" s="38">
        <f>SUMIFS(Raw_totalendusesannual!$E:$E,
        Raw_totalendusesannual!$B:$B,$A106,
        Raw_totalendusesannual!$C:$C,$B106,
        Raw_totalendusesannual!$A:$A,$C106) / $D106</f>
        <v>4.8301810402567167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Zones!$H$23</f>
        <v>10003.299999999997</v>
      </c>
      <c r="E107" s="38">
        <f>SUMIFS(Raw_totalendusesannual!$D:$D,
        Raw_totalendusesannual!$B:$B,$A107,
        Raw_totalendusesannual!$C:$C,$B107,
        Raw_totalendusesannual!$A:$A,$C107) / $D107</f>
        <v>52.400640788539796</v>
      </c>
      <c r="F107" s="38">
        <f>SUMIFS(Raw_totalendusesannual!$E:$E,
        Raw_totalendusesannual!$B:$B,$A107,
        Raw_totalendusesannual!$C:$C,$B107,
        Raw_totalendusesannual!$A:$A,$C107) / $D107</f>
        <v>1.4673447762238465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Zones!$H$23</f>
        <v>10003.299999999997</v>
      </c>
      <c r="E108" s="38">
        <f>SUMIFS(Raw_totalendusesannual!$D:$D,
        Raw_totalendusesannual!$B:$B,$A108,
        Raw_totalendusesannual!$C:$C,$B108,
        Raw_totalendusesannual!$A:$A,$C108) / $D108</f>
        <v>31.837366668999238</v>
      </c>
      <c r="F108" s="38">
        <f>SUMIFS(Raw_totalendusesannual!$E:$E,
        Raw_totalendusesannual!$B:$B,$A108,
        Raw_totalendusesannual!$C:$C,$B108,
        Raw_totalendusesannual!$A:$A,$C108) / $D108</f>
        <v>1.4667889596433181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Zones!$H$23</f>
        <v>10003.299999999997</v>
      </c>
      <c r="E109" s="38">
        <f>SUMIFS(Raw_totalendusesannual!$D:$D,
        Raw_totalendusesannual!$B:$B,$A109,
        Raw_totalendusesannual!$C:$C,$B109,
        Raw_totalendusesannual!$A:$A,$C109) / $D109</f>
        <v>51.657783931302681</v>
      </c>
      <c r="F109" s="38">
        <f>SUMIFS(Raw_totalendusesannual!$E:$E,
        Raw_totalendusesannual!$B:$B,$A109,
        Raw_totalendusesannual!$C:$C,$B109,
        Raw_totalendusesannual!$A:$A,$C109) / $D109</f>
        <v>1.4673517739146087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Zones!$H$23</f>
        <v>10003.299999999997</v>
      </c>
      <c r="E110" s="38">
        <f>SUMIFS(Raw_totalendusesannual!$D:$D,
        Raw_totalendusesannual!$B:$B,$A110,
        Raw_totalendusesannual!$C:$C,$B110,
        Raw_totalendusesannual!$A:$A,$C110) / $D110</f>
        <v>30.933742864854608</v>
      </c>
      <c r="F110" s="38">
        <f>SUMIFS(Raw_totalendusesannual!$E:$E,
        Raw_totalendusesannual!$B:$B,$A110,
        Raw_totalendusesannual!$C:$C,$B110,
        Raw_totalendusesannual!$A:$A,$C110) / $D110</f>
        <v>1.4668459408395234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Zones!$H$23</f>
        <v>10003.299999999997</v>
      </c>
      <c r="E111" s="38">
        <f>SUMIFS(Raw_totalendusesannual!$D:$D,
        Raw_totalendusesannual!$B:$B,$A111,
        Raw_totalendusesannual!$C:$C,$B111,
        Raw_totalendusesannual!$A:$A,$C111) / $D111</f>
        <v>39.335123409274949</v>
      </c>
      <c r="F111" s="38">
        <f>SUMIFS(Raw_totalendusesannual!$E:$E,
        Raw_totalendusesannual!$B:$B,$A111,
        Raw_totalendusesannual!$C:$C,$B111,
        Raw_totalendusesannual!$A:$A,$C111) / $D111</f>
        <v>7.2947307388561802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Zones!$H$23</f>
        <v>10003.299999999997</v>
      </c>
      <c r="E112" s="38">
        <f>SUMIFS(Raw_totalendusesannual!$D:$D,
        Raw_totalendusesannual!$B:$B,$A112,
        Raw_totalendusesannual!$C:$C,$B112,
        Raw_totalendusesannual!$A:$A,$C112) / $D112</f>
        <v>25.097152939529963</v>
      </c>
      <c r="F112" s="38">
        <f>SUMIFS(Raw_totalendusesannual!$E:$E,
        Raw_totalendusesannual!$B:$B,$A112,
        Raw_totalendusesannual!$C:$C,$B112,
        Raw_totalendusesannual!$A:$A,$C112) / $D112</f>
        <v>6.7084812012036039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Zones!$H$23</f>
        <v>10003.299999999997</v>
      </c>
      <c r="E113" s="38">
        <f>SUMIFS(Raw_totalendusesannual!$D:$D,
        Raw_totalendusesannual!$B:$B,$A113,
        Raw_totalendusesannual!$C:$C,$B113,
        Raw_totalendusesannual!$A:$A,$C113) / $D113</f>
        <v>35.615603850729272</v>
      </c>
      <c r="F113" s="38">
        <f>SUMIFS(Raw_totalendusesannual!$E:$E,
        Raw_totalendusesannual!$B:$B,$A113,
        Raw_totalendusesannual!$C:$C,$B113,
        Raw_totalendusesannual!$A:$A,$C113) / $D113</f>
        <v>10.779932622234664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Zones!$H$23</f>
        <v>10003.299999999997</v>
      </c>
      <c r="E114" s="38">
        <f>SUMIFS(Raw_totalendusesannual!$D:$D,
        Raw_totalendusesannual!$B:$B,$A114,
        Raw_totalendusesannual!$C:$C,$B114,
        Raw_totalendusesannual!$A:$A,$C114) / $D114</f>
        <v>22.681076244839208</v>
      </c>
      <c r="F114" s="38">
        <f>SUMIFS(Raw_totalendusesannual!$E:$E,
        Raw_totalendusesannual!$B:$B,$A114,
        Raw_totalendusesannual!$C:$C,$B114,
        Raw_totalendusesannual!$A:$A,$C114) / $D114</f>
        <v>8.7987993961992572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Zones!$H$23</f>
        <v>10003.299999999997</v>
      </c>
      <c r="E115" s="38">
        <f>SUMIFS(Raw_totalendusesannual!$D:$D,
        Raw_totalendusesannual!$B:$B,$A115,
        Raw_totalendusesannual!$C:$C,$B115,
        Raw_totalendusesannual!$A:$A,$C115) / $D115</f>
        <v>47.23868923255327</v>
      </c>
      <c r="F115" s="38">
        <f>SUMIFS(Raw_totalendusesannual!$E:$E,
        Raw_totalendusesannual!$B:$B,$A115,
        Raw_totalendusesannual!$C:$C,$B115,
        Raw_totalendusesannual!$A:$A,$C115) / $D115</f>
        <v>4.2643237731548593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Zones!$H$23</f>
        <v>10003.299999999997</v>
      </c>
      <c r="E116" s="38">
        <f>SUMIFS(Raw_totalendusesannual!$D:$D,
        Raw_totalendusesannual!$B:$B,$A116,
        Raw_totalendusesannual!$C:$C,$B116,
        Raw_totalendusesannual!$A:$A,$C116) / $D116</f>
        <v>28.957255105815086</v>
      </c>
      <c r="F116" s="38">
        <f>SUMIFS(Raw_totalendusesannual!$E:$E,
        Raw_totalendusesannual!$B:$B,$A116,
        Raw_totalendusesannual!$C:$C,$B116,
        Raw_totalendusesannual!$A:$A,$C116) / $D116</f>
        <v>4.8689482470784657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Zones!$H$23</f>
        <v>10003.299999999997</v>
      </c>
      <c r="E117" s="38">
        <f>SUMIFS(Raw_totalendusesannual!$D:$D,
        Raw_totalendusesannual!$B:$B,$A117,
        Raw_totalendusesannual!$C:$C,$B117,
        Raw_totalendusesannual!$A:$A,$C117) / $D117</f>
        <v>48.036624913778468</v>
      </c>
      <c r="F117" s="38">
        <f>SUMIFS(Raw_totalendusesannual!$E:$E,
        Raw_totalendusesannual!$B:$B,$A117,
        Raw_totalendusesannual!$C:$C,$B117,
        Raw_totalendusesannual!$A:$A,$C117) / $D117</f>
        <v>1.5029830156048509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Zones!$H$23</f>
        <v>10003.299999999997</v>
      </c>
      <c r="E118" s="38">
        <f>SUMIFS(Raw_totalendusesannual!$D:$D,
        Raw_totalendusesannual!$B:$B,$A118,
        Raw_totalendusesannual!$C:$C,$B118,
        Raw_totalendusesannual!$A:$A,$C118) / $D118</f>
        <v>29.867943578619062</v>
      </c>
      <c r="F118" s="38">
        <f>SUMIFS(Raw_totalendusesannual!$E:$E,
        Raw_totalendusesannual!$B:$B,$A118,
        Raw_totalendusesannual!$C:$C,$B118,
        Raw_totalendusesannual!$A:$A,$C118) / $D118</f>
        <v>1.5025061729629228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Zones!$H$23</f>
        <v>10003.299999999997</v>
      </c>
      <c r="E119" s="38">
        <f>SUMIFS(Raw_totalendusesannual!$D:$D,
        Raw_totalendusesannual!$B:$B,$A119,
        Raw_totalendusesannual!$C:$C,$B119,
        Raw_totalendusesannual!$A:$A,$C119) / $D119</f>
        <v>47.334161726630228</v>
      </c>
      <c r="F119" s="38">
        <f>SUMIFS(Raw_totalendusesannual!$E:$E,
        Raw_totalendusesannual!$B:$B,$A119,
        Raw_totalendusesannual!$C:$C,$B119,
        Raw_totalendusesannual!$A:$A,$C119) / $D119</f>
        <v>1.5030339987804027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Zones!$H$23</f>
        <v>10003.299999999997</v>
      </c>
      <c r="E120" s="38">
        <f>SUMIFS(Raw_totalendusesannual!$D:$D,
        Raw_totalendusesannual!$B:$B,$A120,
        Raw_totalendusesannual!$C:$C,$B120,
        Raw_totalendusesannual!$A:$A,$C120) / $D120</f>
        <v>28.98462207471535</v>
      </c>
      <c r="F120" s="38">
        <f>SUMIFS(Raw_totalendusesannual!$E:$E,
        Raw_totalendusesannual!$B:$B,$A120,
        Raw_totalendusesannual!$C:$C,$B120,
        Raw_totalendusesannual!$A:$A,$C120) / $D120</f>
        <v>1.5024791818699832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Zones!$H$23</f>
        <v>10003.299999999997</v>
      </c>
      <c r="E121" s="38">
        <f>SUMIFS(Raw_totalendusesannual!$D:$D,
        Raw_totalendusesannual!$B:$B,$A121,
        Raw_totalendusesannual!$C:$C,$B121,
        Raw_totalendusesannual!$A:$A,$C121) / $D121</f>
        <v>36.070353783251534</v>
      </c>
      <c r="F121" s="38">
        <f>SUMIFS(Raw_totalendusesannual!$E:$E,
        Raw_totalendusesannual!$B:$B,$A121,
        Raw_totalendusesannual!$C:$C,$B121,
        Raw_totalendusesannual!$A:$A,$C121) / $D121</f>
        <v>6.6965411414233316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Zones!$H$23</f>
        <v>10003.299999999997</v>
      </c>
      <c r="E122" s="38">
        <f>SUMIFS(Raw_totalendusesannual!$D:$D,
        Raw_totalendusesannual!$B:$B,$A122,
        Raw_totalendusesannual!$C:$C,$B122,
        Raw_totalendusesannual!$A:$A,$C122) / $D122</f>
        <v>23.404206611818104</v>
      </c>
      <c r="F122" s="38">
        <f>SUMIFS(Raw_totalendusesannual!$E:$E,
        Raw_totalendusesannual!$B:$B,$A122,
        Raw_totalendusesannual!$C:$C,$B122,
        Raw_totalendusesannual!$A:$A,$C122) / $D122</f>
        <v>6.5909459878240204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Zones!$H$23</f>
        <v>10003.299999999997</v>
      </c>
      <c r="E123" s="38">
        <f>SUMIFS(Raw_totalendusesannual!$D:$D,
        Raw_totalendusesannual!$B:$B,$A123,
        Raw_totalendusesannual!$C:$C,$B123,
        Raw_totalendusesannual!$A:$A,$C123) / $D123</f>
        <v>40.86484460128159</v>
      </c>
      <c r="F123" s="38">
        <f>SUMIFS(Raw_totalendusesannual!$E:$E,
        Raw_totalendusesannual!$B:$B,$A123,
        Raw_totalendusesannual!$C:$C,$B123,
        Raw_totalendusesannual!$A:$A,$C123) / $D123</f>
        <v>9.0515279957614005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Zones!$H$23</f>
        <v>10003.299999999997</v>
      </c>
      <c r="E124" s="38">
        <f>SUMIFS(Raw_totalendusesannual!$D:$D,
        Raw_totalendusesannual!$B:$B,$A124,
        Raw_totalendusesannual!$C:$C,$B124,
        Raw_totalendusesannual!$A:$A,$C124) / $D124</f>
        <v>25.609712794777732</v>
      </c>
      <c r="F124" s="38">
        <f>SUMIFS(Raw_totalendusesannual!$E:$E,
        Raw_totalendusesannual!$B:$B,$A124,
        Raw_totalendusesannual!$C:$C,$B124,
        Raw_totalendusesannual!$A:$A,$C124) / $D124</f>
        <v>7.5231523597212941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Zones!$H$23</f>
        <v>10003.299999999997</v>
      </c>
      <c r="E125" s="38">
        <f>SUMIFS(Raw_totalendusesannual!$D:$D,
        Raw_totalendusesannual!$B:$B,$A125,
        Raw_totalendusesannual!$C:$C,$B125,
        Raw_totalendusesannual!$A:$A,$C125) / $D125</f>
        <v>51.90634890486141</v>
      </c>
      <c r="F125" s="38">
        <f>SUMIFS(Raw_totalendusesannual!$E:$E,
        Raw_totalendusesannual!$B:$B,$A125,
        Raw_totalendusesannual!$C:$C,$B125,
        Raw_totalendusesannual!$A:$A,$C125) / $D125</f>
        <v>3.4641358351743934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Zones!$H$23</f>
        <v>10003.299999999997</v>
      </c>
      <c r="E126" s="38">
        <f>SUMIFS(Raw_totalendusesannual!$D:$D,
        Raw_totalendusesannual!$B:$B,$A126,
        Raw_totalendusesannual!$C:$C,$B126,
        Raw_totalendusesannual!$A:$A,$C126) / $D126</f>
        <v>31.633488948646956</v>
      </c>
      <c r="F126" s="38">
        <f>SUMIFS(Raw_totalendusesannual!$E:$E,
        Raw_totalendusesannual!$B:$B,$A126,
        Raw_totalendusesannual!$C:$C,$B126,
        Raw_totalendusesannual!$A:$A,$C126) / $D126</f>
        <v>4.1266362100506848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Zones!$H$23</f>
        <v>10003.299999999997</v>
      </c>
      <c r="E127" s="38">
        <f>SUMIFS(Raw_totalendusesannual!$D:$D,
        Raw_totalendusesannual!$B:$B,$A127,
        Raw_totalendusesannual!$C:$C,$B127,
        Raw_totalendusesannual!$A:$A,$C127) / $D127</f>
        <v>52.487121249987524</v>
      </c>
      <c r="F127" s="38">
        <f>SUMIFS(Raw_totalendusesannual!$E:$E,
        Raw_totalendusesannual!$B:$B,$A127,
        Raw_totalendusesannual!$C:$C,$B127,
        Raw_totalendusesannual!$A:$A,$C127) / $D127</f>
        <v>1.4306688792698412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Zones!$H$23</f>
        <v>10003.299999999997</v>
      </c>
      <c r="E128" s="38">
        <f>SUMIFS(Raw_totalendusesannual!$D:$D,
        Raw_totalendusesannual!$B:$B,$A128,
        Raw_totalendusesannual!$C:$C,$B128,
        Raw_totalendusesannual!$A:$A,$C128) / $D128</f>
        <v>32.345553967190838</v>
      </c>
      <c r="F128" s="38">
        <f>SUMIFS(Raw_totalendusesannual!$E:$E,
        Raw_totalendusesannual!$B:$B,$A128,
        Raw_totalendusesannual!$C:$C,$B128,
        Raw_totalendusesannual!$A:$A,$C128) / $D128</f>
        <v>1.4301190607099661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Zones!$H$23</f>
        <v>10003.299999999997</v>
      </c>
      <c r="E129" s="38">
        <f>SUMIFS(Raw_totalendusesannual!$D:$D,
        Raw_totalendusesannual!$B:$B,$A129,
        Raw_totalendusesannual!$C:$C,$B129,
        Raw_totalendusesannual!$A:$A,$C129) / $D129</f>
        <v>51.957369068207505</v>
      </c>
      <c r="F129" s="38">
        <f>SUMIFS(Raw_totalendusesannual!$E:$E,
        Raw_totalendusesannual!$B:$B,$A129,
        Raw_totalendusesannual!$C:$C,$B129,
        Raw_totalendusesannual!$A:$A,$C129) / $D129</f>
        <v>1.4306798756410388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Zones!$H$23</f>
        <v>10003.299999999997</v>
      </c>
      <c r="E130" s="38">
        <f>SUMIFS(Raw_totalendusesannual!$D:$D,
        Raw_totalendusesannual!$B:$B,$A130,
        Raw_totalendusesannual!$C:$C,$B130,
        Raw_totalendusesannual!$A:$A,$C130) / $D130</f>
        <v>31.652955524676866</v>
      </c>
      <c r="F130" s="38">
        <f>SUMIFS(Raw_totalendusesannual!$E:$E,
        Raw_totalendusesannual!$B:$B,$A130,
        Raw_totalendusesannual!$C:$C,$B130,
        Raw_totalendusesannual!$A:$A,$C130) / $D130</f>
        <v>1.4301420531224698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Zones!$H$23</f>
        <v>10003.299999999997</v>
      </c>
      <c r="E131" s="38">
        <f>SUMIFS(Raw_totalendusesannual!$D:$D,
        Raw_totalendusesannual!$B:$B,$A131,
        Raw_totalendusesannual!$C:$C,$B131,
        Raw_totalendusesannual!$A:$A,$C131) / $D131</f>
        <v>40.41542490977978</v>
      </c>
      <c r="F131" s="38">
        <f>SUMIFS(Raw_totalendusesannual!$E:$E,
        Raw_totalendusesannual!$B:$B,$A131,
        Raw_totalendusesannual!$C:$C,$B131,
        Raw_totalendusesannual!$A:$A,$C131) / $D131</f>
        <v>5.5335229374306492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Zones!$H$23</f>
        <v>10003.299999999997</v>
      </c>
      <c r="E132" s="38">
        <f>SUMIFS(Raw_totalendusesannual!$D:$D,
        Raw_totalendusesannual!$B:$B,$A132,
        Raw_totalendusesannual!$C:$C,$B132,
        Raw_totalendusesannual!$A:$A,$C132) / $D132</f>
        <v>25.961664650665288</v>
      </c>
      <c r="F132" s="38">
        <f>SUMIFS(Raw_totalendusesannual!$E:$E,
        Raw_totalendusesannual!$B:$B,$A132,
        Raw_totalendusesannual!$C:$C,$B132,
        Raw_totalendusesannual!$A:$A,$C132) / $D132</f>
        <v>5.6637929483270542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Zones!$H$23</f>
        <v>10003.299999999997</v>
      </c>
      <c r="E133" s="38">
        <f>SUMIFS(Raw_totalendusesannual!$D:$D,
        Raw_totalendusesannual!$B:$B,$A133,
        Raw_totalendusesannual!$C:$C,$B133,
        Raw_totalendusesannual!$A:$A,$C133) / $D133</f>
        <v>44.662897243909519</v>
      </c>
      <c r="F133" s="38">
        <f>SUMIFS(Raw_totalendusesannual!$E:$E,
        Raw_totalendusesannual!$B:$B,$A133,
        Raw_totalendusesannual!$C:$C,$B133,
        Raw_totalendusesannual!$A:$A,$C133) / $D133</f>
        <v>6.9208341247388372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Zones!$H$23</f>
        <v>10003.299999999997</v>
      </c>
      <c r="E134" s="38">
        <f>SUMIFS(Raw_totalendusesannual!$D:$D,
        Raw_totalendusesannual!$B:$B,$A134,
        Raw_totalendusesannual!$C:$C,$B134,
        Raw_totalendusesannual!$A:$A,$C134) / $D134</f>
        <v>29.177250507332584</v>
      </c>
      <c r="F134" s="38">
        <f>SUMIFS(Raw_totalendusesannual!$E:$E,
        Raw_totalendusesannual!$B:$B,$A134,
        Raw_totalendusesannual!$C:$C,$B134,
        Raw_totalendusesannual!$A:$A,$C134) / $D134</f>
        <v>5.647309387901994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Zones!$H$23</f>
        <v>10003.299999999997</v>
      </c>
      <c r="E135" s="38">
        <f>SUMIFS(Raw_totalendusesannual!$D:$D,
        Raw_totalendusesannual!$B:$B,$A135,
        Raw_totalendusesannual!$C:$C,$B135,
        Raw_totalendusesannual!$A:$A,$C135) / $D135</f>
        <v>57.215150000499854</v>
      </c>
      <c r="F135" s="38">
        <f>SUMIFS(Raw_totalendusesannual!$E:$E,
        Raw_totalendusesannual!$B:$B,$A135,
        Raw_totalendusesannual!$C:$C,$B135,
        Raw_totalendusesannual!$A:$A,$C135) / $D135</f>
        <v>2.4224785820679182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Zones!$H$23</f>
        <v>10003.299999999997</v>
      </c>
      <c r="E136" s="38">
        <f>SUMIFS(Raw_totalendusesannual!$D:$D,
        Raw_totalendusesannual!$B:$B,$A136,
        Raw_totalendusesannual!$C:$C,$B136,
        Raw_totalendusesannual!$A:$A,$C136) / $D136</f>
        <v>35.03713774454431</v>
      </c>
      <c r="F136" s="38">
        <f>SUMIFS(Raw_totalendusesannual!$E:$E,
        Raw_totalendusesannual!$B:$B,$A136,
        Raw_totalendusesannual!$C:$C,$B136,
        Raw_totalendusesannual!$A:$A,$C136) / $D136</f>
        <v>2.8880679375805989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Zones!$H$23</f>
        <v>10003.299999999997</v>
      </c>
      <c r="E137" s="38">
        <f>SUMIFS(Raw_totalendusesannual!$D:$D,
        Raw_totalendusesannual!$B:$B,$A137,
        Raw_totalendusesannual!$C:$C,$B137,
        Raw_totalendusesannual!$A:$A,$C137) / $D137</f>
        <v>57.546914518209007</v>
      </c>
      <c r="F137" s="38">
        <f>SUMIFS(Raw_totalendusesannual!$E:$E,
        Raw_totalendusesannual!$B:$B,$A137,
        Raw_totalendusesannual!$C:$C,$B137,
        Raw_totalendusesannual!$A:$A,$C137) / $D137</f>
        <v>1.3684264192816376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Zones!$H$23</f>
        <v>10003.299999999997</v>
      </c>
      <c r="E138" s="38">
        <f>SUMIFS(Raw_totalendusesannual!$D:$D,
        Raw_totalendusesannual!$B:$B,$A138,
        Raw_totalendusesannual!$C:$C,$B138,
        Raw_totalendusesannual!$A:$A,$C138) / $D138</f>
        <v>35.464354762928245</v>
      </c>
      <c r="F138" s="38">
        <f>SUMIFS(Raw_totalendusesannual!$E:$E,
        Raw_totalendusesannual!$B:$B,$A138,
        Raw_totalendusesannual!$C:$C,$B138,
        Raw_totalendusesannual!$A:$A,$C138) / $D138</f>
        <v>1.3679395799386207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Zones!$H$23</f>
        <v>10003.299999999997</v>
      </c>
      <c r="E139" s="38">
        <f>SUMIFS(Raw_totalendusesannual!$D:$D,
        Raw_totalendusesannual!$B:$B,$A139,
        Raw_totalendusesannual!$C:$C,$B139,
        Raw_totalendusesannual!$A:$A,$C139) / $D139</f>
        <v>57.222502574150546</v>
      </c>
      <c r="F139" s="38">
        <f>SUMIFS(Raw_totalendusesannual!$E:$E,
        Raw_totalendusesannual!$B:$B,$A139,
        Raw_totalendusesannual!$C:$C,$B139,
        Raw_totalendusesannual!$A:$A,$C139) / $D139</f>
        <v>1.3684294182919639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Zones!$H$23</f>
        <v>10003.299999999997</v>
      </c>
      <c r="E140" s="38">
        <f>SUMIFS(Raw_totalendusesannual!$D:$D,
        Raw_totalendusesannual!$B:$B,$A140,
        Raw_totalendusesannual!$C:$C,$B140,
        Raw_totalendusesannual!$A:$A,$C140) / $D140</f>
        <v>35.023816140673588</v>
      </c>
      <c r="F140" s="38">
        <f>SUMIFS(Raw_totalendusesannual!$E:$E,
        Raw_totalendusesannual!$B:$B,$A140,
        Raw_totalendusesannual!$C:$C,$B140,
        Raw_totalendusesannual!$A:$A,$C140) / $D140</f>
        <v>1.3680155548668942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Zones!$H$23</f>
        <v>10003.299999999997</v>
      </c>
      <c r="E141" s="38">
        <f>SUMIFS(Raw_totalendusesannual!$D:$D,
        Raw_totalendusesannual!$B:$B,$A141,
        Raw_totalendusesannual!$C:$C,$B141,
        Raw_totalendusesannual!$A:$A,$C141) / $D141</f>
        <v>44.847596293223248</v>
      </c>
      <c r="F141" s="38">
        <f>SUMIFS(Raw_totalendusesannual!$E:$E,
        Raw_totalendusesannual!$B:$B,$A141,
        Raw_totalendusesannual!$C:$C,$B141,
        Raw_totalendusesannual!$A:$A,$C141) / $D141</f>
        <v>3.8006347905191298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Zones!$H$23</f>
        <v>10003.299999999997</v>
      </c>
      <c r="E142" s="38">
        <f>SUMIFS(Raw_totalendusesannual!$D:$D,
        Raw_totalendusesannual!$B:$B,$A142,
        Raw_totalendusesannual!$C:$C,$B142,
        Raw_totalendusesannual!$A:$A,$C142) / $D142</f>
        <v>28.859717293293219</v>
      </c>
      <c r="F142" s="38">
        <f>SUMIFS(Raw_totalendusesannual!$E:$E,
        Raw_totalendusesannual!$B:$B,$A142,
        Raw_totalendusesannual!$C:$C,$B142,
        Raw_totalendusesannual!$A:$A,$C142) / $D142</f>
        <v>4.0761888576769669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Zones!$H$23</f>
        <v>10003.299999999997</v>
      </c>
      <c r="E143" s="38">
        <f>SUMIFS(Raw_totalendusesannual!$D:$D,
        Raw_totalendusesannual!$B:$B,$A143,
        Raw_totalendusesannual!$C:$C,$B143,
        Raw_totalendusesannual!$A:$A,$C143) / $D143</f>
        <v>50.77204922375617</v>
      </c>
      <c r="F143" s="38">
        <f>SUMIFS(Raw_totalendusesannual!$E:$E,
        Raw_totalendusesannual!$B:$B,$A143,
        Raw_totalendusesannual!$C:$C,$B143,
        Raw_totalendusesannual!$A:$A,$C143) / $D143</f>
        <v>3.3278508092329537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Zones!$H$23</f>
        <v>10003.299999999997</v>
      </c>
      <c r="E144" s="38">
        <f>SUMIFS(Raw_totalendusesannual!$D:$D,
        Raw_totalendusesannual!$B:$B,$A144,
        Raw_totalendusesannual!$C:$C,$B144,
        Raw_totalendusesannual!$A:$A,$C144) / $D144</f>
        <v>32.884637069766988</v>
      </c>
      <c r="F144" s="38">
        <f>SUMIFS(Raw_totalendusesannual!$E:$E,
        Raw_totalendusesannual!$B:$B,$A144,
        Raw_totalendusesannual!$C:$C,$B144,
        Raw_totalendusesannual!$A:$A,$C144) / $D144</f>
        <v>2.5208291263882927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Zones!$H$23</f>
        <v>10003.299999999997</v>
      </c>
      <c r="E145" s="38">
        <f>SUMIFS(Raw_totalendusesannual!$D:$D,
        Raw_totalendusesannual!$B:$B,$A145,
        Raw_totalendusesannual!$C:$C,$B145,
        Raw_totalendusesannual!$A:$A,$C145) / $D145</f>
        <v>60.982915637839533</v>
      </c>
      <c r="F145" s="38">
        <f>SUMIFS(Raw_totalendusesannual!$E:$E,
        Raw_totalendusesannual!$B:$B,$A145,
        Raw_totalendusesannual!$C:$C,$B145,
        Raw_totalendusesannual!$A:$A,$C145) / $D145</f>
        <v>1.4154838903161961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Zones!$H$23</f>
        <v>10003.299999999997</v>
      </c>
      <c r="E146" s="38">
        <f>SUMIFS(Raw_totalendusesannual!$D:$D,
        Raw_totalendusesannual!$B:$B,$A146,
        Raw_totalendusesannual!$C:$C,$B146,
        Raw_totalendusesannual!$A:$A,$C146) / $D146</f>
        <v>37.734571591374852</v>
      </c>
      <c r="F146" s="38">
        <f>SUMIFS(Raw_totalendusesannual!$E:$E,
        Raw_totalendusesannual!$B:$B,$A146,
        Raw_totalendusesannual!$C:$C,$B146,
        Raw_totalendusesannual!$A:$A,$C146) / $D146</f>
        <v>1.5198784401147625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Zones!$H$23</f>
        <v>10003.299999999997</v>
      </c>
      <c r="E147" s="38">
        <f>SUMIFS(Raw_totalendusesannual!$D:$D,
        Raw_totalendusesannual!$B:$B,$A147,
        Raw_totalendusesannual!$C:$C,$B147,
        Raw_totalendusesannual!$A:$A,$C147) / $D147</f>
        <v>61.04176821648857</v>
      </c>
      <c r="F147" s="38">
        <f>SUMIFS(Raw_totalendusesannual!$E:$E,
        Raw_totalendusesannual!$B:$B,$A147,
        Raw_totalendusesannual!$C:$C,$B147,
        Raw_totalendusesannual!$A:$A,$C147) / $D147</f>
        <v>1.2377445443003812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Zones!$H$23</f>
        <v>10003.299999999997</v>
      </c>
      <c r="E148" s="38">
        <f>SUMIFS(Raw_totalendusesannual!$D:$D,
        Raw_totalendusesannual!$B:$B,$A148,
        Raw_totalendusesannual!$C:$C,$B148,
        Raw_totalendusesannual!$A:$A,$C148) / $D148</f>
        <v>37.815888756710294</v>
      </c>
      <c r="F148" s="38">
        <f>SUMIFS(Raw_totalendusesannual!$E:$E,
        Raw_totalendusesannual!$B:$B,$A148,
        Raw_totalendusesannual!$C:$C,$B148,
        Raw_totalendusesannual!$A:$A,$C148) / $D148</f>
        <v>1.2371767316785465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Zones!$H$23</f>
        <v>10003.299999999997</v>
      </c>
      <c r="E149" s="38">
        <f>SUMIFS(Raw_totalendusesannual!$D:$D,
        Raw_totalendusesannual!$B:$B,$A149,
        Raw_totalendusesannual!$C:$C,$B149,
        Raw_totalendusesannual!$A:$A,$C149) / $D149</f>
        <v>60.979332820169368</v>
      </c>
      <c r="F149" s="38">
        <f>SUMIFS(Raw_totalendusesannual!$E:$E,
        Raw_totalendusesannual!$B:$B,$A149,
        Raw_totalendusesannual!$C:$C,$B149,
        Raw_totalendusesannual!$A:$A,$C149) / $D149</f>
        <v>1.2377465436405988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Zones!$H$23</f>
        <v>10003.299999999997</v>
      </c>
      <c r="E150" s="38">
        <f>SUMIFS(Raw_totalendusesannual!$D:$D,
        Raw_totalendusesannual!$B:$B,$A150,
        Raw_totalendusesannual!$C:$C,$B150,
        Raw_totalendusesannual!$A:$A,$C150) / $D150</f>
        <v>37.716266632011447</v>
      </c>
      <c r="F150" s="38">
        <f>SUMIFS(Raw_totalendusesannual!$E:$E,
        Raw_totalendusesannual!$B:$B,$A150,
        Raw_totalendusesannual!$C:$C,$B150,
        Raw_totalendusesannual!$A:$A,$C150) / $D150</f>
        <v>1.2371937260703971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Zones!$H$23</f>
        <v>10003.299999999997</v>
      </c>
      <c r="E151" s="38">
        <f>SUMIFS(Raw_totalendusesannual!$D:$D,
        Raw_totalendusesannual!$B:$B,$A151,
        Raw_totalendusesannual!$C:$C,$B151,
        Raw_totalendusesannual!$A:$A,$C151) / $D151</f>
        <v>49.589023622204685</v>
      </c>
      <c r="F151" s="38">
        <f>SUMIFS(Raw_totalendusesannual!$E:$E,
        Raw_totalendusesannual!$B:$B,$A151,
        Raw_totalendusesannual!$C:$C,$B151,
        Raw_totalendusesannual!$A:$A,$C151) / $D151</f>
        <v>1.7662551358051848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Zones!$H$23</f>
        <v>10003.299999999997</v>
      </c>
      <c r="E152" s="38">
        <f>SUMIFS(Raw_totalendusesannual!$D:$D,
        Raw_totalendusesannual!$B:$B,$A152,
        Raw_totalendusesannual!$C:$C,$B152,
        Raw_totalendusesannual!$A:$A,$C152) / $D152</f>
        <v>32.226981096238248</v>
      </c>
      <c r="F152" s="38">
        <f>SUMIFS(Raw_totalendusesannual!$E:$E,
        Raw_totalendusesannual!$B:$B,$A152,
        Raw_totalendusesannual!$C:$C,$B152,
        Raw_totalendusesannual!$A:$A,$C152) / $D152</f>
        <v>1.8393810042685919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Zones!$H$23</f>
        <v>10003.299999999997</v>
      </c>
      <c r="E153" s="38">
        <f>SUMIFS(Raw_totalendusesannual!$D:$D,
        Raw_totalendusesannual!$B:$B,$A153,
        Raw_totalendusesannual!$C:$C,$B153,
        Raw_totalendusesannual!$A:$A,$C153) / $D153</f>
        <v>36.395550468345455</v>
      </c>
      <c r="F153" s="38">
        <f>SUMIFS(Raw_totalendusesannual!$E:$E,
        Raw_totalendusesannual!$B:$B,$A153,
        Raw_totalendusesannual!$C:$C,$B153,
        Raw_totalendusesannual!$A:$A,$C153) / $D153</f>
        <v>15.003295912348928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Zones!$H$23</f>
        <v>10003.299999999997</v>
      </c>
      <c r="E154" s="38">
        <f>SUMIFS(Raw_totalendusesannual!$D:$D,
        Raw_totalendusesannual!$B:$B,$A154,
        Raw_totalendusesannual!$C:$C,$B154,
        Raw_totalendusesannual!$A:$A,$C154) / $D154</f>
        <v>24.018104025671533</v>
      </c>
      <c r="F154" s="38">
        <f>SUMIFS(Raw_totalendusesannual!$E:$E,
        Raw_totalendusesannual!$B:$B,$A154,
        Raw_totalendusesannual!$C:$C,$B154,
        Raw_totalendusesannual!$A:$A,$C154) / $D154</f>
        <v>12.458709625823483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Zones!$H$23</f>
        <v>10003.299999999997</v>
      </c>
      <c r="E155" s="38">
        <f>SUMIFS(Raw_totalendusesannual!$D:$D,
        Raw_totalendusesannual!$B:$B,$A155,
        Raw_totalendusesannual!$C:$C,$B155,
        Raw_totalendusesannual!$A:$A,$C155) / $D155</f>
        <v>51.953673287815036</v>
      </c>
      <c r="F155" s="38">
        <f>SUMIFS(Raw_totalendusesannual!$E:$E,
        Raw_totalendusesannual!$B:$B,$A155,
        Raw_totalendusesannual!$C:$C,$B155,
        Raw_totalendusesannual!$A:$A,$C155) / $D155</f>
        <v>6.1196675097217934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Zones!$H$23</f>
        <v>10003.299999999997</v>
      </c>
      <c r="E156" s="38">
        <f>SUMIFS(Raw_totalendusesannual!$D:$D,
        Raw_totalendusesannual!$B:$B,$A156,
        Raw_totalendusesannual!$C:$C,$B156,
        Raw_totalendusesannual!$A:$A,$C156) / $D156</f>
        <v>32.210487539112101</v>
      </c>
      <c r="F156" s="38">
        <f>SUMIFS(Raw_totalendusesannual!$E:$E,
        Raw_totalendusesannual!$B:$B,$A156,
        Raw_totalendusesannual!$C:$C,$B156,
        Raw_totalendusesannual!$A:$A,$C156) / $D156</f>
        <v>6.920418261973551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Zones!$H$23</f>
        <v>10003.299999999997</v>
      </c>
      <c r="E157" s="38">
        <f>SUMIFS(Raw_totalendusesannual!$D:$D,
        Raw_totalendusesannual!$B:$B,$A157,
        Raw_totalendusesannual!$C:$C,$B157,
        Raw_totalendusesannual!$A:$A,$C157) / $D157</f>
        <v>53.564962562354438</v>
      </c>
      <c r="F157" s="38">
        <f>SUMIFS(Raw_totalendusesannual!$E:$E,
        Raw_totalendusesannual!$B:$B,$A157,
        Raw_totalendusesannual!$C:$C,$B157,
        Raw_totalendusesannual!$A:$A,$C157) / $D157</f>
        <v>1.5775763997880703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Zones!$H$23</f>
        <v>10003.299999999997</v>
      </c>
      <c r="E158" s="38">
        <f>SUMIFS(Raw_totalendusesannual!$D:$D,
        Raw_totalendusesannual!$B:$B,$A158,
        Raw_totalendusesannual!$C:$C,$B158,
        Raw_totalendusesannual!$A:$A,$C158) / $D158</f>
        <v>33.981824997750749</v>
      </c>
      <c r="F158" s="38">
        <f>SUMIFS(Raw_totalendusesannual!$E:$E,
        Raw_totalendusesannual!$B:$B,$A158,
        Raw_totalendusesannual!$C:$C,$B158,
        Raw_totalendusesannual!$A:$A,$C158) / $D158</f>
        <v>1.5771445423010411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Zones!$H$23</f>
        <v>10003.299999999997</v>
      </c>
      <c r="E159" s="38">
        <f>SUMIFS(Raw_totalendusesannual!$D:$D,
        Raw_totalendusesannual!$B:$B,$A159,
        Raw_totalendusesannual!$C:$C,$B159,
        Raw_totalendusesannual!$A:$A,$C159) / $D159</f>
        <v>52.251191106934726</v>
      </c>
      <c r="F159" s="38">
        <f>SUMIFS(Raw_totalendusesannual!$E:$E,
        Raw_totalendusesannual!$B:$B,$A159,
        Raw_totalendusesannual!$C:$C,$B159,
        Raw_totalendusesannual!$A:$A,$C159) / $D159</f>
        <v>1.5775763997880703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Zones!$H$23</f>
        <v>10003.299999999997</v>
      </c>
      <c r="E160" s="38">
        <f>SUMIFS(Raw_totalendusesannual!$D:$D,
        Raw_totalendusesannual!$B:$B,$A160,
        Raw_totalendusesannual!$C:$C,$B160,
        Raw_totalendusesannual!$A:$A,$C160) / $D160</f>
        <v>32.422919436585936</v>
      </c>
      <c r="F160" s="38">
        <f>SUMIFS(Raw_totalendusesannual!$E:$E,
        Raw_totalendusesannual!$B:$B,$A160,
        Raw_totalendusesannual!$C:$C,$B160,
        Raw_totalendusesannual!$A:$A,$C160) / $D160</f>
        <v>1.5772005238271374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Zones!$H$23</f>
        <v>10003.299999999997</v>
      </c>
      <c r="E161" s="38">
        <f>SUMIFS(Raw_totalendusesannual!$D:$D,
        Raw_totalendusesannual!$B:$B,$A161,
        Raw_totalendusesannual!$C:$C,$B161,
        Raw_totalendusesannual!$A:$A,$C161) / $D161</f>
        <v>38.876438775204193</v>
      </c>
      <c r="F161" s="38">
        <f>SUMIFS(Raw_totalendusesannual!$E:$E,
        Raw_totalendusesannual!$B:$B,$A161,
        Raw_totalendusesannual!$C:$C,$B161,
        Raw_totalendusesannual!$A:$A,$C161) / $D161</f>
        <v>9.5353663291113957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Zones!$H$23</f>
        <v>10003.299999999997</v>
      </c>
      <c r="E162" s="38">
        <f>SUMIFS(Raw_totalendusesannual!$D:$D,
        Raw_totalendusesannual!$B:$B,$A162,
        Raw_totalendusesannual!$C:$C,$B162,
        Raw_totalendusesannual!$A:$A,$C162) / $D162</f>
        <v>25.4588465806284</v>
      </c>
      <c r="F162" s="38">
        <f>SUMIFS(Raw_totalendusesannual!$E:$E,
        Raw_totalendusesannual!$B:$B,$A162,
        Raw_totalendusesannual!$C:$C,$B162,
        Raw_totalendusesannual!$A:$A,$C162) / $D162</f>
        <v>9.3794767726650239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4CA7-D99F-4DBE-B9B6-26EB6203B344}">
  <dimension ref="A1:H140"/>
  <sheetViews>
    <sheetView workbookViewId="0"/>
  </sheetViews>
  <sheetFormatPr defaultRowHeight="15" x14ac:dyDescent="0.25"/>
  <sheetData>
    <row r="1" spans="1:8" x14ac:dyDescent="0.25">
      <c r="A1" t="s">
        <v>465</v>
      </c>
    </row>
    <row r="3" spans="1:8" x14ac:dyDescent="0.25">
      <c r="A3" s="86" t="s">
        <v>466</v>
      </c>
      <c r="B3" s="86"/>
      <c r="C3" s="86"/>
      <c r="F3" s="86" t="s">
        <v>467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21.212704807413559</v>
      </c>
      <c r="C5" s="86">
        <v>15.802190277208524</v>
      </c>
      <c r="F5" s="86" t="s">
        <v>73</v>
      </c>
      <c r="G5" s="86">
        <v>16.322972419101699</v>
      </c>
      <c r="H5" s="86">
        <v>15.40815230973779</v>
      </c>
    </row>
    <row r="6" spans="1:8" x14ac:dyDescent="0.25">
      <c r="A6" s="86" t="s">
        <v>74</v>
      </c>
      <c r="B6" s="86">
        <v>28.414541201403544</v>
      </c>
      <c r="C6" s="86">
        <v>19.335308348245086</v>
      </c>
      <c r="F6" s="86" t="s">
        <v>74</v>
      </c>
      <c r="G6" s="86">
        <v>11.955136804854401</v>
      </c>
      <c r="H6" s="86">
        <v>9.4929233352993538</v>
      </c>
    </row>
    <row r="7" spans="1:8" x14ac:dyDescent="0.25">
      <c r="A7" s="86" t="s">
        <v>75</v>
      </c>
      <c r="B7" s="86">
        <v>25.721036058100832</v>
      </c>
      <c r="C7" s="86">
        <v>17.913876420781147</v>
      </c>
      <c r="F7" s="86" t="s">
        <v>75</v>
      </c>
      <c r="G7" s="86">
        <v>8.6237331680545442</v>
      </c>
      <c r="H7" s="86">
        <v>7.4380574410444567</v>
      </c>
    </row>
    <row r="8" spans="1:8" x14ac:dyDescent="0.25">
      <c r="A8" s="86" t="s">
        <v>76</v>
      </c>
      <c r="B8" s="86">
        <v>30.420787140243728</v>
      </c>
      <c r="C8" s="86">
        <v>20.360662981216205</v>
      </c>
      <c r="F8" s="86" t="s">
        <v>76</v>
      </c>
      <c r="G8" s="86">
        <v>7.8746533643897534</v>
      </c>
      <c r="H8" s="86">
        <v>6.1630791838693249</v>
      </c>
    </row>
    <row r="9" spans="1:8" x14ac:dyDescent="0.25">
      <c r="A9" s="86" t="s">
        <v>77</v>
      </c>
      <c r="B9" s="86">
        <v>26.601095638439322</v>
      </c>
      <c r="C9" s="86">
        <v>18.253664290784048</v>
      </c>
      <c r="F9" s="86" t="s">
        <v>77</v>
      </c>
      <c r="G9" s="86">
        <v>7.2327701858386755</v>
      </c>
      <c r="H9" s="86">
        <v>6.920910099667112</v>
      </c>
    </row>
    <row r="10" spans="1:8" x14ac:dyDescent="0.25">
      <c r="A10" s="86" t="s">
        <v>78</v>
      </c>
      <c r="B10" s="86">
        <v>32.083048593964001</v>
      </c>
      <c r="C10" s="86">
        <v>21.383677386462473</v>
      </c>
      <c r="F10" s="86" t="s">
        <v>78</v>
      </c>
      <c r="G10" s="86">
        <v>3.4148221087041284</v>
      </c>
      <c r="H10" s="86">
        <v>2.9248248078134225</v>
      </c>
    </row>
    <row r="11" spans="1:8" x14ac:dyDescent="0.25">
      <c r="A11" s="86" t="s">
        <v>79</v>
      </c>
      <c r="B11" s="86">
        <v>32.597445842871863</v>
      </c>
      <c r="C11" s="86">
        <v>21.773920606199958</v>
      </c>
      <c r="F11" s="86" t="s">
        <v>79</v>
      </c>
      <c r="G11" s="86">
        <v>3.0577799326222355</v>
      </c>
      <c r="H11" s="86">
        <v>2.7718762808273278</v>
      </c>
    </row>
    <row r="12" spans="1:8" x14ac:dyDescent="0.25">
      <c r="A12" s="86" t="s">
        <v>80</v>
      </c>
      <c r="B12" s="86">
        <v>34.516421580878315</v>
      </c>
      <c r="C12" s="86">
        <v>22.694209910729462</v>
      </c>
      <c r="F12" s="86" t="s">
        <v>80</v>
      </c>
      <c r="G12" s="86">
        <v>4.0180950286405492</v>
      </c>
      <c r="H12" s="86">
        <v>3.4643687583097589</v>
      </c>
    </row>
    <row r="13" spans="1:8" x14ac:dyDescent="0.25">
      <c r="A13" s="86" t="s">
        <v>81</v>
      </c>
      <c r="B13" s="86">
        <v>36.615681824997765</v>
      </c>
      <c r="C13" s="86">
        <v>23.039335019443591</v>
      </c>
      <c r="F13" s="86" t="s">
        <v>81</v>
      </c>
      <c r="G13" s="86">
        <v>3.8642437995461512</v>
      </c>
      <c r="H13" s="86">
        <v>2.7880229524257003</v>
      </c>
    </row>
    <row r="14" spans="1:8" x14ac:dyDescent="0.25">
      <c r="A14" s="86" t="s">
        <v>20</v>
      </c>
      <c r="B14" s="86">
        <v>37.074132536263043</v>
      </c>
      <c r="C14" s="86">
        <v>24.738362340427667</v>
      </c>
      <c r="F14" s="86" t="s">
        <v>20</v>
      </c>
      <c r="G14" s="86">
        <v>5.3434166724980772</v>
      </c>
      <c r="H14" s="86">
        <v>4.4390331190707082</v>
      </c>
    </row>
    <row r="15" spans="1:8" x14ac:dyDescent="0.25">
      <c r="A15" s="86" t="s">
        <v>21</v>
      </c>
      <c r="B15" s="86">
        <v>39.023394279887647</v>
      </c>
      <c r="C15" s="86">
        <v>24.371357452040833</v>
      </c>
      <c r="F15" s="86" t="s">
        <v>21</v>
      </c>
      <c r="G15" s="86">
        <v>12.440689572441098</v>
      </c>
      <c r="H15" s="86">
        <v>9.2681255185788718</v>
      </c>
    </row>
    <row r="16" spans="1:8" x14ac:dyDescent="0.25">
      <c r="A16" s="86" t="s">
        <v>22</v>
      </c>
      <c r="B16" s="86">
        <v>35.615603850729272</v>
      </c>
      <c r="C16" s="86">
        <v>22.681076244839208</v>
      </c>
      <c r="F16" s="86" t="s">
        <v>22</v>
      </c>
      <c r="G16" s="86">
        <v>10.779932622234664</v>
      </c>
      <c r="H16" s="86">
        <v>8.7987993961992572</v>
      </c>
    </row>
    <row r="17" spans="1:8" x14ac:dyDescent="0.25">
      <c r="A17" s="86" t="s">
        <v>23</v>
      </c>
      <c r="B17" s="86">
        <v>40.86484460128159</v>
      </c>
      <c r="C17" s="86">
        <v>25.609712794777732</v>
      </c>
      <c r="F17" s="86" t="s">
        <v>23</v>
      </c>
      <c r="G17" s="86">
        <v>9.0515279957614005</v>
      </c>
      <c r="H17" s="86">
        <v>7.5231523597212941</v>
      </c>
    </row>
    <row r="18" spans="1:8" x14ac:dyDescent="0.25">
      <c r="A18" s="86" t="s">
        <v>24</v>
      </c>
      <c r="B18" s="86">
        <v>44.662897243909519</v>
      </c>
      <c r="C18" s="86">
        <v>29.177250507332584</v>
      </c>
      <c r="F18" s="86" t="s">
        <v>24</v>
      </c>
      <c r="G18" s="86">
        <v>6.9208341247388372</v>
      </c>
      <c r="H18" s="86">
        <v>5.647309387901994</v>
      </c>
    </row>
    <row r="19" spans="1:8" x14ac:dyDescent="0.25">
      <c r="A19" s="86" t="s">
        <v>25</v>
      </c>
      <c r="B19" s="86">
        <v>50.77204922375617</v>
      </c>
      <c r="C19" s="86">
        <v>32.884637069766988</v>
      </c>
      <c r="F19" s="86" t="s">
        <v>25</v>
      </c>
      <c r="G19" s="86">
        <v>3.3278508092329537</v>
      </c>
      <c r="H19" s="86">
        <v>2.5208291263882927</v>
      </c>
    </row>
    <row r="20" spans="1:8" x14ac:dyDescent="0.25">
      <c r="A20" s="86" t="s">
        <v>26</v>
      </c>
      <c r="B20" s="86">
        <v>36.395550468345455</v>
      </c>
      <c r="C20" s="86">
        <v>24.018104025671533</v>
      </c>
      <c r="F20" s="86" t="s">
        <v>26</v>
      </c>
      <c r="G20" s="86">
        <v>15.003295912348928</v>
      </c>
      <c r="H20" s="86">
        <v>12.458709625823483</v>
      </c>
    </row>
    <row r="33" spans="1:8" x14ac:dyDescent="0.25">
      <c r="A33" s="86" t="s">
        <v>468</v>
      </c>
      <c r="B33" s="86"/>
      <c r="C33" s="86"/>
      <c r="F33" s="86" t="s">
        <v>469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34.263115171993249</v>
      </c>
      <c r="C35" s="86">
        <v>22.358574670358788</v>
      </c>
      <c r="F35" s="86" t="s">
        <v>73</v>
      </c>
      <c r="G35" s="86">
        <v>7.0039646916517562</v>
      </c>
      <c r="H35" s="86">
        <v>8.3149410694470856</v>
      </c>
    </row>
    <row r="36" spans="1:8" x14ac:dyDescent="0.25">
      <c r="A36" s="86" t="s">
        <v>74</v>
      </c>
      <c r="B36" s="86">
        <v>41.973692681415145</v>
      </c>
      <c r="C36" s="86">
        <v>26.057604990353191</v>
      </c>
      <c r="F36" s="86" t="s">
        <v>74</v>
      </c>
      <c r="G36" s="86">
        <v>4.6153779252846574</v>
      </c>
      <c r="H36" s="86">
        <v>5.0363839932822181</v>
      </c>
    </row>
    <row r="37" spans="1:8" x14ac:dyDescent="0.25">
      <c r="A37" s="86" t="s">
        <v>75</v>
      </c>
      <c r="B37" s="86">
        <v>39.241857187128261</v>
      </c>
      <c r="C37" s="86">
        <v>24.80040986474464</v>
      </c>
      <c r="F37" s="86" t="s">
        <v>75</v>
      </c>
      <c r="G37" s="86">
        <v>3.2821898773404787</v>
      </c>
      <c r="H37" s="86">
        <v>3.9706846740575616</v>
      </c>
    </row>
    <row r="38" spans="1:8" x14ac:dyDescent="0.25">
      <c r="A38" s="86" t="s">
        <v>76</v>
      </c>
      <c r="B38" s="86">
        <v>43.345156098487507</v>
      </c>
      <c r="C38" s="86">
        <v>26.723426269331128</v>
      </c>
      <c r="F38" s="86" t="s">
        <v>76</v>
      </c>
      <c r="G38" s="86">
        <v>2.8819129687203229</v>
      </c>
      <c r="H38" s="86">
        <v>3.2037067767636689</v>
      </c>
    </row>
    <row r="39" spans="1:8" x14ac:dyDescent="0.25">
      <c r="A39" s="86" t="s">
        <v>77</v>
      </c>
      <c r="B39" s="86">
        <v>39.843034798516499</v>
      </c>
      <c r="C39" s="86">
        <v>24.976634710545525</v>
      </c>
      <c r="F39" s="86" t="s">
        <v>77</v>
      </c>
      <c r="G39" s="86">
        <v>2.8755710615496892</v>
      </c>
      <c r="H39" s="86">
        <v>3.5806203952695617</v>
      </c>
    </row>
    <row r="40" spans="1:8" x14ac:dyDescent="0.25">
      <c r="A40" s="86" t="s">
        <v>78</v>
      </c>
      <c r="B40" s="86">
        <v>42.614362260454058</v>
      </c>
      <c r="C40" s="86">
        <v>26.856041506302926</v>
      </c>
      <c r="F40" s="86" t="s">
        <v>78</v>
      </c>
      <c r="G40" s="86">
        <v>1.6652234762528368</v>
      </c>
      <c r="H40" s="86">
        <v>1.788087930982776</v>
      </c>
    </row>
    <row r="41" spans="1:8" x14ac:dyDescent="0.25">
      <c r="A41" s="86" t="s">
        <v>79</v>
      </c>
      <c r="B41" s="86">
        <v>43.087369168174511</v>
      </c>
      <c r="C41" s="86">
        <v>27.289430487938986</v>
      </c>
      <c r="F41" s="86" t="s">
        <v>79</v>
      </c>
      <c r="G41" s="86">
        <v>1.5990433157058175</v>
      </c>
      <c r="H41" s="86">
        <v>1.7258924554896888</v>
      </c>
    </row>
    <row r="42" spans="1:8" x14ac:dyDescent="0.25">
      <c r="A42" s="86" t="s">
        <v>80</v>
      </c>
      <c r="B42" s="86">
        <v>45.54193016304621</v>
      </c>
      <c r="C42" s="86">
        <v>28.414976057900901</v>
      </c>
      <c r="F42" s="86" t="s">
        <v>80</v>
      </c>
      <c r="G42" s="86">
        <v>1.7517529215358938</v>
      </c>
      <c r="H42" s="86">
        <v>1.9512590845021147</v>
      </c>
    </row>
    <row r="43" spans="1:8" x14ac:dyDescent="0.25">
      <c r="A43" s="86" t="s">
        <v>81</v>
      </c>
      <c r="B43" s="86">
        <v>48.190912998710438</v>
      </c>
      <c r="C43" s="86">
        <v>28.228287665070535</v>
      </c>
      <c r="F43" s="86" t="s">
        <v>81</v>
      </c>
      <c r="G43" s="86">
        <v>1.6690502134295686</v>
      </c>
      <c r="H43" s="86">
        <v>1.7322863455059836</v>
      </c>
    </row>
    <row r="44" spans="1:8" x14ac:dyDescent="0.25">
      <c r="A44" s="86" t="s">
        <v>20</v>
      </c>
      <c r="B44" s="86">
        <v>47.827978767006897</v>
      </c>
      <c r="C44" s="86">
        <v>30.889188567772642</v>
      </c>
      <c r="F44" s="86" t="s">
        <v>20</v>
      </c>
      <c r="G44" s="86">
        <v>2.2162946227744849</v>
      </c>
      <c r="H44" s="86">
        <v>2.4407625483590421</v>
      </c>
    </row>
    <row r="45" spans="1:8" x14ac:dyDescent="0.25">
      <c r="A45" s="86" t="s">
        <v>21</v>
      </c>
      <c r="B45" s="86">
        <v>51.544767226815168</v>
      </c>
      <c r="C45" s="86">
        <v>30.918581867983573</v>
      </c>
      <c r="F45" s="86" t="s">
        <v>21</v>
      </c>
      <c r="G45" s="86">
        <v>4.4354802915038052</v>
      </c>
      <c r="H45" s="86">
        <v>4.8301810402567167</v>
      </c>
    </row>
    <row r="46" spans="1:8" x14ac:dyDescent="0.25">
      <c r="A46" s="86" t="s">
        <v>22</v>
      </c>
      <c r="B46" s="86">
        <v>47.23868923255327</v>
      </c>
      <c r="C46" s="86">
        <v>28.957255105815086</v>
      </c>
      <c r="F46" s="86" t="s">
        <v>22</v>
      </c>
      <c r="G46" s="86">
        <v>4.2643237731548593</v>
      </c>
      <c r="H46" s="86">
        <v>4.8689482470784657</v>
      </c>
    </row>
    <row r="47" spans="1:8" x14ac:dyDescent="0.25">
      <c r="A47" s="86" t="s">
        <v>23</v>
      </c>
      <c r="B47" s="86">
        <v>51.90634890486141</v>
      </c>
      <c r="C47" s="86">
        <v>31.633488948646956</v>
      </c>
      <c r="F47" s="86" t="s">
        <v>23</v>
      </c>
      <c r="G47" s="86">
        <v>3.4641358351743934</v>
      </c>
      <c r="H47" s="86">
        <v>4.1266362100506848</v>
      </c>
    </row>
    <row r="48" spans="1:8" x14ac:dyDescent="0.25">
      <c r="A48" s="86" t="s">
        <v>24</v>
      </c>
      <c r="B48" s="86">
        <v>57.215150000499854</v>
      </c>
      <c r="C48" s="86">
        <v>35.03713774454431</v>
      </c>
      <c r="F48" s="86" t="s">
        <v>24</v>
      </c>
      <c r="G48" s="86">
        <v>2.4224785820679182</v>
      </c>
      <c r="H48" s="86">
        <v>2.8880679375805989</v>
      </c>
    </row>
    <row r="49" spans="1:8" x14ac:dyDescent="0.25">
      <c r="A49" s="86" t="s">
        <v>25</v>
      </c>
      <c r="B49" s="86">
        <v>60.982915637839533</v>
      </c>
      <c r="C49" s="86">
        <v>37.734571591374852</v>
      </c>
      <c r="F49" s="86" t="s">
        <v>25</v>
      </c>
      <c r="G49" s="86">
        <v>1.4154838903161961</v>
      </c>
      <c r="H49" s="86">
        <v>1.5198784401147625</v>
      </c>
    </row>
    <row r="50" spans="1:8" x14ac:dyDescent="0.25">
      <c r="A50" s="86" t="s">
        <v>26</v>
      </c>
      <c r="B50" s="86">
        <v>51.953673287815036</v>
      </c>
      <c r="C50" s="86">
        <v>32.210487539112101</v>
      </c>
      <c r="F50" s="86" t="s">
        <v>26</v>
      </c>
      <c r="G50" s="86">
        <v>6.1196675097217934</v>
      </c>
      <c r="H50" s="86">
        <v>6.920418261973551</v>
      </c>
    </row>
    <row r="63" spans="1:8" x14ac:dyDescent="0.25">
      <c r="A63" s="86" t="s">
        <v>470</v>
      </c>
      <c r="B63" s="86"/>
      <c r="C63" s="86"/>
      <c r="F63" s="86" t="s">
        <v>471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35.551476012915749</v>
      </c>
      <c r="C65" s="86">
        <v>23.941910169644022</v>
      </c>
      <c r="F65" s="86" t="s">
        <v>73</v>
      </c>
      <c r="G65" s="86">
        <v>1.7237591594773727</v>
      </c>
      <c r="H65" s="86">
        <v>1.7231893475153206</v>
      </c>
    </row>
    <row r="66" spans="1:8" x14ac:dyDescent="0.25">
      <c r="A66" s="86" t="s">
        <v>74</v>
      </c>
      <c r="B66" s="86">
        <v>42.813838433317017</v>
      </c>
      <c r="C66" s="86">
        <v>26.966312117001394</v>
      </c>
      <c r="F66" s="86" t="s">
        <v>74</v>
      </c>
      <c r="G66" s="86">
        <v>1.6005238271370452</v>
      </c>
      <c r="H66" s="86">
        <v>1.5999780072576053</v>
      </c>
    </row>
    <row r="67" spans="1:8" x14ac:dyDescent="0.25">
      <c r="A67" s="86" t="s">
        <v>75</v>
      </c>
      <c r="B67" s="86">
        <v>39.655750602301254</v>
      </c>
      <c r="C67" s="86">
        <v>25.372393110273617</v>
      </c>
      <c r="F67" s="86" t="s">
        <v>75</v>
      </c>
      <c r="G67" s="86">
        <v>1.5950596303219942</v>
      </c>
      <c r="H67" s="86">
        <v>1.5945368028550582</v>
      </c>
    </row>
    <row r="68" spans="1:8" x14ac:dyDescent="0.25">
      <c r="A68" s="86" t="s">
        <v>76</v>
      </c>
      <c r="B68" s="86">
        <v>43.693029300330899</v>
      </c>
      <c r="C68" s="86">
        <v>27.131953455359739</v>
      </c>
      <c r="F68" s="86" t="s">
        <v>76</v>
      </c>
      <c r="G68" s="86">
        <v>1.5473333799846056</v>
      </c>
      <c r="H68" s="86">
        <v>1.5467285795687427</v>
      </c>
    </row>
    <row r="69" spans="1:8" x14ac:dyDescent="0.25">
      <c r="A69" s="86" t="s">
        <v>77</v>
      </c>
      <c r="B69" s="86">
        <v>40.185697719752497</v>
      </c>
      <c r="C69" s="86">
        <v>25.477396459168482</v>
      </c>
      <c r="F69" s="86" t="s">
        <v>77</v>
      </c>
      <c r="G69" s="86">
        <v>1.5951436026111387</v>
      </c>
      <c r="H69" s="86">
        <v>1.594589785370828</v>
      </c>
    </row>
    <row r="70" spans="1:8" x14ac:dyDescent="0.25">
      <c r="A70" s="86" t="s">
        <v>78</v>
      </c>
      <c r="B70" s="86">
        <v>42.590433157058179</v>
      </c>
      <c r="C70" s="86">
        <v>26.852662621334964</v>
      </c>
      <c r="F70" s="86" t="s">
        <v>78</v>
      </c>
      <c r="G70" s="86">
        <v>1.4855047834214714</v>
      </c>
      <c r="H70" s="86">
        <v>1.485049933521938</v>
      </c>
    </row>
    <row r="71" spans="1:8" x14ac:dyDescent="0.25">
      <c r="A71" s="86" t="s">
        <v>79</v>
      </c>
      <c r="B71" s="86">
        <v>43.082034928473618</v>
      </c>
      <c r="C71" s="86">
        <v>27.301203602811078</v>
      </c>
      <c r="F71" s="86" t="s">
        <v>79</v>
      </c>
      <c r="G71" s="86">
        <v>1.4691231893475156</v>
      </c>
      <c r="H71" s="86">
        <v>1.4686283526436279</v>
      </c>
    </row>
    <row r="72" spans="1:8" x14ac:dyDescent="0.25">
      <c r="A72" s="86" t="s">
        <v>80</v>
      </c>
      <c r="B72" s="86">
        <v>45.590587106254951</v>
      </c>
      <c r="C72" s="86">
        <v>28.504229604230609</v>
      </c>
      <c r="F72" s="86" t="s">
        <v>80</v>
      </c>
      <c r="G72" s="86">
        <v>1.4673487749042819</v>
      </c>
      <c r="H72" s="86">
        <v>1.4669179170873616</v>
      </c>
    </row>
    <row r="73" spans="1:8" x14ac:dyDescent="0.25">
      <c r="A73" s="86" t="s">
        <v>81</v>
      </c>
      <c r="B73" s="86">
        <v>48.223037397658786</v>
      </c>
      <c r="C73" s="86">
        <v>28.267377765337447</v>
      </c>
      <c r="F73" s="86" t="s">
        <v>81</v>
      </c>
      <c r="G73" s="86">
        <v>1.4498185598752416</v>
      </c>
      <c r="H73" s="86">
        <v>1.4492667419751486</v>
      </c>
    </row>
    <row r="74" spans="1:8" x14ac:dyDescent="0.25">
      <c r="A74" s="86" t="s">
        <v>20</v>
      </c>
      <c r="B74" s="86">
        <v>48.052698609458893</v>
      </c>
      <c r="C74" s="86">
        <v>31.158824587886006</v>
      </c>
      <c r="F74" s="86" t="s">
        <v>20</v>
      </c>
      <c r="G74" s="86">
        <v>1.4398288564773629</v>
      </c>
      <c r="H74" s="86">
        <v>1.4393420171343461</v>
      </c>
    </row>
    <row r="75" spans="1:8" x14ac:dyDescent="0.25">
      <c r="A75" s="86" t="s">
        <v>21</v>
      </c>
      <c r="B75" s="86">
        <v>52.400640788539796</v>
      </c>
      <c r="C75" s="86">
        <v>31.837366668999238</v>
      </c>
      <c r="F75" s="86" t="s">
        <v>21</v>
      </c>
      <c r="G75" s="86">
        <v>1.4673447762238465</v>
      </c>
      <c r="H75" s="86">
        <v>1.4667889596433181</v>
      </c>
    </row>
    <row r="76" spans="1:8" x14ac:dyDescent="0.25">
      <c r="A76" s="86" t="s">
        <v>22</v>
      </c>
      <c r="B76" s="86">
        <v>48.036624913778468</v>
      </c>
      <c r="C76" s="86">
        <v>29.867943578619062</v>
      </c>
      <c r="F76" s="86" t="s">
        <v>22</v>
      </c>
      <c r="G76" s="86">
        <v>1.5029830156048509</v>
      </c>
      <c r="H76" s="86">
        <v>1.5025061729629228</v>
      </c>
    </row>
    <row r="77" spans="1:8" x14ac:dyDescent="0.25">
      <c r="A77" s="86" t="s">
        <v>23</v>
      </c>
      <c r="B77" s="86">
        <v>52.487121249987524</v>
      </c>
      <c r="C77" s="86">
        <v>32.345553967190838</v>
      </c>
      <c r="F77" s="86" t="s">
        <v>23</v>
      </c>
      <c r="G77" s="86">
        <v>1.4306688792698412</v>
      </c>
      <c r="H77" s="86">
        <v>1.4301190607099661</v>
      </c>
    </row>
    <row r="78" spans="1:8" x14ac:dyDescent="0.25">
      <c r="A78" s="86" t="s">
        <v>24</v>
      </c>
      <c r="B78" s="86">
        <v>57.546914518209007</v>
      </c>
      <c r="C78" s="86">
        <v>35.464354762928245</v>
      </c>
      <c r="F78" s="86" t="s">
        <v>24</v>
      </c>
      <c r="G78" s="86">
        <v>1.3684264192816376</v>
      </c>
      <c r="H78" s="86">
        <v>1.3679395799386207</v>
      </c>
    </row>
    <row r="79" spans="1:8" x14ac:dyDescent="0.25">
      <c r="A79" s="86" t="s">
        <v>25</v>
      </c>
      <c r="B79" s="86">
        <v>61.04176821648857</v>
      </c>
      <c r="C79" s="86">
        <v>37.815888756710294</v>
      </c>
      <c r="F79" s="86" t="s">
        <v>25</v>
      </c>
      <c r="G79" s="86">
        <v>1.2377445443003812</v>
      </c>
      <c r="H79" s="86">
        <v>1.2371767316785465</v>
      </c>
    </row>
    <row r="80" spans="1:8" x14ac:dyDescent="0.25">
      <c r="A80" s="86" t="s">
        <v>26</v>
      </c>
      <c r="B80" s="86">
        <v>53.564962562354438</v>
      </c>
      <c r="C80" s="86">
        <v>33.981824997750749</v>
      </c>
      <c r="F80" s="86" t="s">
        <v>26</v>
      </c>
      <c r="G80" s="86">
        <v>1.5775763997880703</v>
      </c>
      <c r="H80" s="86">
        <v>1.5771445423010411</v>
      </c>
    </row>
    <row r="93" spans="1:8" x14ac:dyDescent="0.25">
      <c r="A93" s="86" t="s">
        <v>472</v>
      </c>
      <c r="B93" s="86"/>
      <c r="C93" s="86"/>
      <c r="F93" s="86" t="s">
        <v>473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34.389163576019925</v>
      </c>
      <c r="C95" s="86">
        <v>22.415637839512968</v>
      </c>
      <c r="F95" s="86" t="s">
        <v>73</v>
      </c>
      <c r="G95" s="86">
        <v>1.7237771535393325</v>
      </c>
      <c r="H95" s="86">
        <v>1.7232763188147917</v>
      </c>
    </row>
    <row r="96" spans="1:8" x14ac:dyDescent="0.25">
      <c r="A96" s="86" t="s">
        <v>74</v>
      </c>
      <c r="B96" s="86">
        <v>42.016846440674584</v>
      </c>
      <c r="C96" s="86">
        <v>26.043522637529623</v>
      </c>
      <c r="F96" s="86" t="s">
        <v>74</v>
      </c>
      <c r="G96" s="86">
        <v>1.6005298251576983</v>
      </c>
      <c r="H96" s="86">
        <v>1.6000079973608714</v>
      </c>
    </row>
    <row r="97" spans="1:8" x14ac:dyDescent="0.25">
      <c r="A97" s="86" t="s">
        <v>75</v>
      </c>
      <c r="B97" s="86">
        <v>39.252353723271334</v>
      </c>
      <c r="C97" s="86">
        <v>24.797408855077833</v>
      </c>
      <c r="F97" s="86" t="s">
        <v>75</v>
      </c>
      <c r="G97" s="86">
        <v>1.5950626293323207</v>
      </c>
      <c r="H97" s="86">
        <v>1.5945677926284332</v>
      </c>
    </row>
    <row r="98" spans="1:8" x14ac:dyDescent="0.25">
      <c r="A98" s="86" t="s">
        <v>76</v>
      </c>
      <c r="B98" s="86">
        <v>43.35399918027052</v>
      </c>
      <c r="C98" s="86">
        <v>26.716087691061954</v>
      </c>
      <c r="F98" s="86" t="s">
        <v>76</v>
      </c>
      <c r="G98" s="86">
        <v>1.5473373786650408</v>
      </c>
      <c r="H98" s="86">
        <v>1.5467785630741859</v>
      </c>
    </row>
    <row r="99" spans="1:8" x14ac:dyDescent="0.25">
      <c r="A99" s="86" t="s">
        <v>77</v>
      </c>
      <c r="B99" s="86">
        <v>39.834518608859085</v>
      </c>
      <c r="C99" s="86">
        <v>24.949967510721468</v>
      </c>
      <c r="F99" s="86" t="s">
        <v>77</v>
      </c>
      <c r="G99" s="86">
        <v>1.5951695940339692</v>
      </c>
      <c r="H99" s="86">
        <v>1.5946447672268154</v>
      </c>
    </row>
    <row r="100" spans="1:8" x14ac:dyDescent="0.25">
      <c r="A100" s="86" t="s">
        <v>78</v>
      </c>
      <c r="B100" s="86">
        <v>42.612623834134745</v>
      </c>
      <c r="C100" s="86">
        <v>26.849583637399665</v>
      </c>
      <c r="F100" s="86" t="s">
        <v>78</v>
      </c>
      <c r="G100" s="86">
        <v>1.4855047834214714</v>
      </c>
      <c r="H100" s="86">
        <v>1.4850599302230267</v>
      </c>
    </row>
    <row r="101" spans="1:8" x14ac:dyDescent="0.25">
      <c r="A101" s="86" t="s">
        <v>79</v>
      </c>
      <c r="B101" s="86">
        <v>43.085832675217191</v>
      </c>
      <c r="C101" s="86">
        <v>27.284645067127855</v>
      </c>
      <c r="F101" s="86" t="s">
        <v>79</v>
      </c>
      <c r="G101" s="86">
        <v>1.4691251886877335</v>
      </c>
      <c r="H101" s="86">
        <v>1.4686763368088536</v>
      </c>
    </row>
    <row r="102" spans="1:8" x14ac:dyDescent="0.25">
      <c r="A102" s="86" t="s">
        <v>80</v>
      </c>
      <c r="B102" s="86">
        <v>45.538554277088572</v>
      </c>
      <c r="C102" s="86">
        <v>28.403856727280004</v>
      </c>
      <c r="F102" s="86" t="s">
        <v>80</v>
      </c>
      <c r="G102" s="86">
        <v>1.4673527735847176</v>
      </c>
      <c r="H102" s="86">
        <v>1.466928913458559</v>
      </c>
    </row>
    <row r="103" spans="1:8" x14ac:dyDescent="0.25">
      <c r="A103" s="86" t="s">
        <v>81</v>
      </c>
      <c r="B103" s="86">
        <v>48.188170903601822</v>
      </c>
      <c r="C103" s="86">
        <v>28.218063039197073</v>
      </c>
      <c r="F103" s="86" t="s">
        <v>81</v>
      </c>
      <c r="G103" s="86">
        <v>1.4498245578958948</v>
      </c>
      <c r="H103" s="86">
        <v>1.4492527465936245</v>
      </c>
    </row>
    <row r="104" spans="1:8" x14ac:dyDescent="0.25">
      <c r="A104" s="86" t="s">
        <v>20</v>
      </c>
      <c r="B104" s="86">
        <v>47.81399938020455</v>
      </c>
      <c r="C104" s="86">
        <v>30.859071506402895</v>
      </c>
      <c r="F104" s="86" t="s">
        <v>20</v>
      </c>
      <c r="G104" s="86">
        <v>1.4398298561474716</v>
      </c>
      <c r="H104" s="86">
        <v>1.4393610108664145</v>
      </c>
    </row>
    <row r="105" spans="1:8" x14ac:dyDescent="0.25">
      <c r="A105" s="86" t="s">
        <v>21</v>
      </c>
      <c r="B105" s="86">
        <v>51.657783931302681</v>
      </c>
      <c r="C105" s="86">
        <v>30.933742864854608</v>
      </c>
      <c r="F105" s="86" t="s">
        <v>21</v>
      </c>
      <c r="G105" s="86">
        <v>1.4673517739146087</v>
      </c>
      <c r="H105" s="86">
        <v>1.4668459408395234</v>
      </c>
    </row>
    <row r="106" spans="1:8" x14ac:dyDescent="0.25">
      <c r="A106" s="86" t="s">
        <v>22</v>
      </c>
      <c r="B106" s="86">
        <v>47.334161726630228</v>
      </c>
      <c r="C106" s="86">
        <v>28.98462207471535</v>
      </c>
      <c r="F106" s="86" t="s">
        <v>22</v>
      </c>
      <c r="G106" s="86">
        <v>1.5030339987804027</v>
      </c>
      <c r="H106" s="86">
        <v>1.5024791818699832</v>
      </c>
    </row>
    <row r="107" spans="1:8" x14ac:dyDescent="0.25">
      <c r="A107" s="86" t="s">
        <v>23</v>
      </c>
      <c r="B107" s="86">
        <v>51.957369068207505</v>
      </c>
      <c r="C107" s="86">
        <v>31.652955524676866</v>
      </c>
      <c r="F107" s="86" t="s">
        <v>23</v>
      </c>
      <c r="G107" s="86">
        <v>1.4306798756410388</v>
      </c>
      <c r="H107" s="86">
        <v>1.4301420531224698</v>
      </c>
    </row>
    <row r="108" spans="1:8" x14ac:dyDescent="0.25">
      <c r="A108" s="86" t="s">
        <v>24</v>
      </c>
      <c r="B108" s="86">
        <v>57.222502574150546</v>
      </c>
      <c r="C108" s="86">
        <v>35.023816140673588</v>
      </c>
      <c r="F108" s="86" t="s">
        <v>24</v>
      </c>
      <c r="G108" s="86">
        <v>1.3684294182919639</v>
      </c>
      <c r="H108" s="86">
        <v>1.3680155548668942</v>
      </c>
    </row>
    <row r="109" spans="1:8" x14ac:dyDescent="0.25">
      <c r="A109" s="86" t="s">
        <v>25</v>
      </c>
      <c r="B109" s="86">
        <v>60.979332820169368</v>
      </c>
      <c r="C109" s="86">
        <v>37.716266632011447</v>
      </c>
      <c r="F109" s="86" t="s">
        <v>25</v>
      </c>
      <c r="G109" s="86">
        <v>1.2377465436405988</v>
      </c>
      <c r="H109" s="86">
        <v>1.2371937260703971</v>
      </c>
    </row>
    <row r="110" spans="1:8" x14ac:dyDescent="0.25">
      <c r="A110" s="86" t="s">
        <v>26</v>
      </c>
      <c r="B110" s="86">
        <v>52.251191106934726</v>
      </c>
      <c r="C110" s="86">
        <v>32.422919436585936</v>
      </c>
      <c r="F110" s="86" t="s">
        <v>26</v>
      </c>
      <c r="G110" s="86">
        <v>1.5775763997880703</v>
      </c>
      <c r="H110" s="86">
        <v>1.5772005238271374</v>
      </c>
    </row>
    <row r="123" spans="1:8" x14ac:dyDescent="0.25">
      <c r="A123" s="86" t="s">
        <v>474</v>
      </c>
      <c r="B123" s="86"/>
      <c r="C123" s="86"/>
      <c r="F123" s="86" t="s">
        <v>475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24.183923305309253</v>
      </c>
      <c r="C125" s="86">
        <v>17.387551108134321</v>
      </c>
      <c r="F125" s="86" t="s">
        <v>73</v>
      </c>
      <c r="G125" s="86">
        <v>10.642709905731111</v>
      </c>
      <c r="H125" s="86">
        <v>11.117540211730132</v>
      </c>
    </row>
    <row r="126" spans="1:8" x14ac:dyDescent="0.25">
      <c r="A126" s="86" t="s">
        <v>74</v>
      </c>
      <c r="B126" s="86">
        <v>30.415672827966777</v>
      </c>
      <c r="C126" s="86">
        <v>20.273319804464531</v>
      </c>
      <c r="F126" s="86" t="s">
        <v>74</v>
      </c>
      <c r="G126" s="86">
        <v>7.1949536652904555</v>
      </c>
      <c r="H126" s="86">
        <v>6.8653004508512208</v>
      </c>
    </row>
    <row r="127" spans="1:8" x14ac:dyDescent="0.25">
      <c r="A127" s="86" t="s">
        <v>75</v>
      </c>
      <c r="B127" s="86">
        <v>28.12078314156329</v>
      </c>
      <c r="C127" s="86">
        <v>19.067964571691348</v>
      </c>
      <c r="F127" s="86" t="s">
        <v>75</v>
      </c>
      <c r="G127" s="86">
        <v>4.9857806923715184</v>
      </c>
      <c r="H127" s="86">
        <v>5.4445492987314204</v>
      </c>
    </row>
    <row r="128" spans="1:8" x14ac:dyDescent="0.25">
      <c r="A128" s="86" t="s">
        <v>76</v>
      </c>
      <c r="B128" s="86">
        <v>31.874370457748952</v>
      </c>
      <c r="C128" s="86">
        <v>20.990294202913041</v>
      </c>
      <c r="F128" s="86" t="s">
        <v>76</v>
      </c>
      <c r="G128" s="86">
        <v>4.4238491297871709</v>
      </c>
      <c r="H128" s="86">
        <v>4.4344146431677558</v>
      </c>
    </row>
    <row r="129" spans="1:8" x14ac:dyDescent="0.25">
      <c r="A129" s="86" t="s">
        <v>77</v>
      </c>
      <c r="B129" s="86">
        <v>29.076513750462357</v>
      </c>
      <c r="C129" s="86">
        <v>19.423023402277252</v>
      </c>
      <c r="F129" s="86" t="s">
        <v>77</v>
      </c>
      <c r="G129" s="86">
        <v>4.1775344136434986</v>
      </c>
      <c r="H129" s="86">
        <v>4.809086001619467</v>
      </c>
    </row>
    <row r="130" spans="1:8" x14ac:dyDescent="0.25">
      <c r="A130" s="86" t="s">
        <v>78</v>
      </c>
      <c r="B130" s="86">
        <v>32.308412223966101</v>
      </c>
      <c r="C130" s="86">
        <v>21.365125508582175</v>
      </c>
      <c r="F130" s="86" t="s">
        <v>78</v>
      </c>
      <c r="G130" s="86">
        <v>2.0224186018613861</v>
      </c>
      <c r="H130" s="86">
        <v>2.2067117851109139</v>
      </c>
    </row>
    <row r="131" spans="1:8" x14ac:dyDescent="0.25">
      <c r="A131" s="86" t="s">
        <v>79</v>
      </c>
      <c r="B131" s="86">
        <v>32.870006897723755</v>
      </c>
      <c r="C131" s="86">
        <v>21.797188927653881</v>
      </c>
      <c r="F131" s="86" t="s">
        <v>79</v>
      </c>
      <c r="G131" s="86">
        <v>1.8765717313286621</v>
      </c>
      <c r="H131" s="86">
        <v>2.0922755490688076</v>
      </c>
    </row>
    <row r="132" spans="1:8" x14ac:dyDescent="0.25">
      <c r="A132" s="86" t="s">
        <v>80</v>
      </c>
      <c r="B132" s="86">
        <v>34.525314646166777</v>
      </c>
      <c r="C132" s="86">
        <v>22.594205912049031</v>
      </c>
      <c r="F132" s="86" t="s">
        <v>80</v>
      </c>
      <c r="G132" s="86">
        <v>2.2488028950446357</v>
      </c>
      <c r="H132" s="86">
        <v>2.4967070866614023</v>
      </c>
    </row>
    <row r="133" spans="1:8" x14ac:dyDescent="0.25">
      <c r="A133" s="86" t="s">
        <v>81</v>
      </c>
      <c r="B133" s="86">
        <v>36.478053242430008</v>
      </c>
      <c r="C133" s="86">
        <v>22.767058870572718</v>
      </c>
      <c r="F133" s="86" t="s">
        <v>81</v>
      </c>
      <c r="G133" s="86">
        <v>2.0830176041906174</v>
      </c>
      <c r="H133" s="86">
        <v>2.0985244869193171</v>
      </c>
    </row>
    <row r="134" spans="1:8" x14ac:dyDescent="0.25">
      <c r="A134" s="86" t="s">
        <v>20</v>
      </c>
      <c r="B134" s="86">
        <v>36.95952935531276</v>
      </c>
      <c r="C134" s="86">
        <v>24.903255925544574</v>
      </c>
      <c r="F134" s="86" t="s">
        <v>20</v>
      </c>
      <c r="G134" s="86">
        <v>3.1431037757540019</v>
      </c>
      <c r="H134" s="86">
        <v>3.1782031929463286</v>
      </c>
    </row>
    <row r="135" spans="1:8" x14ac:dyDescent="0.25">
      <c r="A135" s="86" t="s">
        <v>21</v>
      </c>
      <c r="B135" s="86">
        <v>39.335123409274949</v>
      </c>
      <c r="C135" s="86">
        <v>25.097152939529963</v>
      </c>
      <c r="F135" s="86" t="s">
        <v>21</v>
      </c>
      <c r="G135" s="86">
        <v>7.2947307388561802</v>
      </c>
      <c r="H135" s="86">
        <v>6.7084812012036039</v>
      </c>
    </row>
    <row r="136" spans="1:8" x14ac:dyDescent="0.25">
      <c r="A136" s="86" t="s">
        <v>22</v>
      </c>
      <c r="B136" s="86">
        <v>36.070353783251534</v>
      </c>
      <c r="C136" s="86">
        <v>23.404206611818104</v>
      </c>
      <c r="F136" s="86" t="s">
        <v>22</v>
      </c>
      <c r="G136" s="86">
        <v>6.6965411414233316</v>
      </c>
      <c r="H136" s="86">
        <v>6.5909459878240204</v>
      </c>
    </row>
    <row r="137" spans="1:8" x14ac:dyDescent="0.25">
      <c r="A137" s="86" t="s">
        <v>23</v>
      </c>
      <c r="B137" s="86">
        <v>40.41542490977978</v>
      </c>
      <c r="C137" s="86">
        <v>25.961664650665288</v>
      </c>
      <c r="F137" s="86" t="s">
        <v>23</v>
      </c>
      <c r="G137" s="86">
        <v>5.5335229374306492</v>
      </c>
      <c r="H137" s="86">
        <v>5.6637929483270542</v>
      </c>
    </row>
    <row r="138" spans="1:8" x14ac:dyDescent="0.25">
      <c r="A138" s="86" t="s">
        <v>24</v>
      </c>
      <c r="B138" s="86">
        <v>44.847596293223248</v>
      </c>
      <c r="C138" s="86">
        <v>28.859717293293219</v>
      </c>
      <c r="F138" s="86" t="s">
        <v>24</v>
      </c>
      <c r="G138" s="86">
        <v>3.8006347905191298</v>
      </c>
      <c r="H138" s="86">
        <v>4.0761888576769669</v>
      </c>
    </row>
    <row r="139" spans="1:8" x14ac:dyDescent="0.25">
      <c r="A139" s="86" t="s">
        <v>25</v>
      </c>
      <c r="B139" s="86">
        <v>49.589023622204685</v>
      </c>
      <c r="C139" s="86">
        <v>32.226981096238248</v>
      </c>
      <c r="F139" s="86" t="s">
        <v>25</v>
      </c>
      <c r="G139" s="86">
        <v>1.7662551358051848</v>
      </c>
      <c r="H139" s="86">
        <v>1.8393810042685919</v>
      </c>
    </row>
    <row r="140" spans="1:8" x14ac:dyDescent="0.25">
      <c r="A140" s="86" t="s">
        <v>26</v>
      </c>
      <c r="B140" s="86">
        <v>38.876438775204193</v>
      </c>
      <c r="C140" s="86">
        <v>25.4588465806284</v>
      </c>
      <c r="F140" s="86" t="s">
        <v>26</v>
      </c>
      <c r="G140" s="86">
        <v>9.5353663291113957</v>
      </c>
      <c r="H140" s="86">
        <v>9.3794767726650239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212197.05</v>
      </c>
      <c r="E2">
        <v>163283.59</v>
      </c>
    </row>
    <row r="3" spans="1:5" x14ac:dyDescent="0.25">
      <c r="A3" t="s">
        <v>39</v>
      </c>
      <c r="B3" t="s">
        <v>74</v>
      </c>
      <c r="C3" t="s">
        <v>67</v>
      </c>
      <c r="D3">
        <v>284239.18</v>
      </c>
      <c r="E3">
        <v>119590.82</v>
      </c>
    </row>
    <row r="4" spans="1:5" x14ac:dyDescent="0.25">
      <c r="A4" t="s">
        <v>39</v>
      </c>
      <c r="B4" t="s">
        <v>75</v>
      </c>
      <c r="C4" t="s">
        <v>67</v>
      </c>
      <c r="D4">
        <v>257295.24</v>
      </c>
      <c r="E4">
        <v>86265.79</v>
      </c>
    </row>
    <row r="5" spans="1:5" x14ac:dyDescent="0.25">
      <c r="A5" t="s">
        <v>39</v>
      </c>
      <c r="B5" t="s">
        <v>76</v>
      </c>
      <c r="C5" t="s">
        <v>67</v>
      </c>
      <c r="D5">
        <v>304308.26</v>
      </c>
      <c r="E5">
        <v>78772.52</v>
      </c>
    </row>
    <row r="6" spans="1:5" x14ac:dyDescent="0.25">
      <c r="A6" t="s">
        <v>39</v>
      </c>
      <c r="B6" t="s">
        <v>77</v>
      </c>
      <c r="C6" t="s">
        <v>67</v>
      </c>
      <c r="D6">
        <v>266098.74</v>
      </c>
      <c r="E6">
        <v>72351.570000000007</v>
      </c>
    </row>
    <row r="7" spans="1:5" x14ac:dyDescent="0.25">
      <c r="A7" t="s">
        <v>39</v>
      </c>
      <c r="B7" t="s">
        <v>78</v>
      </c>
      <c r="C7" t="s">
        <v>67</v>
      </c>
      <c r="D7">
        <v>320936.36</v>
      </c>
      <c r="E7">
        <v>34159.49</v>
      </c>
    </row>
    <row r="8" spans="1:5" x14ac:dyDescent="0.25">
      <c r="A8" t="s">
        <v>39</v>
      </c>
      <c r="B8" t="s">
        <v>79</v>
      </c>
      <c r="C8" t="s">
        <v>67</v>
      </c>
      <c r="D8">
        <v>326082.03000000003</v>
      </c>
      <c r="E8">
        <v>30587.89</v>
      </c>
    </row>
    <row r="9" spans="1:5" x14ac:dyDescent="0.25">
      <c r="A9" t="s">
        <v>39</v>
      </c>
      <c r="B9" t="s">
        <v>80</v>
      </c>
      <c r="C9" t="s">
        <v>67</v>
      </c>
      <c r="D9">
        <v>345278.12</v>
      </c>
      <c r="E9">
        <v>40194.21</v>
      </c>
    </row>
    <row r="10" spans="1:5" x14ac:dyDescent="0.25">
      <c r="A10" t="s">
        <v>39</v>
      </c>
      <c r="B10" t="s">
        <v>81</v>
      </c>
      <c r="C10" t="s">
        <v>67</v>
      </c>
      <c r="D10">
        <v>366277.65</v>
      </c>
      <c r="E10">
        <v>38655.19</v>
      </c>
    </row>
    <row r="11" spans="1:5" x14ac:dyDescent="0.25">
      <c r="A11" t="s">
        <v>39</v>
      </c>
      <c r="B11" t="s">
        <v>20</v>
      </c>
      <c r="C11" t="s">
        <v>67</v>
      </c>
      <c r="D11">
        <v>370863.67</v>
      </c>
      <c r="E11">
        <v>53451.8</v>
      </c>
    </row>
    <row r="12" spans="1:5" x14ac:dyDescent="0.25">
      <c r="A12" t="s">
        <v>39</v>
      </c>
      <c r="B12" t="s">
        <v>21</v>
      </c>
      <c r="C12" t="s">
        <v>67</v>
      </c>
      <c r="D12">
        <v>390362.72</v>
      </c>
      <c r="E12">
        <v>124447.95</v>
      </c>
    </row>
    <row r="13" spans="1:5" x14ac:dyDescent="0.25">
      <c r="A13" t="s">
        <v>39</v>
      </c>
      <c r="B13" t="s">
        <v>22</v>
      </c>
      <c r="C13" t="s">
        <v>67</v>
      </c>
      <c r="D13">
        <v>356273.57</v>
      </c>
      <c r="E13">
        <v>107834.9</v>
      </c>
    </row>
    <row r="14" spans="1:5" x14ac:dyDescent="0.25">
      <c r="A14" t="s">
        <v>39</v>
      </c>
      <c r="B14" t="s">
        <v>23</v>
      </c>
      <c r="C14" t="s">
        <v>67</v>
      </c>
      <c r="D14">
        <v>408783.3</v>
      </c>
      <c r="E14">
        <v>90545.15</v>
      </c>
    </row>
    <row r="15" spans="1:5" x14ac:dyDescent="0.25">
      <c r="A15" t="s">
        <v>39</v>
      </c>
      <c r="B15" t="s">
        <v>24</v>
      </c>
      <c r="C15" t="s">
        <v>67</v>
      </c>
      <c r="D15">
        <v>446776.36</v>
      </c>
      <c r="E15">
        <v>69231.179999999993</v>
      </c>
    </row>
    <row r="16" spans="1:5" x14ac:dyDescent="0.25">
      <c r="A16" t="s">
        <v>39</v>
      </c>
      <c r="B16" t="s">
        <v>25</v>
      </c>
      <c r="C16" t="s">
        <v>67</v>
      </c>
      <c r="D16">
        <v>507888.04</v>
      </c>
      <c r="E16">
        <v>33289.49</v>
      </c>
    </row>
    <row r="17" spans="1:5" x14ac:dyDescent="0.25">
      <c r="A17" t="s">
        <v>39</v>
      </c>
      <c r="B17" t="s">
        <v>26</v>
      </c>
      <c r="C17" t="s">
        <v>67</v>
      </c>
      <c r="D17">
        <v>364075.61</v>
      </c>
      <c r="E17">
        <v>150082.47</v>
      </c>
    </row>
    <row r="18" spans="1:5" x14ac:dyDescent="0.25">
      <c r="A18" t="s">
        <v>40</v>
      </c>
      <c r="B18" t="s">
        <v>73</v>
      </c>
      <c r="C18" t="s">
        <v>67</v>
      </c>
      <c r="D18">
        <v>158074.04999999999</v>
      </c>
      <c r="E18">
        <v>154132.37</v>
      </c>
    </row>
    <row r="19" spans="1:5" x14ac:dyDescent="0.25">
      <c r="A19" t="s">
        <v>40</v>
      </c>
      <c r="B19" t="s">
        <v>74</v>
      </c>
      <c r="C19" t="s">
        <v>67</v>
      </c>
      <c r="D19">
        <v>193416.89</v>
      </c>
      <c r="E19">
        <v>94960.56</v>
      </c>
    </row>
    <row r="20" spans="1:5" x14ac:dyDescent="0.25">
      <c r="A20" t="s">
        <v>40</v>
      </c>
      <c r="B20" t="s">
        <v>75</v>
      </c>
      <c r="C20" t="s">
        <v>67</v>
      </c>
      <c r="D20">
        <v>179197.88</v>
      </c>
      <c r="E20">
        <v>74405.119999999995</v>
      </c>
    </row>
    <row r="21" spans="1:5" x14ac:dyDescent="0.25">
      <c r="A21" t="s">
        <v>40</v>
      </c>
      <c r="B21" t="s">
        <v>76</v>
      </c>
      <c r="C21" t="s">
        <v>67</v>
      </c>
      <c r="D21">
        <v>203673.82</v>
      </c>
      <c r="E21">
        <v>61651.13</v>
      </c>
    </row>
    <row r="22" spans="1:5" x14ac:dyDescent="0.25">
      <c r="A22" t="s">
        <v>40</v>
      </c>
      <c r="B22" t="s">
        <v>77</v>
      </c>
      <c r="C22" t="s">
        <v>67</v>
      </c>
      <c r="D22">
        <v>182596.88</v>
      </c>
      <c r="E22">
        <v>69231.94</v>
      </c>
    </row>
    <row r="23" spans="1:5" x14ac:dyDescent="0.25">
      <c r="A23" t="s">
        <v>40</v>
      </c>
      <c r="B23" t="s">
        <v>78</v>
      </c>
      <c r="C23" t="s">
        <v>67</v>
      </c>
      <c r="D23">
        <v>213907.34</v>
      </c>
      <c r="E23">
        <v>29257.9</v>
      </c>
    </row>
    <row r="24" spans="1:5" x14ac:dyDescent="0.25">
      <c r="A24" t="s">
        <v>40</v>
      </c>
      <c r="B24" t="s">
        <v>79</v>
      </c>
      <c r="C24" t="s">
        <v>67</v>
      </c>
      <c r="D24">
        <v>217811.06</v>
      </c>
      <c r="E24">
        <v>27727.91</v>
      </c>
    </row>
    <row r="25" spans="1:5" x14ac:dyDescent="0.25">
      <c r="A25" t="s">
        <v>40</v>
      </c>
      <c r="B25" t="s">
        <v>80</v>
      </c>
      <c r="C25" t="s">
        <v>67</v>
      </c>
      <c r="D25">
        <v>227016.99</v>
      </c>
      <c r="E25">
        <v>34655.120000000003</v>
      </c>
    </row>
    <row r="26" spans="1:5" x14ac:dyDescent="0.25">
      <c r="A26" t="s">
        <v>40</v>
      </c>
      <c r="B26" t="s">
        <v>81</v>
      </c>
      <c r="C26" t="s">
        <v>67</v>
      </c>
      <c r="D26">
        <v>230469.38</v>
      </c>
      <c r="E26">
        <v>27889.43</v>
      </c>
    </row>
    <row r="27" spans="1:5" x14ac:dyDescent="0.25">
      <c r="A27" t="s">
        <v>40</v>
      </c>
      <c r="B27" t="s">
        <v>20</v>
      </c>
      <c r="C27" t="s">
        <v>67</v>
      </c>
      <c r="D27">
        <v>247465.26</v>
      </c>
      <c r="E27">
        <v>44404.98</v>
      </c>
    </row>
    <row r="28" spans="1:5" x14ac:dyDescent="0.25">
      <c r="A28" t="s">
        <v>40</v>
      </c>
      <c r="B28" t="s">
        <v>21</v>
      </c>
      <c r="C28" t="s">
        <v>67</v>
      </c>
      <c r="D28">
        <v>243794</v>
      </c>
      <c r="E28">
        <v>92711.84</v>
      </c>
    </row>
    <row r="29" spans="1:5" x14ac:dyDescent="0.25">
      <c r="A29" t="s">
        <v>40</v>
      </c>
      <c r="B29" t="s">
        <v>22</v>
      </c>
      <c r="C29" t="s">
        <v>67</v>
      </c>
      <c r="D29">
        <v>226885.61</v>
      </c>
      <c r="E29">
        <v>88017.03</v>
      </c>
    </row>
    <row r="30" spans="1:5" x14ac:dyDescent="0.25">
      <c r="A30" t="s">
        <v>40</v>
      </c>
      <c r="B30" t="s">
        <v>23</v>
      </c>
      <c r="C30" t="s">
        <v>67</v>
      </c>
      <c r="D30">
        <v>256181.64</v>
      </c>
      <c r="E30">
        <v>75256.350000000006</v>
      </c>
    </row>
    <row r="31" spans="1:5" x14ac:dyDescent="0.25">
      <c r="A31" t="s">
        <v>40</v>
      </c>
      <c r="B31" t="s">
        <v>24</v>
      </c>
      <c r="C31" t="s">
        <v>67</v>
      </c>
      <c r="D31">
        <v>291868.78999999998</v>
      </c>
      <c r="E31">
        <v>56491.73</v>
      </c>
    </row>
    <row r="32" spans="1:5" x14ac:dyDescent="0.25">
      <c r="A32" t="s">
        <v>40</v>
      </c>
      <c r="B32" t="s">
        <v>25</v>
      </c>
      <c r="C32" t="s">
        <v>67</v>
      </c>
      <c r="D32">
        <v>328954.89</v>
      </c>
      <c r="E32">
        <v>25216.61</v>
      </c>
    </row>
    <row r="33" spans="1:5" x14ac:dyDescent="0.25">
      <c r="A33" t="s">
        <v>40</v>
      </c>
      <c r="B33" t="s">
        <v>26</v>
      </c>
      <c r="C33" t="s">
        <v>67</v>
      </c>
      <c r="D33">
        <v>240260.3</v>
      </c>
      <c r="E33">
        <v>124628.21</v>
      </c>
    </row>
    <row r="34" spans="1:5" x14ac:dyDescent="0.25">
      <c r="A34" t="s">
        <v>39</v>
      </c>
      <c r="B34" t="s">
        <v>73</v>
      </c>
      <c r="C34" t="s">
        <v>48</v>
      </c>
      <c r="D34">
        <v>342744.22</v>
      </c>
      <c r="E34">
        <v>70062.759999999995</v>
      </c>
    </row>
    <row r="35" spans="1:5" x14ac:dyDescent="0.25">
      <c r="A35" t="s">
        <v>39</v>
      </c>
      <c r="B35" t="s">
        <v>74</v>
      </c>
      <c r="C35" t="s">
        <v>48</v>
      </c>
      <c r="D35">
        <v>419875.44</v>
      </c>
      <c r="E35">
        <v>46169.01</v>
      </c>
    </row>
    <row r="36" spans="1:5" x14ac:dyDescent="0.25">
      <c r="A36" t="s">
        <v>39</v>
      </c>
      <c r="B36" t="s">
        <v>75</v>
      </c>
      <c r="C36" t="s">
        <v>48</v>
      </c>
      <c r="D36">
        <v>392548.07</v>
      </c>
      <c r="E36">
        <v>32832.730000000003</v>
      </c>
    </row>
    <row r="37" spans="1:5" x14ac:dyDescent="0.25">
      <c r="A37" t="s">
        <v>39</v>
      </c>
      <c r="B37" t="s">
        <v>76</v>
      </c>
      <c r="C37" t="s">
        <v>48</v>
      </c>
      <c r="D37">
        <v>433594.6</v>
      </c>
      <c r="E37">
        <v>28828.639999999999</v>
      </c>
    </row>
    <row r="38" spans="1:5" x14ac:dyDescent="0.25">
      <c r="A38" t="s">
        <v>39</v>
      </c>
      <c r="B38" t="s">
        <v>77</v>
      </c>
      <c r="C38" t="s">
        <v>48</v>
      </c>
      <c r="D38">
        <v>398561.83</v>
      </c>
      <c r="E38">
        <v>28765.200000000001</v>
      </c>
    </row>
    <row r="39" spans="1:5" x14ac:dyDescent="0.25">
      <c r="A39" t="s">
        <v>39</v>
      </c>
      <c r="B39" t="s">
        <v>78</v>
      </c>
      <c r="C39" t="s">
        <v>48</v>
      </c>
      <c r="D39">
        <v>426284.25</v>
      </c>
      <c r="E39">
        <v>16657.73</v>
      </c>
    </row>
    <row r="40" spans="1:5" x14ac:dyDescent="0.25">
      <c r="A40" t="s">
        <v>39</v>
      </c>
      <c r="B40" t="s">
        <v>79</v>
      </c>
      <c r="C40" t="s">
        <v>48</v>
      </c>
      <c r="D40">
        <v>431015.88</v>
      </c>
      <c r="E40">
        <v>15995.71</v>
      </c>
    </row>
    <row r="41" spans="1:5" x14ac:dyDescent="0.25">
      <c r="A41" t="s">
        <v>39</v>
      </c>
      <c r="B41" t="s">
        <v>80</v>
      </c>
      <c r="C41" t="s">
        <v>48</v>
      </c>
      <c r="D41">
        <v>455569.59</v>
      </c>
      <c r="E41">
        <v>17523.310000000001</v>
      </c>
    </row>
    <row r="42" spans="1:5" x14ac:dyDescent="0.25">
      <c r="A42" t="s">
        <v>39</v>
      </c>
      <c r="B42" t="s">
        <v>81</v>
      </c>
      <c r="C42" t="s">
        <v>48</v>
      </c>
      <c r="D42">
        <v>482068.16</v>
      </c>
      <c r="E42">
        <v>16696.009999999998</v>
      </c>
    </row>
    <row r="43" spans="1:5" x14ac:dyDescent="0.25">
      <c r="A43" t="s">
        <v>39</v>
      </c>
      <c r="B43" t="s">
        <v>20</v>
      </c>
      <c r="C43" t="s">
        <v>48</v>
      </c>
      <c r="D43">
        <v>478437.62</v>
      </c>
      <c r="E43">
        <v>22170.26</v>
      </c>
    </row>
    <row r="44" spans="1:5" x14ac:dyDescent="0.25">
      <c r="A44" t="s">
        <v>39</v>
      </c>
      <c r="B44" t="s">
        <v>21</v>
      </c>
      <c r="C44" t="s">
        <v>48</v>
      </c>
      <c r="D44">
        <v>515617.77</v>
      </c>
      <c r="E44">
        <v>44369.440000000002</v>
      </c>
    </row>
    <row r="45" spans="1:5" x14ac:dyDescent="0.25">
      <c r="A45" t="s">
        <v>39</v>
      </c>
      <c r="B45" t="s">
        <v>22</v>
      </c>
      <c r="C45" t="s">
        <v>48</v>
      </c>
      <c r="D45">
        <v>472542.78</v>
      </c>
      <c r="E45">
        <v>42657.31</v>
      </c>
    </row>
    <row r="46" spans="1:5" x14ac:dyDescent="0.25">
      <c r="A46" t="s">
        <v>39</v>
      </c>
      <c r="B46" t="s">
        <v>23</v>
      </c>
      <c r="C46" t="s">
        <v>48</v>
      </c>
      <c r="D46">
        <v>519234.78</v>
      </c>
      <c r="E46">
        <v>34652.79</v>
      </c>
    </row>
    <row r="47" spans="1:5" x14ac:dyDescent="0.25">
      <c r="A47" t="s">
        <v>39</v>
      </c>
      <c r="B47" t="s">
        <v>24</v>
      </c>
      <c r="C47" t="s">
        <v>48</v>
      </c>
      <c r="D47">
        <v>572340.31000000006</v>
      </c>
      <c r="E47">
        <v>24232.78</v>
      </c>
    </row>
    <row r="48" spans="1:5" x14ac:dyDescent="0.25">
      <c r="A48" t="s">
        <v>39</v>
      </c>
      <c r="B48" t="s">
        <v>25</v>
      </c>
      <c r="C48" t="s">
        <v>48</v>
      </c>
      <c r="D48">
        <v>610030.4</v>
      </c>
      <c r="E48">
        <v>14159.51</v>
      </c>
    </row>
    <row r="49" spans="1:5" x14ac:dyDescent="0.25">
      <c r="A49" t="s">
        <v>39</v>
      </c>
      <c r="B49" t="s">
        <v>26</v>
      </c>
      <c r="C49" t="s">
        <v>48</v>
      </c>
      <c r="D49">
        <v>519708.18</v>
      </c>
      <c r="E49">
        <v>61216.87</v>
      </c>
    </row>
    <row r="50" spans="1:5" x14ac:dyDescent="0.25">
      <c r="A50" t="s">
        <v>40</v>
      </c>
      <c r="B50" t="s">
        <v>73</v>
      </c>
      <c r="C50" t="s">
        <v>48</v>
      </c>
      <c r="D50">
        <v>223659.53</v>
      </c>
      <c r="E50">
        <v>83176.850000000006</v>
      </c>
    </row>
    <row r="51" spans="1:5" x14ac:dyDescent="0.25">
      <c r="A51" t="s">
        <v>40</v>
      </c>
      <c r="B51" t="s">
        <v>74</v>
      </c>
      <c r="C51" t="s">
        <v>48</v>
      </c>
      <c r="D51">
        <v>260662.04</v>
      </c>
      <c r="E51">
        <v>50380.46</v>
      </c>
    </row>
    <row r="52" spans="1:5" x14ac:dyDescent="0.25">
      <c r="A52" t="s">
        <v>40</v>
      </c>
      <c r="B52" t="s">
        <v>75</v>
      </c>
      <c r="C52" t="s">
        <v>48</v>
      </c>
      <c r="D52">
        <v>248085.94</v>
      </c>
      <c r="E52">
        <v>39719.949999999997</v>
      </c>
    </row>
    <row r="53" spans="1:5" x14ac:dyDescent="0.25">
      <c r="A53" t="s">
        <v>40</v>
      </c>
      <c r="B53" t="s">
        <v>76</v>
      </c>
      <c r="C53" t="s">
        <v>48</v>
      </c>
      <c r="D53">
        <v>267322.45</v>
      </c>
      <c r="E53">
        <v>32047.64</v>
      </c>
    </row>
    <row r="54" spans="1:5" x14ac:dyDescent="0.25">
      <c r="A54" t="s">
        <v>40</v>
      </c>
      <c r="B54" t="s">
        <v>77</v>
      </c>
      <c r="C54" t="s">
        <v>48</v>
      </c>
      <c r="D54">
        <v>249848.77</v>
      </c>
      <c r="E54">
        <v>35818.019999999997</v>
      </c>
    </row>
    <row r="55" spans="1:5" x14ac:dyDescent="0.25">
      <c r="A55" t="s">
        <v>40</v>
      </c>
      <c r="B55" t="s">
        <v>78</v>
      </c>
      <c r="C55" t="s">
        <v>48</v>
      </c>
      <c r="D55">
        <v>268649.03999999998</v>
      </c>
      <c r="E55">
        <v>17886.78</v>
      </c>
    </row>
    <row r="56" spans="1:5" x14ac:dyDescent="0.25">
      <c r="A56" t="s">
        <v>40</v>
      </c>
      <c r="B56" t="s">
        <v>79</v>
      </c>
      <c r="C56" t="s">
        <v>48</v>
      </c>
      <c r="D56">
        <v>272984.36</v>
      </c>
      <c r="E56">
        <v>17264.62</v>
      </c>
    </row>
    <row r="57" spans="1:5" x14ac:dyDescent="0.25">
      <c r="A57" t="s">
        <v>40</v>
      </c>
      <c r="B57" t="s">
        <v>80</v>
      </c>
      <c r="C57" t="s">
        <v>48</v>
      </c>
      <c r="D57">
        <v>284243.53000000003</v>
      </c>
      <c r="E57">
        <v>19519.03</v>
      </c>
    </row>
    <row r="58" spans="1:5" x14ac:dyDescent="0.25">
      <c r="A58" t="s">
        <v>40</v>
      </c>
      <c r="B58" t="s">
        <v>81</v>
      </c>
      <c r="C58" t="s">
        <v>48</v>
      </c>
      <c r="D58">
        <v>282376.03000000003</v>
      </c>
      <c r="E58">
        <v>17328.580000000002</v>
      </c>
    </row>
    <row r="59" spans="1:5" x14ac:dyDescent="0.25">
      <c r="A59" t="s">
        <v>40</v>
      </c>
      <c r="B59" t="s">
        <v>20</v>
      </c>
      <c r="C59" t="s">
        <v>48</v>
      </c>
      <c r="D59">
        <v>308993.82</v>
      </c>
      <c r="E59">
        <v>24415.68</v>
      </c>
    </row>
    <row r="60" spans="1:5" x14ac:dyDescent="0.25">
      <c r="A60" t="s">
        <v>40</v>
      </c>
      <c r="B60" t="s">
        <v>21</v>
      </c>
      <c r="C60" t="s">
        <v>48</v>
      </c>
      <c r="D60">
        <v>309287.84999999998</v>
      </c>
      <c r="E60">
        <v>48317.75</v>
      </c>
    </row>
    <row r="61" spans="1:5" x14ac:dyDescent="0.25">
      <c r="A61" t="s">
        <v>40</v>
      </c>
      <c r="B61" t="s">
        <v>22</v>
      </c>
      <c r="C61" t="s">
        <v>48</v>
      </c>
      <c r="D61">
        <v>289668.11</v>
      </c>
      <c r="E61">
        <v>48705.55</v>
      </c>
    </row>
    <row r="62" spans="1:5" x14ac:dyDescent="0.25">
      <c r="A62" t="s">
        <v>40</v>
      </c>
      <c r="B62" t="s">
        <v>23</v>
      </c>
      <c r="C62" t="s">
        <v>48</v>
      </c>
      <c r="D62">
        <v>316439.28000000003</v>
      </c>
      <c r="E62">
        <v>41279.980000000003</v>
      </c>
    </row>
    <row r="63" spans="1:5" x14ac:dyDescent="0.25">
      <c r="A63" t="s">
        <v>40</v>
      </c>
      <c r="B63" t="s">
        <v>24</v>
      </c>
      <c r="C63" t="s">
        <v>48</v>
      </c>
      <c r="D63">
        <v>350487</v>
      </c>
      <c r="E63">
        <v>28890.21</v>
      </c>
    </row>
    <row r="64" spans="1:5" x14ac:dyDescent="0.25">
      <c r="A64" t="s">
        <v>40</v>
      </c>
      <c r="B64" t="s">
        <v>25</v>
      </c>
      <c r="C64" t="s">
        <v>48</v>
      </c>
      <c r="D64">
        <v>377470.24</v>
      </c>
      <c r="E64">
        <v>15203.8</v>
      </c>
    </row>
    <row r="65" spans="1:5" x14ac:dyDescent="0.25">
      <c r="A65" t="s">
        <v>40</v>
      </c>
      <c r="B65" t="s">
        <v>26</v>
      </c>
      <c r="C65" t="s">
        <v>48</v>
      </c>
      <c r="D65">
        <v>322211.17</v>
      </c>
      <c r="E65">
        <v>69227.02</v>
      </c>
    </row>
    <row r="66" spans="1:5" x14ac:dyDescent="0.25">
      <c r="A66" t="s">
        <v>39</v>
      </c>
      <c r="B66" t="s">
        <v>73</v>
      </c>
      <c r="C66" t="s">
        <v>65</v>
      </c>
      <c r="D66">
        <v>355632.08</v>
      </c>
      <c r="E66">
        <v>17243.28</v>
      </c>
    </row>
    <row r="67" spans="1:5" x14ac:dyDescent="0.25">
      <c r="A67" t="s">
        <v>39</v>
      </c>
      <c r="B67" t="s">
        <v>74</v>
      </c>
      <c r="C67" t="s">
        <v>65</v>
      </c>
      <c r="D67">
        <v>428279.67</v>
      </c>
      <c r="E67">
        <v>16010.52</v>
      </c>
    </row>
    <row r="68" spans="1:5" x14ac:dyDescent="0.25">
      <c r="A68" t="s">
        <v>39</v>
      </c>
      <c r="B68" t="s">
        <v>75</v>
      </c>
      <c r="C68" t="s">
        <v>65</v>
      </c>
      <c r="D68">
        <v>396688.37</v>
      </c>
      <c r="E68">
        <v>15955.86</v>
      </c>
    </row>
    <row r="69" spans="1:5" x14ac:dyDescent="0.25">
      <c r="A69" t="s">
        <v>39</v>
      </c>
      <c r="B69" t="s">
        <v>76</v>
      </c>
      <c r="C69" t="s">
        <v>65</v>
      </c>
      <c r="D69">
        <v>437074.48</v>
      </c>
      <c r="E69">
        <v>15478.44</v>
      </c>
    </row>
    <row r="70" spans="1:5" x14ac:dyDescent="0.25">
      <c r="A70" t="s">
        <v>39</v>
      </c>
      <c r="B70" t="s">
        <v>77</v>
      </c>
      <c r="C70" t="s">
        <v>65</v>
      </c>
      <c r="D70">
        <v>401989.59</v>
      </c>
      <c r="E70">
        <v>15956.7</v>
      </c>
    </row>
    <row r="71" spans="1:5" x14ac:dyDescent="0.25">
      <c r="A71" t="s">
        <v>39</v>
      </c>
      <c r="B71" t="s">
        <v>78</v>
      </c>
      <c r="C71" t="s">
        <v>65</v>
      </c>
      <c r="D71">
        <v>426044.88</v>
      </c>
      <c r="E71">
        <v>14859.95</v>
      </c>
    </row>
    <row r="72" spans="1:5" x14ac:dyDescent="0.25">
      <c r="A72" t="s">
        <v>39</v>
      </c>
      <c r="B72" t="s">
        <v>79</v>
      </c>
      <c r="C72" t="s">
        <v>65</v>
      </c>
      <c r="D72">
        <v>430962.52</v>
      </c>
      <c r="E72">
        <v>14696.08</v>
      </c>
    </row>
    <row r="73" spans="1:5" x14ac:dyDescent="0.25">
      <c r="A73" t="s">
        <v>39</v>
      </c>
      <c r="B73" t="s">
        <v>80</v>
      </c>
      <c r="C73" t="s">
        <v>65</v>
      </c>
      <c r="D73">
        <v>456056.32000000001</v>
      </c>
      <c r="E73">
        <v>14678.33</v>
      </c>
    </row>
    <row r="74" spans="1:5" x14ac:dyDescent="0.25">
      <c r="A74" t="s">
        <v>39</v>
      </c>
      <c r="B74" t="s">
        <v>81</v>
      </c>
      <c r="C74" t="s">
        <v>65</v>
      </c>
      <c r="D74">
        <v>482389.51</v>
      </c>
      <c r="E74">
        <v>14502.97</v>
      </c>
    </row>
    <row r="75" spans="1:5" x14ac:dyDescent="0.25">
      <c r="A75" t="s">
        <v>39</v>
      </c>
      <c r="B75" t="s">
        <v>20</v>
      </c>
      <c r="C75" t="s">
        <v>65</v>
      </c>
      <c r="D75">
        <v>480685.56</v>
      </c>
      <c r="E75">
        <v>14403.04</v>
      </c>
    </row>
    <row r="76" spans="1:5" x14ac:dyDescent="0.25">
      <c r="A76" t="s">
        <v>39</v>
      </c>
      <c r="B76" t="s">
        <v>21</v>
      </c>
      <c r="C76" t="s">
        <v>65</v>
      </c>
      <c r="D76">
        <v>524179.33</v>
      </c>
      <c r="E76">
        <v>14678.29</v>
      </c>
    </row>
    <row r="77" spans="1:5" x14ac:dyDescent="0.25">
      <c r="A77" t="s">
        <v>39</v>
      </c>
      <c r="B77" t="s">
        <v>22</v>
      </c>
      <c r="C77" t="s">
        <v>65</v>
      </c>
      <c r="D77">
        <v>480524.77</v>
      </c>
      <c r="E77">
        <v>15034.79</v>
      </c>
    </row>
    <row r="78" spans="1:5" x14ac:dyDescent="0.25">
      <c r="A78" t="s">
        <v>39</v>
      </c>
      <c r="B78" t="s">
        <v>23</v>
      </c>
      <c r="C78" t="s">
        <v>65</v>
      </c>
      <c r="D78">
        <v>525044.42000000004</v>
      </c>
      <c r="E78">
        <v>14311.41</v>
      </c>
    </row>
    <row r="79" spans="1:5" x14ac:dyDescent="0.25">
      <c r="A79" t="s">
        <v>39</v>
      </c>
      <c r="B79" t="s">
        <v>24</v>
      </c>
      <c r="C79" t="s">
        <v>65</v>
      </c>
      <c r="D79">
        <v>575659.05000000005</v>
      </c>
      <c r="E79">
        <v>13688.78</v>
      </c>
    </row>
    <row r="80" spans="1:5" x14ac:dyDescent="0.25">
      <c r="A80" t="s">
        <v>39</v>
      </c>
      <c r="B80" t="s">
        <v>25</v>
      </c>
      <c r="C80" t="s">
        <v>65</v>
      </c>
      <c r="D80">
        <v>610619.12</v>
      </c>
      <c r="E80">
        <v>12381.53</v>
      </c>
    </row>
    <row r="81" spans="1:5" x14ac:dyDescent="0.25">
      <c r="A81" t="s">
        <v>39</v>
      </c>
      <c r="B81" t="s">
        <v>26</v>
      </c>
      <c r="C81" t="s">
        <v>65</v>
      </c>
      <c r="D81">
        <v>535826.39</v>
      </c>
      <c r="E81">
        <v>15780.97</v>
      </c>
    </row>
    <row r="82" spans="1:5" x14ac:dyDescent="0.25">
      <c r="A82" t="s">
        <v>40</v>
      </c>
      <c r="B82" t="s">
        <v>73</v>
      </c>
      <c r="C82" t="s">
        <v>65</v>
      </c>
      <c r="D82">
        <v>239498.11</v>
      </c>
      <c r="E82">
        <v>17237.580000000002</v>
      </c>
    </row>
    <row r="83" spans="1:5" x14ac:dyDescent="0.25">
      <c r="A83" t="s">
        <v>40</v>
      </c>
      <c r="B83" t="s">
        <v>74</v>
      </c>
      <c r="C83" t="s">
        <v>65</v>
      </c>
      <c r="D83">
        <v>269752.11</v>
      </c>
      <c r="E83">
        <v>16005.06</v>
      </c>
    </row>
    <row r="84" spans="1:5" x14ac:dyDescent="0.25">
      <c r="A84" t="s">
        <v>40</v>
      </c>
      <c r="B84" t="s">
        <v>75</v>
      </c>
      <c r="C84" t="s">
        <v>65</v>
      </c>
      <c r="D84">
        <v>253807.66</v>
      </c>
      <c r="E84">
        <v>15950.63</v>
      </c>
    </row>
    <row r="85" spans="1:5" x14ac:dyDescent="0.25">
      <c r="A85" t="s">
        <v>40</v>
      </c>
      <c r="B85" t="s">
        <v>76</v>
      </c>
      <c r="C85" t="s">
        <v>65</v>
      </c>
      <c r="D85">
        <v>271409.07</v>
      </c>
      <c r="E85">
        <v>15472.39</v>
      </c>
    </row>
    <row r="86" spans="1:5" x14ac:dyDescent="0.25">
      <c r="A86" t="s">
        <v>40</v>
      </c>
      <c r="B86" t="s">
        <v>77</v>
      </c>
      <c r="C86" t="s">
        <v>65</v>
      </c>
      <c r="D86">
        <v>254858.04</v>
      </c>
      <c r="E86">
        <v>15951.16</v>
      </c>
    </row>
    <row r="87" spans="1:5" x14ac:dyDescent="0.25">
      <c r="A87" t="s">
        <v>40</v>
      </c>
      <c r="B87" t="s">
        <v>78</v>
      </c>
      <c r="C87" t="s">
        <v>65</v>
      </c>
      <c r="D87">
        <v>268615.24</v>
      </c>
      <c r="E87">
        <v>14855.4</v>
      </c>
    </row>
    <row r="88" spans="1:5" x14ac:dyDescent="0.25">
      <c r="A88" t="s">
        <v>40</v>
      </c>
      <c r="B88" t="s">
        <v>79</v>
      </c>
      <c r="C88" t="s">
        <v>65</v>
      </c>
      <c r="D88">
        <v>273102.13</v>
      </c>
      <c r="E88">
        <v>14691.13</v>
      </c>
    </row>
    <row r="89" spans="1:5" x14ac:dyDescent="0.25">
      <c r="A89" t="s">
        <v>40</v>
      </c>
      <c r="B89" t="s">
        <v>80</v>
      </c>
      <c r="C89" t="s">
        <v>65</v>
      </c>
      <c r="D89">
        <v>285136.36</v>
      </c>
      <c r="E89">
        <v>14674.02</v>
      </c>
    </row>
    <row r="90" spans="1:5" x14ac:dyDescent="0.25">
      <c r="A90" t="s">
        <v>40</v>
      </c>
      <c r="B90" t="s">
        <v>81</v>
      </c>
      <c r="C90" t="s">
        <v>65</v>
      </c>
      <c r="D90">
        <v>282767.06</v>
      </c>
      <c r="E90">
        <v>14497.45</v>
      </c>
    </row>
    <row r="91" spans="1:5" x14ac:dyDescent="0.25">
      <c r="A91" t="s">
        <v>40</v>
      </c>
      <c r="B91" t="s">
        <v>20</v>
      </c>
      <c r="C91" t="s">
        <v>65</v>
      </c>
      <c r="D91">
        <v>311691.07</v>
      </c>
      <c r="E91">
        <v>14398.17</v>
      </c>
    </row>
    <row r="92" spans="1:5" x14ac:dyDescent="0.25">
      <c r="A92" t="s">
        <v>40</v>
      </c>
      <c r="B92" t="s">
        <v>21</v>
      </c>
      <c r="C92" t="s">
        <v>65</v>
      </c>
      <c r="D92">
        <v>318478.73</v>
      </c>
      <c r="E92">
        <v>14672.73</v>
      </c>
    </row>
    <row r="93" spans="1:5" x14ac:dyDescent="0.25">
      <c r="A93" t="s">
        <v>40</v>
      </c>
      <c r="B93" t="s">
        <v>22</v>
      </c>
      <c r="C93" t="s">
        <v>65</v>
      </c>
      <c r="D93">
        <v>298778</v>
      </c>
      <c r="E93">
        <v>15030.02</v>
      </c>
    </row>
    <row r="94" spans="1:5" x14ac:dyDescent="0.25">
      <c r="A94" t="s">
        <v>40</v>
      </c>
      <c r="B94" t="s">
        <v>23</v>
      </c>
      <c r="C94" t="s">
        <v>65</v>
      </c>
      <c r="D94">
        <v>323562.28000000003</v>
      </c>
      <c r="E94">
        <v>14305.91</v>
      </c>
    </row>
    <row r="95" spans="1:5" x14ac:dyDescent="0.25">
      <c r="A95" t="s">
        <v>40</v>
      </c>
      <c r="B95" t="s">
        <v>24</v>
      </c>
      <c r="C95" t="s">
        <v>65</v>
      </c>
      <c r="D95">
        <v>354760.58</v>
      </c>
      <c r="E95">
        <v>13683.91</v>
      </c>
    </row>
    <row r="96" spans="1:5" x14ac:dyDescent="0.25">
      <c r="A96" t="s">
        <v>40</v>
      </c>
      <c r="B96" t="s">
        <v>25</v>
      </c>
      <c r="C96" t="s">
        <v>65</v>
      </c>
      <c r="D96">
        <v>378283.68</v>
      </c>
      <c r="E96">
        <v>12375.85</v>
      </c>
    </row>
    <row r="97" spans="1:5" x14ac:dyDescent="0.25">
      <c r="A97" t="s">
        <v>40</v>
      </c>
      <c r="B97" t="s">
        <v>26</v>
      </c>
      <c r="C97" t="s">
        <v>65</v>
      </c>
      <c r="D97">
        <v>339930.39</v>
      </c>
      <c r="E97">
        <v>15776.65</v>
      </c>
    </row>
    <row r="98" spans="1:5" x14ac:dyDescent="0.25">
      <c r="A98" t="s">
        <v>39</v>
      </c>
      <c r="B98" t="s">
        <v>73</v>
      </c>
      <c r="C98" t="s">
        <v>68</v>
      </c>
      <c r="D98">
        <v>344005.12</v>
      </c>
      <c r="E98">
        <v>17243.46</v>
      </c>
    </row>
    <row r="99" spans="1:5" x14ac:dyDescent="0.25">
      <c r="A99" t="s">
        <v>39</v>
      </c>
      <c r="B99" t="s">
        <v>74</v>
      </c>
      <c r="C99" t="s">
        <v>68</v>
      </c>
      <c r="D99">
        <v>420307.12</v>
      </c>
      <c r="E99">
        <v>16010.58</v>
      </c>
    </row>
    <row r="100" spans="1:5" x14ac:dyDescent="0.25">
      <c r="A100" t="s">
        <v>39</v>
      </c>
      <c r="B100" t="s">
        <v>75</v>
      </c>
      <c r="C100" t="s">
        <v>68</v>
      </c>
      <c r="D100">
        <v>392653.07</v>
      </c>
      <c r="E100">
        <v>15955.89</v>
      </c>
    </row>
    <row r="101" spans="1:5" x14ac:dyDescent="0.25">
      <c r="A101" t="s">
        <v>39</v>
      </c>
      <c r="B101" t="s">
        <v>76</v>
      </c>
      <c r="C101" t="s">
        <v>68</v>
      </c>
      <c r="D101">
        <v>433683.06</v>
      </c>
      <c r="E101">
        <v>15478.48</v>
      </c>
    </row>
    <row r="102" spans="1:5" x14ac:dyDescent="0.25">
      <c r="A102" t="s">
        <v>39</v>
      </c>
      <c r="B102" t="s">
        <v>77</v>
      </c>
      <c r="C102" t="s">
        <v>68</v>
      </c>
      <c r="D102">
        <v>398476.64</v>
      </c>
      <c r="E102">
        <v>15956.96</v>
      </c>
    </row>
    <row r="103" spans="1:5" x14ac:dyDescent="0.25">
      <c r="A103" t="s">
        <v>39</v>
      </c>
      <c r="B103" t="s">
        <v>78</v>
      </c>
      <c r="C103" t="s">
        <v>68</v>
      </c>
      <c r="D103">
        <v>426266.86</v>
      </c>
      <c r="E103">
        <v>14859.95</v>
      </c>
    </row>
    <row r="104" spans="1:5" x14ac:dyDescent="0.25">
      <c r="A104" t="s">
        <v>39</v>
      </c>
      <c r="B104" t="s">
        <v>79</v>
      </c>
      <c r="C104" t="s">
        <v>68</v>
      </c>
      <c r="D104">
        <v>431000.51</v>
      </c>
      <c r="E104">
        <v>14696.1</v>
      </c>
    </row>
    <row r="105" spans="1:5" x14ac:dyDescent="0.25">
      <c r="A105" t="s">
        <v>39</v>
      </c>
      <c r="B105" t="s">
        <v>80</v>
      </c>
      <c r="C105" t="s">
        <v>68</v>
      </c>
      <c r="D105">
        <v>455535.82</v>
      </c>
      <c r="E105">
        <v>14678.37</v>
      </c>
    </row>
    <row r="106" spans="1:5" x14ac:dyDescent="0.25">
      <c r="A106" t="s">
        <v>39</v>
      </c>
      <c r="B106" t="s">
        <v>81</v>
      </c>
      <c r="C106" t="s">
        <v>68</v>
      </c>
      <c r="D106">
        <v>482040.73</v>
      </c>
      <c r="E106">
        <v>14503.03</v>
      </c>
    </row>
    <row r="107" spans="1:5" x14ac:dyDescent="0.25">
      <c r="A107" t="s">
        <v>39</v>
      </c>
      <c r="B107" t="s">
        <v>20</v>
      </c>
      <c r="C107" t="s">
        <v>68</v>
      </c>
      <c r="D107">
        <v>478297.78</v>
      </c>
      <c r="E107">
        <v>14403.05</v>
      </c>
    </row>
    <row r="108" spans="1:5" x14ac:dyDescent="0.25">
      <c r="A108" t="s">
        <v>39</v>
      </c>
      <c r="B108" t="s">
        <v>21</v>
      </c>
      <c r="C108" t="s">
        <v>68</v>
      </c>
      <c r="D108">
        <v>516748.31</v>
      </c>
      <c r="E108">
        <v>14678.36</v>
      </c>
    </row>
    <row r="109" spans="1:5" x14ac:dyDescent="0.25">
      <c r="A109" t="s">
        <v>39</v>
      </c>
      <c r="B109" t="s">
        <v>22</v>
      </c>
      <c r="C109" t="s">
        <v>68</v>
      </c>
      <c r="D109">
        <v>473497.82</v>
      </c>
      <c r="E109">
        <v>15035.3</v>
      </c>
    </row>
    <row r="110" spans="1:5" x14ac:dyDescent="0.25">
      <c r="A110" t="s">
        <v>39</v>
      </c>
      <c r="B110" t="s">
        <v>23</v>
      </c>
      <c r="C110" t="s">
        <v>68</v>
      </c>
      <c r="D110">
        <v>519745.15</v>
      </c>
      <c r="E110">
        <v>14311.52</v>
      </c>
    </row>
    <row r="111" spans="1:5" x14ac:dyDescent="0.25">
      <c r="A111" t="s">
        <v>39</v>
      </c>
      <c r="B111" t="s">
        <v>24</v>
      </c>
      <c r="C111" t="s">
        <v>68</v>
      </c>
      <c r="D111">
        <v>572413.86</v>
      </c>
      <c r="E111">
        <v>13688.81</v>
      </c>
    </row>
    <row r="112" spans="1:5" x14ac:dyDescent="0.25">
      <c r="A112" t="s">
        <v>39</v>
      </c>
      <c r="B112" t="s">
        <v>25</v>
      </c>
      <c r="C112" t="s">
        <v>68</v>
      </c>
      <c r="D112">
        <v>609994.56000000006</v>
      </c>
      <c r="E112">
        <v>12381.55</v>
      </c>
    </row>
    <row r="113" spans="1:5" x14ac:dyDescent="0.25">
      <c r="A113" t="s">
        <v>39</v>
      </c>
      <c r="B113" t="s">
        <v>26</v>
      </c>
      <c r="C113" t="s">
        <v>68</v>
      </c>
      <c r="D113">
        <v>522684.34</v>
      </c>
      <c r="E113">
        <v>15780.97</v>
      </c>
    </row>
    <row r="114" spans="1:5" x14ac:dyDescent="0.25">
      <c r="A114" t="s">
        <v>40</v>
      </c>
      <c r="B114" t="s">
        <v>73</v>
      </c>
      <c r="C114" t="s">
        <v>68</v>
      </c>
      <c r="D114">
        <v>224230.35</v>
      </c>
      <c r="E114">
        <v>17238.45</v>
      </c>
    </row>
    <row r="115" spans="1:5" x14ac:dyDescent="0.25">
      <c r="A115" t="s">
        <v>40</v>
      </c>
      <c r="B115" t="s">
        <v>74</v>
      </c>
      <c r="C115" t="s">
        <v>68</v>
      </c>
      <c r="D115">
        <v>260521.17</v>
      </c>
      <c r="E115">
        <v>16005.36</v>
      </c>
    </row>
    <row r="116" spans="1:5" x14ac:dyDescent="0.25">
      <c r="A116" t="s">
        <v>40</v>
      </c>
      <c r="B116" t="s">
        <v>75</v>
      </c>
      <c r="C116" t="s">
        <v>68</v>
      </c>
      <c r="D116">
        <v>248055.92</v>
      </c>
      <c r="E116">
        <v>15950.94</v>
      </c>
    </row>
    <row r="117" spans="1:5" x14ac:dyDescent="0.25">
      <c r="A117" t="s">
        <v>40</v>
      </c>
      <c r="B117" t="s">
        <v>76</v>
      </c>
      <c r="C117" t="s">
        <v>68</v>
      </c>
      <c r="D117">
        <v>267249.03999999998</v>
      </c>
      <c r="E117">
        <v>15472.89</v>
      </c>
    </row>
    <row r="118" spans="1:5" x14ac:dyDescent="0.25">
      <c r="A118" t="s">
        <v>40</v>
      </c>
      <c r="B118" t="s">
        <v>77</v>
      </c>
      <c r="C118" t="s">
        <v>68</v>
      </c>
      <c r="D118">
        <v>249582.01</v>
      </c>
      <c r="E118">
        <v>15951.71</v>
      </c>
    </row>
    <row r="119" spans="1:5" x14ac:dyDescent="0.25">
      <c r="A119" t="s">
        <v>40</v>
      </c>
      <c r="B119" t="s">
        <v>78</v>
      </c>
      <c r="C119" t="s">
        <v>68</v>
      </c>
      <c r="D119">
        <v>268584.44</v>
      </c>
      <c r="E119">
        <v>14855.5</v>
      </c>
    </row>
    <row r="120" spans="1:5" x14ac:dyDescent="0.25">
      <c r="A120" t="s">
        <v>40</v>
      </c>
      <c r="B120" t="s">
        <v>79</v>
      </c>
      <c r="C120" t="s">
        <v>68</v>
      </c>
      <c r="D120">
        <v>272936.49</v>
      </c>
      <c r="E120">
        <v>14691.61</v>
      </c>
    </row>
    <row r="121" spans="1:5" x14ac:dyDescent="0.25">
      <c r="A121" t="s">
        <v>40</v>
      </c>
      <c r="B121" t="s">
        <v>80</v>
      </c>
      <c r="C121" t="s">
        <v>68</v>
      </c>
      <c r="D121">
        <v>284132.3</v>
      </c>
      <c r="E121">
        <v>14674.13</v>
      </c>
    </row>
    <row r="122" spans="1:5" x14ac:dyDescent="0.25">
      <c r="A122" t="s">
        <v>40</v>
      </c>
      <c r="B122" t="s">
        <v>81</v>
      </c>
      <c r="C122" t="s">
        <v>68</v>
      </c>
      <c r="D122">
        <v>282273.75</v>
      </c>
      <c r="E122">
        <v>14497.31</v>
      </c>
    </row>
    <row r="123" spans="1:5" x14ac:dyDescent="0.25">
      <c r="A123" t="s">
        <v>40</v>
      </c>
      <c r="B123" t="s">
        <v>20</v>
      </c>
      <c r="C123" t="s">
        <v>68</v>
      </c>
      <c r="D123">
        <v>308692.55</v>
      </c>
      <c r="E123">
        <v>14398.36</v>
      </c>
    </row>
    <row r="124" spans="1:5" x14ac:dyDescent="0.25">
      <c r="A124" t="s">
        <v>40</v>
      </c>
      <c r="B124" t="s">
        <v>21</v>
      </c>
      <c r="C124" t="s">
        <v>68</v>
      </c>
      <c r="D124">
        <v>309439.51</v>
      </c>
      <c r="E124">
        <v>14673.3</v>
      </c>
    </row>
    <row r="125" spans="1:5" x14ac:dyDescent="0.25">
      <c r="A125" t="s">
        <v>40</v>
      </c>
      <c r="B125" t="s">
        <v>22</v>
      </c>
      <c r="C125" t="s">
        <v>68</v>
      </c>
      <c r="D125">
        <v>289941.87</v>
      </c>
      <c r="E125">
        <v>15029.75</v>
      </c>
    </row>
    <row r="126" spans="1:5" x14ac:dyDescent="0.25">
      <c r="A126" t="s">
        <v>40</v>
      </c>
      <c r="B126" t="s">
        <v>23</v>
      </c>
      <c r="C126" t="s">
        <v>68</v>
      </c>
      <c r="D126">
        <v>316634.01</v>
      </c>
      <c r="E126">
        <v>14306.14</v>
      </c>
    </row>
    <row r="127" spans="1:5" x14ac:dyDescent="0.25">
      <c r="A127" t="s">
        <v>40</v>
      </c>
      <c r="B127" t="s">
        <v>24</v>
      </c>
      <c r="C127" t="s">
        <v>68</v>
      </c>
      <c r="D127">
        <v>350353.74</v>
      </c>
      <c r="E127">
        <v>13684.67</v>
      </c>
    </row>
    <row r="128" spans="1:5" x14ac:dyDescent="0.25">
      <c r="A128" t="s">
        <v>40</v>
      </c>
      <c r="B128" t="s">
        <v>25</v>
      </c>
      <c r="C128" t="s">
        <v>68</v>
      </c>
      <c r="D128">
        <v>377287.13</v>
      </c>
      <c r="E128">
        <v>12376.02</v>
      </c>
    </row>
    <row r="129" spans="1:5" x14ac:dyDescent="0.25">
      <c r="A129" t="s">
        <v>40</v>
      </c>
      <c r="B129" t="s">
        <v>26</v>
      </c>
      <c r="C129" t="s">
        <v>68</v>
      </c>
      <c r="D129">
        <v>324336.19</v>
      </c>
      <c r="E129">
        <v>15777.21</v>
      </c>
    </row>
    <row r="130" spans="1:5" x14ac:dyDescent="0.25">
      <c r="A130" t="s">
        <v>39</v>
      </c>
      <c r="B130" t="s">
        <v>73</v>
      </c>
      <c r="C130" t="s">
        <v>69</v>
      </c>
      <c r="D130">
        <v>241919.04</v>
      </c>
      <c r="E130">
        <v>106462.22</v>
      </c>
    </row>
    <row r="131" spans="1:5" x14ac:dyDescent="0.25">
      <c r="A131" t="s">
        <v>39</v>
      </c>
      <c r="B131" t="s">
        <v>74</v>
      </c>
      <c r="C131" t="s">
        <v>69</v>
      </c>
      <c r="D131">
        <v>304257.09999999998</v>
      </c>
      <c r="E131">
        <v>71973.279999999999</v>
      </c>
    </row>
    <row r="132" spans="1:5" x14ac:dyDescent="0.25">
      <c r="A132" t="s">
        <v>39</v>
      </c>
      <c r="B132" t="s">
        <v>75</v>
      </c>
      <c r="C132" t="s">
        <v>69</v>
      </c>
      <c r="D132">
        <v>281300.63</v>
      </c>
      <c r="E132">
        <v>49874.26</v>
      </c>
    </row>
    <row r="133" spans="1:5" x14ac:dyDescent="0.25">
      <c r="A133" t="s">
        <v>39</v>
      </c>
      <c r="B133" t="s">
        <v>76</v>
      </c>
      <c r="C133" t="s">
        <v>69</v>
      </c>
      <c r="D133">
        <v>318848.89</v>
      </c>
      <c r="E133">
        <v>44253.09</v>
      </c>
    </row>
    <row r="134" spans="1:5" x14ac:dyDescent="0.25">
      <c r="A134" t="s">
        <v>39</v>
      </c>
      <c r="B134" t="s">
        <v>77</v>
      </c>
      <c r="C134" t="s">
        <v>69</v>
      </c>
      <c r="D134">
        <v>290861.09000000003</v>
      </c>
      <c r="E134">
        <v>41789.129999999997</v>
      </c>
    </row>
    <row r="135" spans="1:5" x14ac:dyDescent="0.25">
      <c r="A135" t="s">
        <v>39</v>
      </c>
      <c r="B135" t="s">
        <v>78</v>
      </c>
      <c r="C135" t="s">
        <v>69</v>
      </c>
      <c r="D135">
        <v>323190.74</v>
      </c>
      <c r="E135">
        <v>20230.86</v>
      </c>
    </row>
    <row r="136" spans="1:5" x14ac:dyDescent="0.25">
      <c r="A136" t="s">
        <v>39</v>
      </c>
      <c r="B136" t="s">
        <v>79</v>
      </c>
      <c r="C136" t="s">
        <v>69</v>
      </c>
      <c r="D136">
        <v>328808.53999999998</v>
      </c>
      <c r="E136">
        <v>18771.91</v>
      </c>
    </row>
    <row r="137" spans="1:5" x14ac:dyDescent="0.25">
      <c r="A137" t="s">
        <v>39</v>
      </c>
      <c r="B137" t="s">
        <v>80</v>
      </c>
      <c r="C137" t="s">
        <v>69</v>
      </c>
      <c r="D137">
        <v>345367.08</v>
      </c>
      <c r="E137">
        <v>22495.45</v>
      </c>
    </row>
    <row r="138" spans="1:5" x14ac:dyDescent="0.25">
      <c r="A138" t="s">
        <v>39</v>
      </c>
      <c r="B138" t="s">
        <v>81</v>
      </c>
      <c r="C138" t="s">
        <v>69</v>
      </c>
      <c r="D138">
        <v>364900.91</v>
      </c>
      <c r="E138">
        <v>20837.05</v>
      </c>
    </row>
    <row r="139" spans="1:5" x14ac:dyDescent="0.25">
      <c r="A139" t="s">
        <v>39</v>
      </c>
      <c r="B139" t="s">
        <v>20</v>
      </c>
      <c r="C139" t="s">
        <v>69</v>
      </c>
      <c r="D139">
        <v>369717.26</v>
      </c>
      <c r="E139">
        <v>31441.41</v>
      </c>
    </row>
    <row r="140" spans="1:5" x14ac:dyDescent="0.25">
      <c r="A140" t="s">
        <v>39</v>
      </c>
      <c r="B140" t="s">
        <v>21</v>
      </c>
      <c r="C140" t="s">
        <v>69</v>
      </c>
      <c r="D140">
        <v>393481.04</v>
      </c>
      <c r="E140">
        <v>72971.38</v>
      </c>
    </row>
    <row r="141" spans="1:5" x14ac:dyDescent="0.25">
      <c r="A141" t="s">
        <v>39</v>
      </c>
      <c r="B141" t="s">
        <v>22</v>
      </c>
      <c r="C141" t="s">
        <v>69</v>
      </c>
      <c r="D141">
        <v>360822.57</v>
      </c>
      <c r="E141">
        <v>66987.509999999995</v>
      </c>
    </row>
    <row r="142" spans="1:5" x14ac:dyDescent="0.25">
      <c r="A142" t="s">
        <v>39</v>
      </c>
      <c r="B142" t="s">
        <v>23</v>
      </c>
      <c r="C142" t="s">
        <v>69</v>
      </c>
      <c r="D142">
        <v>404287.62</v>
      </c>
      <c r="E142">
        <v>55353.49</v>
      </c>
    </row>
    <row r="143" spans="1:5" x14ac:dyDescent="0.25">
      <c r="A143" t="s">
        <v>39</v>
      </c>
      <c r="B143" t="s">
        <v>24</v>
      </c>
      <c r="C143" t="s">
        <v>69</v>
      </c>
      <c r="D143">
        <v>448623.96</v>
      </c>
      <c r="E143">
        <v>38018.89</v>
      </c>
    </row>
    <row r="144" spans="1:5" x14ac:dyDescent="0.25">
      <c r="A144" t="s">
        <v>39</v>
      </c>
      <c r="B144" t="s">
        <v>25</v>
      </c>
      <c r="C144" t="s">
        <v>69</v>
      </c>
      <c r="D144">
        <v>496053.88</v>
      </c>
      <c r="E144">
        <v>17668.38</v>
      </c>
    </row>
    <row r="145" spans="1:5" x14ac:dyDescent="0.25">
      <c r="A145" t="s">
        <v>39</v>
      </c>
      <c r="B145" t="s">
        <v>26</v>
      </c>
      <c r="C145" t="s">
        <v>69</v>
      </c>
      <c r="D145">
        <v>388892.68</v>
      </c>
      <c r="E145">
        <v>95385.13</v>
      </c>
    </row>
    <row r="146" spans="1:5" x14ac:dyDescent="0.25">
      <c r="A146" t="s">
        <v>40</v>
      </c>
      <c r="B146" t="s">
        <v>73</v>
      </c>
      <c r="C146" t="s">
        <v>69</v>
      </c>
      <c r="D146">
        <v>173932.89</v>
      </c>
      <c r="E146">
        <v>111212.09</v>
      </c>
    </row>
    <row r="147" spans="1:5" x14ac:dyDescent="0.25">
      <c r="A147" t="s">
        <v>40</v>
      </c>
      <c r="B147" t="s">
        <v>74</v>
      </c>
      <c r="C147" t="s">
        <v>69</v>
      </c>
      <c r="D147">
        <v>202800.1</v>
      </c>
      <c r="E147">
        <v>68675.66</v>
      </c>
    </row>
    <row r="148" spans="1:5" x14ac:dyDescent="0.25">
      <c r="A148" t="s">
        <v>40</v>
      </c>
      <c r="B148" t="s">
        <v>75</v>
      </c>
      <c r="C148" t="s">
        <v>69</v>
      </c>
      <c r="D148">
        <v>190742.57</v>
      </c>
      <c r="E148">
        <v>54463.46</v>
      </c>
    </row>
    <row r="149" spans="1:5" x14ac:dyDescent="0.25">
      <c r="A149" t="s">
        <v>40</v>
      </c>
      <c r="B149" t="s">
        <v>76</v>
      </c>
      <c r="C149" t="s">
        <v>69</v>
      </c>
      <c r="D149">
        <v>209972.21</v>
      </c>
      <c r="E149">
        <v>44358.78</v>
      </c>
    </row>
    <row r="150" spans="1:5" x14ac:dyDescent="0.25">
      <c r="A150" t="s">
        <v>40</v>
      </c>
      <c r="B150" t="s">
        <v>77</v>
      </c>
      <c r="C150" t="s">
        <v>69</v>
      </c>
      <c r="D150">
        <v>194294.33</v>
      </c>
      <c r="E150">
        <v>48106.73</v>
      </c>
    </row>
    <row r="151" spans="1:5" x14ac:dyDescent="0.25">
      <c r="A151" t="s">
        <v>40</v>
      </c>
      <c r="B151" t="s">
        <v>78</v>
      </c>
      <c r="C151" t="s">
        <v>69</v>
      </c>
      <c r="D151">
        <v>213721.76</v>
      </c>
      <c r="E151">
        <v>22074.400000000001</v>
      </c>
    </row>
    <row r="152" spans="1:5" x14ac:dyDescent="0.25">
      <c r="A152" t="s">
        <v>40</v>
      </c>
      <c r="B152" t="s">
        <v>79</v>
      </c>
      <c r="C152" t="s">
        <v>69</v>
      </c>
      <c r="D152">
        <v>218043.82</v>
      </c>
      <c r="E152">
        <v>20929.66</v>
      </c>
    </row>
    <row r="153" spans="1:5" x14ac:dyDescent="0.25">
      <c r="A153" t="s">
        <v>40</v>
      </c>
      <c r="B153" t="s">
        <v>80</v>
      </c>
      <c r="C153" t="s">
        <v>69</v>
      </c>
      <c r="D153">
        <v>226016.62</v>
      </c>
      <c r="E153">
        <v>24975.31</v>
      </c>
    </row>
    <row r="154" spans="1:5" x14ac:dyDescent="0.25">
      <c r="A154" t="s">
        <v>40</v>
      </c>
      <c r="B154" t="s">
        <v>81</v>
      </c>
      <c r="C154" t="s">
        <v>69</v>
      </c>
      <c r="D154">
        <v>227745.72</v>
      </c>
      <c r="E154">
        <v>20992.17</v>
      </c>
    </row>
    <row r="155" spans="1:5" x14ac:dyDescent="0.25">
      <c r="A155" t="s">
        <v>40</v>
      </c>
      <c r="B155" t="s">
        <v>20</v>
      </c>
      <c r="C155" t="s">
        <v>69</v>
      </c>
      <c r="D155">
        <v>249114.74</v>
      </c>
      <c r="E155">
        <v>31792.52</v>
      </c>
    </row>
    <row r="156" spans="1:5" x14ac:dyDescent="0.25">
      <c r="A156" t="s">
        <v>40</v>
      </c>
      <c r="B156" t="s">
        <v>21</v>
      </c>
      <c r="C156" t="s">
        <v>69</v>
      </c>
      <c r="D156">
        <v>251054.35</v>
      </c>
      <c r="E156">
        <v>67106.95</v>
      </c>
    </row>
    <row r="157" spans="1:5" x14ac:dyDescent="0.25">
      <c r="A157" t="s">
        <v>40</v>
      </c>
      <c r="B157" t="s">
        <v>22</v>
      </c>
      <c r="C157" t="s">
        <v>69</v>
      </c>
      <c r="D157">
        <v>234119.3</v>
      </c>
      <c r="E157">
        <v>65931.210000000006</v>
      </c>
    </row>
    <row r="158" spans="1:5" x14ac:dyDescent="0.25">
      <c r="A158" t="s">
        <v>40</v>
      </c>
      <c r="B158" t="s">
        <v>23</v>
      </c>
      <c r="C158" t="s">
        <v>69</v>
      </c>
      <c r="D158">
        <v>259702.32</v>
      </c>
      <c r="E158">
        <v>56656.62</v>
      </c>
    </row>
    <row r="159" spans="1:5" x14ac:dyDescent="0.25">
      <c r="A159" t="s">
        <v>40</v>
      </c>
      <c r="B159" t="s">
        <v>24</v>
      </c>
      <c r="C159" t="s">
        <v>69</v>
      </c>
      <c r="D159">
        <v>288692.40999999997</v>
      </c>
      <c r="E159">
        <v>40775.339999999997</v>
      </c>
    </row>
    <row r="160" spans="1:5" x14ac:dyDescent="0.25">
      <c r="A160" t="s">
        <v>40</v>
      </c>
      <c r="B160" t="s">
        <v>25</v>
      </c>
      <c r="C160" t="s">
        <v>69</v>
      </c>
      <c r="D160">
        <v>322376.15999999997</v>
      </c>
      <c r="E160">
        <v>18399.88</v>
      </c>
    </row>
    <row r="161" spans="1:5" x14ac:dyDescent="0.25">
      <c r="A161" t="s">
        <v>40</v>
      </c>
      <c r="B161" t="s">
        <v>26</v>
      </c>
      <c r="C161" t="s">
        <v>69</v>
      </c>
      <c r="D161">
        <v>254672.48</v>
      </c>
      <c r="E161">
        <v>93825.72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Office - Small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146040.14000000001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3193.08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81239.17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100611.51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26816.6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336.68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17243.45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212197.05</v>
      </c>
      <c r="F17" s="65">
        <f>Raw_endusebreakdownannual!F16</f>
        <v>163283.59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103580.09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55585.78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81239.17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100611.51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44302.83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2499.88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16010.73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284239.18</v>
      </c>
      <c r="F32" s="65">
        <f>Raw_endusebreakdownannual!F31</f>
        <v>119590.82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70310.27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35086.71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81239.17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100611.51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38265.360000000001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2092.48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15955.52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257295.24</v>
      </c>
      <c r="F47" s="65">
        <f>Raw_endusebreakdownannual!F46</f>
        <v>86265.79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63294.63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67939.09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81239.17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100611.51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51527.54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2990.94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15477.89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304308.26</v>
      </c>
      <c r="F62" s="65">
        <f>Raw_endusebreakdownannual!F61</f>
        <v>78772.52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56395.07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43026.84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81239.17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100611.51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39104.81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2116.4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15956.5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266098.74</v>
      </c>
      <c r="F77" s="65">
        <f>Raw_endusebreakdownannual!F76</f>
        <v>72351.570000000007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19299.57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77017.679999999993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81239.17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100611.51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58247.42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3820.57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14859.92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320936.36</v>
      </c>
      <c r="F92" s="65">
        <f>Raw_endusebreakdownannual!F91</f>
        <v>34159.49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15891.7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82476.56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81239.17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100611.51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57719.71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4035.07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14696.19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326082.03000000003</v>
      </c>
      <c r="F107" s="65">
        <f>Raw_endusebreakdownannual!F106</f>
        <v>30587.89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25515.69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97860.54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81239.17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100611.51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61321.52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4245.38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14678.52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345278.12</v>
      </c>
      <c r="F122" s="65">
        <f>Raw_endusebreakdownannual!F121</f>
        <v>40194.21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24152.33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111615.41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81239.17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100611.51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68210.55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4601.01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14502.86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366277.65</v>
      </c>
      <c r="F137" s="65">
        <f>Raw_endusebreakdownannual!F136</f>
        <v>38655.19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39048.81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121148.07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81239.17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100611.51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63696.17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4168.74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14402.98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370863.67</v>
      </c>
      <c r="F152" s="65">
        <f>Raw_endusebreakdownannual!F151</f>
        <v>53451.8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109769.48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132633.74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81239.17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100611.51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71653.399999999994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4224.88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14678.48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390362.72</v>
      </c>
      <c r="F167" s="65">
        <f>Raw_endusebreakdownannual!F166</f>
        <v>124447.95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92799.63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108710.44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81239.17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100611.51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61889.599999999999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3822.84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15035.28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356273.57</v>
      </c>
      <c r="F182" s="65">
        <f>Raw_endusebreakdownannual!F181</f>
        <v>107834.9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76233.490000000005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145921.79999999999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81239.17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100611.51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76380.97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4629.84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14311.66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408783.3</v>
      </c>
      <c r="F197" s="65">
        <f>Raw_endusebreakdownannual!F196</f>
        <v>90545.15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55542.13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176411.32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81239.17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100611.51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83472.259999999995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5042.09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13689.05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446776.36</v>
      </c>
      <c r="F212" s="65">
        <f>Raw_endusebreakdownannual!F211</f>
        <v>69231.179999999993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20907.73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235763.64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81239.17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100611.51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84678.19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5595.52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12381.75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507888.04</v>
      </c>
      <c r="F227" s="65">
        <f>Raw_endusebreakdownannual!F226</f>
        <v>33289.49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134300.72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111450.42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81239.17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100611.51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67221.63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3552.86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15781.75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364075.61</v>
      </c>
      <c r="F242" s="65">
        <f>Raw_endusebreakdownannual!F241</f>
        <v>150082.47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136894.19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1410.45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41432.85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100611.51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14457.93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161.30000000000001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17238.18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158074.04999999999</v>
      </c>
      <c r="F257" s="65">
        <f>Raw_endusebreakdownannual!F256</f>
        <v>154132.37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78955.11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28480.880000000001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41432.85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100611.51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21637.93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1253.71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16005.45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193416.89</v>
      </c>
      <c r="F272" s="65">
        <f>Raw_endusebreakdownannual!F271</f>
        <v>94960.56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58454.09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17220.68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41432.85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100611.51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18927.72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1005.12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15951.03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179197.88</v>
      </c>
      <c r="F287" s="65">
        <f>Raw_endusebreakdownannual!F286</f>
        <v>74405.119999999995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46178.02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35062.720000000001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41432.85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100611.51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25050.65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1516.09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15473.11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203673.82</v>
      </c>
      <c r="F302" s="65">
        <f>Raw_endusebreakdownannual!F301</f>
        <v>61651.13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53280.01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20254.52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41432.85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100611.51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19335.27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962.73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15951.94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182596.88</v>
      </c>
      <c r="F317" s="65">
        <f>Raw_endusebreakdownannual!F316</f>
        <v>69231.94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14402.09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40735.15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41432.85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100611.51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29158.560000000001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1969.27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14855.8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213907.34</v>
      </c>
      <c r="F332" s="65">
        <f>Raw_endusebreakdownannual!F331</f>
        <v>29257.9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13036.05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44860.79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41432.85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100611.51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28779.84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2126.08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14691.86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217811.06</v>
      </c>
      <c r="F347" s="65">
        <f>Raw_endusebreakdownannual!F346</f>
        <v>27727.91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19980.86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52825.31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41432.85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100611.51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29892.65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2254.67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14674.26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227016.99</v>
      </c>
      <c r="F362" s="65">
        <f>Raw_endusebreakdownannual!F361</f>
        <v>34655.120000000003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13391.39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55348.56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41432.85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100611.51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30844.13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2232.33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14498.04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230469.38</v>
      </c>
      <c r="F377" s="65">
        <f>Raw_endusebreakdownannual!F376</f>
        <v>27889.43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30006.17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69849.649999999994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41432.85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100611.51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33422.620000000003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2148.62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14398.81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247465.26</v>
      </c>
      <c r="F392" s="65">
        <f>Raw_endusebreakdownannual!F391</f>
        <v>44404.98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78038.3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69561.17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41432.85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100611.51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30609.89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1578.58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14673.54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243794</v>
      </c>
      <c r="F407" s="65">
        <f>Raw_endusebreakdownannual!F406</f>
        <v>92711.84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72986.7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56312.71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41432.85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100611.51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27020.39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1508.14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15030.33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226885.61</v>
      </c>
      <c r="F422" s="65">
        <f>Raw_endusebreakdownannual!F421</f>
        <v>88017.03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60950.080000000002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78675.649999999994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41432.85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100611.51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33635.120000000003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1826.51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14306.26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256181.64</v>
      </c>
      <c r="F437" s="65">
        <f>Raw_endusebreakdownannual!F436</f>
        <v>75256.350000000006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42806.5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101963.59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41432.85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100611.51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45136.81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2724.02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13685.23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291868.78999999998</v>
      </c>
      <c r="F452" s="65">
        <f>Raw_endusebreakdownannual!F451</f>
        <v>56491.73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12839.63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141993.53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41432.85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100611.51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42312.72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2604.27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12376.99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328954.89</v>
      </c>
      <c r="F467" s="65">
        <f>Raw_endusebreakdownannual!F466</f>
        <v>25216.61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108851.22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62048.58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41432.85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100611.51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34521.22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1646.13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15777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240260.3</v>
      </c>
      <c r="F482" s="65">
        <f>Raw_endusebreakdownannual!F481</f>
        <v>124628.21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52819.48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2046.55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81239.17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100611.51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158846.99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17243.28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342744.22</v>
      </c>
      <c r="F497" s="65">
        <f>Raw_endusebreakdownannual!F496</f>
        <v>70062.759999999995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30158.48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45652.92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81239.17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100611.51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192371.83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16010.53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419875.44</v>
      </c>
      <c r="F512" s="65">
        <f>Raw_endusebreakdownannual!F511</f>
        <v>46169.01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16876.87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25731.59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81239.17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100611.51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184965.79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15955.86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392548.07</v>
      </c>
      <c r="F527" s="65">
        <f>Raw_endusebreakdownannual!F526</f>
        <v>32832.730000000003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13350.2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56308.18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81239.17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100611.51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195435.73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15478.44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433594.6</v>
      </c>
      <c r="F542" s="65">
        <f>Raw_endusebreakdownannual!F541</f>
        <v>28828.639999999999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12808.5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35064.449999999997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81239.17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100611.51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181646.69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15956.7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398561.83</v>
      </c>
      <c r="F557" s="65">
        <f>Raw_endusebreakdownannual!F556</f>
        <v>28765.200000000001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1797.78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59747.03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81239.17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100611.51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184686.53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14859.95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426284.25</v>
      </c>
      <c r="F572" s="65">
        <f>Raw_endusebreakdownannual!F571</f>
        <v>16657.73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1299.6199999999999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68970.28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81239.17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100611.51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180194.91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14696.08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431015.88</v>
      </c>
      <c r="F587" s="65">
        <f>Raw_endusebreakdownannual!F586</f>
        <v>15995.71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2844.97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79429.98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81239.17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100611.51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194288.92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14678.34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455569.59</v>
      </c>
      <c r="F602" s="65">
        <f>Raw_endusebreakdownannual!F601</f>
        <v>17523.310000000001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2193.04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92576.81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81239.17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100611.51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207640.66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14502.97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482068.16</v>
      </c>
      <c r="F617" s="65">
        <f>Raw_endusebreakdownannual!F616</f>
        <v>16696.009999999998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7767.22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105035.75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81239.17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100611.51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191551.17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14403.04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478437.62</v>
      </c>
      <c r="F632" s="65">
        <f>Raw_endusebreakdownannual!F631</f>
        <v>22170.26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29691.15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118449.49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81239.17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100611.51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215317.59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14678.29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515617.77</v>
      </c>
      <c r="F647" s="65">
        <f>Raw_endusebreakdownannual!F646</f>
        <v>44369.440000000002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27622.52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94955.72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81239.17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100611.51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195736.37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15034.79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472542.78</v>
      </c>
      <c r="F662" s="65">
        <f>Raw_endusebreakdownannual!F661</f>
        <v>42657.31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20341.38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130220.94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81239.17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100611.51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207163.15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14311.4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519234.78</v>
      </c>
      <c r="F677" s="65">
        <f>Raw_endusebreakdownannual!F676</f>
        <v>34652.79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10544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163854.51999999999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81239.17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100611.51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226635.1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13688.78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572340.31000000006</v>
      </c>
      <c r="F692" s="65">
        <f>Raw_endusebreakdownannual!F691</f>
        <v>24232.78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1777.98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213987.21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81239.17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100611.51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214192.5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12381.53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610030.4</v>
      </c>
      <c r="F707" s="65">
        <f>Raw_endusebreakdownannual!F706</f>
        <v>14159.51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45435.98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108319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81239.17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100611.51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229538.5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15780.89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519708.18</v>
      </c>
      <c r="F722" s="65">
        <f>Raw_endusebreakdownannual!F721</f>
        <v>61216.87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65939.27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931.89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41432.85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100611.51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80683.27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17237.580000000002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223659.53</v>
      </c>
      <c r="F737" s="65">
        <f>Raw_endusebreakdownannual!F736</f>
        <v>83176.850000000006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34375.449999999997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22815.91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41432.85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100611.51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95801.77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16005.01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260662.04</v>
      </c>
      <c r="F752" s="65">
        <f>Raw_endusebreakdownannual!F751</f>
        <v>50380.46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23769.32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11608.33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41432.85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100611.51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94433.24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15950.63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248085.94</v>
      </c>
      <c r="F767" s="65">
        <f>Raw_endusebreakdownannual!F766</f>
        <v>39719.949999999997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16575.25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28196.63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41432.85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100611.51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97081.45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15472.39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267322.45</v>
      </c>
      <c r="F782" s="65">
        <f>Raw_endusebreakdownannual!F781</f>
        <v>32047.64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19866.849999999999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15621.71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41432.85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100611.51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92182.7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15951.17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249848.77</v>
      </c>
      <c r="F797" s="65">
        <f>Raw_endusebreakdownannual!F796</f>
        <v>35818.019999999997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3031.36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29763.47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41432.85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100611.51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96841.21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14855.42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268649.03999999998</v>
      </c>
      <c r="F812" s="65">
        <f>Raw_endusebreakdownannual!F811</f>
        <v>17886.78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2573.42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35398.22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41432.85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100611.51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95541.78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14691.2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272984.36</v>
      </c>
      <c r="F827" s="65">
        <f>Raw_endusebreakdownannual!F826</f>
        <v>17264.62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4845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41043.800000000003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41432.85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100611.51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101155.36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14674.02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284243.53000000003</v>
      </c>
      <c r="F842" s="65">
        <f>Raw_endusebreakdownannual!F841</f>
        <v>19519.03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2831.13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44153.54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41432.85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100611.51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96178.12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14497.45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282376.03000000003</v>
      </c>
      <c r="F857" s="65">
        <f>Raw_endusebreakdownannual!F856</f>
        <v>17328.580000000002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10017.51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61755.78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41432.85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100611.51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105193.68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14398.17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308993.82</v>
      </c>
      <c r="F872" s="65">
        <f>Raw_endusebreakdownannual!F871</f>
        <v>24415.68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33645.11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63411.98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41432.85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100611.51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103831.51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14672.64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309287.84999999998</v>
      </c>
      <c r="F887" s="65">
        <f>Raw_endusebreakdownannual!F886</f>
        <v>48317.75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33675.51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50561.16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41432.85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100611.51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97062.58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15030.04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289668.11</v>
      </c>
      <c r="F902" s="65">
        <f>Raw_endusebreakdownannual!F901</f>
        <v>48705.55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26974.07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71608.73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41432.85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100611.51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102786.18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14305.91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316439.28000000003</v>
      </c>
      <c r="F917" s="65">
        <f>Raw_endusebreakdownannual!F916</f>
        <v>41279.980000000003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15206.31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93488.04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41432.85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100611.51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114954.59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13683.9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350487</v>
      </c>
      <c r="F932" s="65">
        <f>Raw_endusebreakdownannual!F931</f>
        <v>28890.21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2827.97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126602.88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41432.85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100611.51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108822.99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12375.84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377470.24</v>
      </c>
      <c r="F947" s="65">
        <f>Raw_endusebreakdownannual!F946</f>
        <v>15203.8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53450.27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61316.49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41432.85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100611.51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118850.32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15776.75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322211.17</v>
      </c>
      <c r="F962" s="65">
        <f>Raw_endusebreakdownannual!F961</f>
        <v>69227.02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13429.7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1504.1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81239.17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100611.51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158847.59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17243.28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355632.08</v>
      </c>
      <c r="F977" s="65">
        <f>Raw_endusebreakdownannual!F976</f>
        <v>17243.28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9196.6299999999992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44859.51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81239.17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100611.51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192372.85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16010.52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428279.67</v>
      </c>
      <c r="F992" s="65">
        <f>Raw_endusebreakdownannual!F991</f>
        <v>16010.52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4435.99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25435.85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81239.17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100611.51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184965.84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15955.86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396688.37</v>
      </c>
      <c r="F1007" s="65">
        <f>Raw_endusebreakdownannual!F1006</f>
        <v>15955.86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3621.95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56166.23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81239.17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100611.51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195435.6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15478.44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437074.48</v>
      </c>
      <c r="F1022" s="65">
        <f>Raw_endusebreakdownannual!F1021</f>
        <v>15478.44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3811.87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34682.089999999997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81239.17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100611.51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181644.94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15956.7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401989.59</v>
      </c>
      <c r="F1037" s="65">
        <f>Raw_endusebreakdownannual!F1036</f>
        <v>15956.7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433.06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59091.19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81239.17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100611.51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184669.94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14859.95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426044.88</v>
      </c>
      <c r="F1052" s="65">
        <f>Raw_endusebreakdownannual!F1051</f>
        <v>14859.95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316.41000000000003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68613.38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81239.17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100611.51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180182.04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14696.08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430962.52</v>
      </c>
      <c r="F1067" s="65">
        <f>Raw_endusebreakdownannual!F1066</f>
        <v>14696.08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704.51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79213.710000000006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81239.17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100611.51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194287.41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14678.33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456056.32000000001</v>
      </c>
      <c r="F1082" s="65">
        <f>Raw_endusebreakdownannual!F1081</f>
        <v>14678.33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537.61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92362.77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81239.17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100611.51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207638.44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14502.97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482389.51</v>
      </c>
      <c r="F1097" s="65">
        <f>Raw_endusebreakdownannual!F1096</f>
        <v>14502.97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2534.77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104749.6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81239.17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100611.51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191550.5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14403.04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480685.56</v>
      </c>
      <c r="F1112" s="65">
        <f>Raw_endusebreakdownannual!F1111</f>
        <v>14403.04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8773.1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118259.83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81239.17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100611.51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215295.71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14678.29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524179.33</v>
      </c>
      <c r="F1127" s="65">
        <f>Raw_endusebreakdownannual!F1126</f>
        <v>14678.29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8359.7900000000009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94578.53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81239.17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100611.51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195735.76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15034.79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480524.77</v>
      </c>
      <c r="F1142" s="65">
        <f>Raw_endusebreakdownannual!F1141</f>
        <v>15034.79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5947.41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130087.01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81239.17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100611.51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207159.31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14311.41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525044.42000000004</v>
      </c>
      <c r="F1157" s="65">
        <f>Raw_endusebreakdownannual!F1156</f>
        <v>14311.41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3528.43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163653.72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81239.17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100611.51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226626.22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13688.78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575659.05000000005</v>
      </c>
      <c r="F1172" s="65">
        <f>Raw_endusebreakdownannual!F1171</f>
        <v>13688.78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598.63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213978.35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81239.17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100611.51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214191.45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12381.53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610619.12</v>
      </c>
      <c r="F1187" s="65">
        <f>Raw_endusebreakdownannual!F1186</f>
        <v>12381.53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18629.080000000002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105796.72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81239.17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100611.51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229549.89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15780.97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535826.39</v>
      </c>
      <c r="F1202" s="65">
        <f>Raw_endusebreakdownannual!F1201</f>
        <v>15780.97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16346.37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424.11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41432.85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100611.51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80683.27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17237.580000000002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239498.11</v>
      </c>
      <c r="F1217" s="65">
        <f>Raw_endusebreakdownannual!F1216</f>
        <v>17237.580000000002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9937.4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21968.799999999999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41432.85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100611.51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95801.55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16005.06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269752.11</v>
      </c>
      <c r="F1232" s="65">
        <f>Raw_endusebreakdownannual!F1231</f>
        <v>16005.06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5989.82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11340.24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41432.85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100611.51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94433.24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15950.63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253807.66</v>
      </c>
      <c r="F1247" s="65">
        <f>Raw_endusebreakdownannual!F1246</f>
        <v>15950.63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4297.41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27985.85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41432.85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100611.51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97081.45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15472.39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271409.07</v>
      </c>
      <c r="F1262" s="65">
        <f>Raw_endusebreakdownannual!F1261</f>
        <v>15472.39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5454.76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15178.43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41432.85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100611.51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92180.479999999996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15951.16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254858.04</v>
      </c>
      <c r="F1277" s="65">
        <f>Raw_endusebreakdownannual!F1276</f>
        <v>15951.16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722.13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29007.95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41432.85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100611.51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96840.8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14855.4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268615.24</v>
      </c>
      <c r="F1292" s="65">
        <f>Raw_endusebreakdownannual!F1291</f>
        <v>14855.4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616.04999999999995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34899.93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41432.85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100611.51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95541.78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14691.13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273102.13</v>
      </c>
      <c r="F1307" s="65">
        <f>Raw_endusebreakdownannual!F1306</f>
        <v>14691.13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1181.95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40754.68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41432.85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100611.51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101155.36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14674.02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285136.36</v>
      </c>
      <c r="F1322" s="65">
        <f>Raw_endusebreakdownannual!F1321</f>
        <v>14674.02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685.62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43858.96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41432.85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100611.51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96178.12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14497.45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282767.06</v>
      </c>
      <c r="F1337" s="65">
        <f>Raw_endusebreakdownannual!F1336</f>
        <v>14497.45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3049.93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61403.09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41432.85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100611.51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105193.68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14398.17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311691.07</v>
      </c>
      <c r="F1352" s="65">
        <f>Raw_endusebreakdownannual!F1351</f>
        <v>14398.17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9543.57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63061.38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41432.85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100611.51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103829.41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14672.73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318478.73</v>
      </c>
      <c r="F1367" s="65">
        <f>Raw_endusebreakdownannual!F1366</f>
        <v>14672.73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9594.9699999999993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50075.29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41432.85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100611.51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97063.37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15030.02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298778</v>
      </c>
      <c r="F1382" s="65">
        <f>Raw_endusebreakdownannual!F1381</f>
        <v>15030.02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7413.92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71317.820000000007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41432.85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100611.51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102786.18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14305.91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323562.28000000003</v>
      </c>
      <c r="F1397" s="65">
        <f>Raw_endusebreakdownannual!F1396</f>
        <v>14305.91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4637.63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93124.24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41432.85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100611.51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114954.35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13683.91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354760.58</v>
      </c>
      <c r="F1412" s="65">
        <f>Raw_endusebreakdownannual!F1411</f>
        <v>13683.91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863.29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126553.54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41432.85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100611.51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108822.49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12375.85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378283.68</v>
      </c>
      <c r="F1427" s="65">
        <f>Raw_endusebreakdownannual!F1426</f>
        <v>12375.85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20109.09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58917.63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41432.85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100611.51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118859.3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15776.65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339930.39</v>
      </c>
      <c r="F1442" s="65">
        <f>Raw_endusebreakdownannual!F1441</f>
        <v>15776.65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2027.35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81239.17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100611.51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160127.07999999999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17243.46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344005.12</v>
      </c>
      <c r="F1457" s="65">
        <f>Raw_endusebreakdownannual!F1456</f>
        <v>17243.46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45561.04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81239.17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100611.51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192895.39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16010.58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420307.12</v>
      </c>
      <c r="F1472" s="65">
        <f>Raw_endusebreakdownannual!F1471</f>
        <v>16010.58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25710.34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81239.17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100611.51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185092.04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15955.89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392653.07</v>
      </c>
      <c r="F1487" s="65">
        <f>Raw_endusebreakdownannual!F1486</f>
        <v>15955.89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56271.39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81239.17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100611.51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195560.99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15478.48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433683.06</v>
      </c>
      <c r="F1502" s="65">
        <f>Raw_endusebreakdownannual!F1501</f>
        <v>15478.48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34965.440000000002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81239.17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100611.51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181660.51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15956.96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398476.64</v>
      </c>
      <c r="F1517" s="65">
        <f>Raw_endusebreakdownannual!F1516</f>
        <v>15956.96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59732.45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81239.17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100611.51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184683.72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14859.95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426266.86</v>
      </c>
      <c r="F1532" s="65">
        <f>Raw_endusebreakdownannual!F1531</f>
        <v>14859.95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68960.28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81239.17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100611.51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180189.54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14696.1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431000.51</v>
      </c>
      <c r="F1547" s="65">
        <f>Raw_endusebreakdownannual!F1546</f>
        <v>14696.1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79400.77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81239.17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100611.51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194284.36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14678.37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455535.82</v>
      </c>
      <c r="F1562" s="65">
        <f>Raw_endusebreakdownannual!F1561</f>
        <v>14678.37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92553.919999999998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81239.17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100611.51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207636.12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14503.03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482040.73</v>
      </c>
      <c r="F1577" s="65">
        <f>Raw_endusebreakdownannual!F1576</f>
        <v>14503.03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104909.8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81239.17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100611.51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191537.29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14403.05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478297.78</v>
      </c>
      <c r="F1592" s="65">
        <f>Raw_endusebreakdownannual!F1591</f>
        <v>14403.05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118356.47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81239.17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100611.51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216541.16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14678.36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516748.31</v>
      </c>
      <c r="F1607" s="65">
        <f>Raw_endusebreakdownannual!F1606</f>
        <v>14678.36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94894.07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81239.17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100611.51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196753.06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15035.3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473497.82</v>
      </c>
      <c r="F1622" s="65">
        <f>Raw_endusebreakdownannual!F1621</f>
        <v>15035.3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130181.89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81239.17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100611.51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207712.58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14311.52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519745.15</v>
      </c>
      <c r="F1637" s="65">
        <f>Raw_endusebreakdownannual!F1636</f>
        <v>14311.52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163789.87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81239.17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100611.51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226773.3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13688.81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572413.86</v>
      </c>
      <c r="F1652" s="65">
        <f>Raw_endusebreakdownannual!F1651</f>
        <v>13688.81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213951.82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81239.17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100611.51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214192.05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12381.55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609994.56000000006</v>
      </c>
      <c r="F1667" s="65">
        <f>Raw_endusebreakdownannual!F1666</f>
        <v>12381.55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107928.4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81239.17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100611.51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232905.25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15780.97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522684.34</v>
      </c>
      <c r="F1682" s="65">
        <f>Raw_endusebreakdownannual!F1681</f>
        <v>15780.97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905.59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41432.85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100611.51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81280.39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17238.45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224230.35</v>
      </c>
      <c r="F1697" s="65">
        <f>Raw_endusebreakdownannual!F1696</f>
        <v>17238.45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22543.86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41432.85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100611.51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95932.95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16005.36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260521.17</v>
      </c>
      <c r="F1712" s="65">
        <f>Raw_endusebreakdownannual!F1711</f>
        <v>16005.36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11509.19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41432.85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100611.51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94502.37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15950.94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248055.92</v>
      </c>
      <c r="F1727" s="65">
        <f>Raw_endusebreakdownannual!F1726</f>
        <v>15950.94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28067.39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41432.85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100611.51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97137.29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15472.89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267249.03999999998</v>
      </c>
      <c r="F1742" s="65">
        <f>Raw_endusebreakdownannual!F1741</f>
        <v>15472.89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15353.61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41432.85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100611.51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92184.03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15951.71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249582.01</v>
      </c>
      <c r="F1757" s="65">
        <f>Raw_endusebreakdownannual!F1756</f>
        <v>15951.71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29704.75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41432.85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100611.51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96835.33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14855.5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268584.44</v>
      </c>
      <c r="F1772" s="65">
        <f>Raw_endusebreakdownannual!F1771</f>
        <v>14855.5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35350.589999999997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41432.85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100611.51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95541.54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14691.61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272936.49</v>
      </c>
      <c r="F1787" s="65">
        <f>Raw_endusebreakdownannual!F1786</f>
        <v>14691.61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40932.660000000003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41432.85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100611.51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101155.28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14674.13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284132.3</v>
      </c>
      <c r="F1802" s="65">
        <f>Raw_endusebreakdownannual!F1801</f>
        <v>14674.13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44054.42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41432.85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100611.51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96174.96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14497.31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282273.75</v>
      </c>
      <c r="F1817" s="65">
        <f>Raw_endusebreakdownannual!F1816</f>
        <v>14497.31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61468.15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41432.85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100611.51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105180.04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14398.36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308692.55</v>
      </c>
      <c r="F1832" s="65">
        <f>Raw_endusebreakdownannual!F1831</f>
        <v>14398.36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63233.45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41432.85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100611.51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104161.69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14673.3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309439.51</v>
      </c>
      <c r="F1847" s="65">
        <f>Raw_endusebreakdownannual!F1846</f>
        <v>14673.3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50371.3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41432.85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100611.51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97526.2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15029.75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289941.87</v>
      </c>
      <c r="F1862" s="65">
        <f>Raw_endusebreakdownannual!F1861</f>
        <v>15029.75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71499.86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41432.85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100611.51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103089.79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14306.14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316634.01</v>
      </c>
      <c r="F1877" s="65">
        <f>Raw_endusebreakdownannual!F1876</f>
        <v>14306.14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93317.31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41432.85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100611.51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114992.06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13684.67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350353.74</v>
      </c>
      <c r="F1892" s="65">
        <f>Raw_endusebreakdownannual!F1891</f>
        <v>13684.67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126423.05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41432.85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100611.51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108819.71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12376.02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377287.13</v>
      </c>
      <c r="F1907" s="65">
        <f>Raw_endusebreakdownannual!F1906</f>
        <v>12376.02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60879.48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41432.85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100611.51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121412.35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15777.21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324336.19</v>
      </c>
      <c r="F1922" s="65">
        <f>Raw_endusebreakdownannual!F1921</f>
        <v>15777.21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89218.86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2951.69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81239.17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100611.51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57116.67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17243.36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241919.04</v>
      </c>
      <c r="F1937" s="65">
        <f>Raw_endusebreakdownannual!F1936</f>
        <v>106462.22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55962.71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43760.01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81239.17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100611.51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78646.41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16010.57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304257.09999999998</v>
      </c>
      <c r="F1952" s="65">
        <f>Raw_endusebreakdownannual!F1951</f>
        <v>71973.279999999999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33918.239999999998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27105.62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81239.17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100611.51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72344.320000000007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15956.02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281300.63</v>
      </c>
      <c r="F1967" s="65">
        <f>Raw_endusebreakdownannual!F1966</f>
        <v>49874.26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28774.62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54397.45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81239.17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100611.51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82600.759999999995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15478.48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318848.89</v>
      </c>
      <c r="F1982" s="65">
        <f>Raw_endusebreakdownannual!F1981</f>
        <v>44253.09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25832.85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35465.96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81239.17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100611.51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73544.45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15956.28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290861.09000000003</v>
      </c>
      <c r="F1997" s="65">
        <f>Raw_endusebreakdownannual!F1996</f>
        <v>41789.129999999997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5371.18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59918.37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81239.17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100611.51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81421.679999999993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14859.68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323190.74</v>
      </c>
      <c r="F2012" s="65">
        <f>Raw_endusebreakdownannual!F2011</f>
        <v>20230.86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4076.06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66027.98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81239.17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100611.51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80929.87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14695.85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328808.53999999998</v>
      </c>
      <c r="F2027" s="65">
        <f>Raw_endusebreakdownannual!F2026</f>
        <v>18771.91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7817.1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75968.820000000007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81239.17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100611.51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87547.57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14678.35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345367.08</v>
      </c>
      <c r="F2042" s="65">
        <f>Raw_endusebreakdownannual!F2041</f>
        <v>22495.45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6333.95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87699.86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81239.17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100611.51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95350.36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14503.1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364900.91</v>
      </c>
      <c r="F2057" s="65">
        <f>Raw_endusebreakdownannual!F2056</f>
        <v>20837.05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17038.310000000001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98041.66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81239.17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100611.51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89824.91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14403.1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369717.26</v>
      </c>
      <c r="F2072" s="65">
        <f>Raw_endusebreakdownannual!F2071</f>
        <v>31441.41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58292.99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110863.16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81239.17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100611.51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100767.18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14678.39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393481.04</v>
      </c>
      <c r="F2087" s="65">
        <f>Raw_endusebreakdownannual!F2086</f>
        <v>72971.38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51952.44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89601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81239.17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100611.51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89370.89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15035.07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360822.57</v>
      </c>
      <c r="F2102" s="65">
        <f>Raw_endusebreakdownannual!F2101</f>
        <v>66987.509999999995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41041.910000000003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122427.22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81239.17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100611.51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100009.72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14311.58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404287.62</v>
      </c>
      <c r="F2117" s="65">
        <f>Raw_endusebreakdownannual!F2116</f>
        <v>55353.49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24330.05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152844.24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81239.17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100611.51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113929.03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13688.84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448623.96</v>
      </c>
      <c r="F2132" s="65">
        <f>Raw_endusebreakdownannual!F2131</f>
        <v>38018.89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5286.89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199353.35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81239.17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100611.51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114849.84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12381.49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496053.88</v>
      </c>
      <c r="F2147" s="65">
        <f>Raw_endusebreakdownannual!F2146</f>
        <v>17668.38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79603.62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100680.43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81239.17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100611.51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106361.56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15781.51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388892.68</v>
      </c>
      <c r="F2162" s="65">
        <f>Raw_endusebreakdownannual!F2161</f>
        <v>95385.13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93974.2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1058.58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41432.85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100611.51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30829.95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17237.89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173932.89</v>
      </c>
      <c r="F2177" s="65">
        <f>Raw_endusebreakdownannual!F2176</f>
        <v>111212.09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52670.6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21255.17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41432.85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100611.51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39500.57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16005.07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202800.1</v>
      </c>
      <c r="F2192" s="65">
        <f>Raw_endusebreakdownannual!F2191</f>
        <v>68675.66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38512.9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11486.62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41432.85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100611.51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37211.589999999997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15950.56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190742.57</v>
      </c>
      <c r="F2207" s="65">
        <f>Raw_endusebreakdownannual!F2206</f>
        <v>54463.46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28886.18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26627.32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41432.85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100611.51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41300.53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15472.6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209972.21</v>
      </c>
      <c r="F2222" s="65">
        <f>Raw_endusebreakdownannual!F2221</f>
        <v>44358.78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32155.43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14901.83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41432.85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100611.51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37348.14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15951.3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194294.33</v>
      </c>
      <c r="F2237" s="65">
        <f>Raw_endusebreakdownannual!F2236</f>
        <v>48106.73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7218.87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29189.360000000001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41432.85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100611.51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42488.04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14855.52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213721.76</v>
      </c>
      <c r="F2252" s="65">
        <f>Raw_endusebreakdownannual!F2251</f>
        <v>22074.400000000001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6238.17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33227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41432.85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100611.51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42772.46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14691.49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218043.82</v>
      </c>
      <c r="F2267" s="65">
        <f>Raw_endusebreakdownannual!F2266</f>
        <v>20929.66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10301.5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38623.19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41432.85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100611.51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45349.07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14673.81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226016.62</v>
      </c>
      <c r="F2282" s="65">
        <f>Raw_endusebreakdownannual!F2281</f>
        <v>24975.31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6494.67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41384.019999999997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41432.85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100611.51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44317.34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14497.5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227745.72</v>
      </c>
      <c r="F2297" s="65">
        <f>Raw_endusebreakdownannual!F2296</f>
        <v>20992.17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17394.39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57647.839999999997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41432.85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100611.51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49422.53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14398.13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249114.74</v>
      </c>
      <c r="F2312" s="65">
        <f>Raw_endusebreakdownannual!F2311</f>
        <v>31792.52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52433.96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59801.13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41432.85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100611.51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49208.86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14672.98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251054.35</v>
      </c>
      <c r="F2327" s="65">
        <f>Raw_endusebreakdownannual!F2326</f>
        <v>67106.95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50901.15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47531.77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41432.85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100611.51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44543.17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15030.06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234119.3</v>
      </c>
      <c r="F2342" s="65">
        <f>Raw_endusebreakdownannual!F2341</f>
        <v>65931.210000000006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42350.29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67655.41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41432.85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100611.51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50002.55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14306.32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259702.32</v>
      </c>
      <c r="F2357" s="65">
        <f>Raw_endusebreakdownannual!F2356</f>
        <v>56656.62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27091.200000000001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88092.3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41432.85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100611.51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58555.74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13684.14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288692.40999999997</v>
      </c>
      <c r="F2372" s="65">
        <f>Raw_endusebreakdownannual!F2371</f>
        <v>40775.339999999997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6023.81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119805.78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41432.85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100611.51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60526.02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12376.07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322376.15999999997</v>
      </c>
      <c r="F2387" s="65">
        <f>Raw_endusebreakdownannual!F2386</f>
        <v>18399.88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78049.03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57304.81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41432.85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100611.51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55323.31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15776.69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254672.48</v>
      </c>
      <c r="F2402" s="65">
        <f>Raw_endusebreakdownannual!F2401</f>
        <v>93825.72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425</v>
      </c>
      <c r="E2">
        <v>0</v>
      </c>
      <c r="F2">
        <v>146040.14000000001</v>
      </c>
    </row>
    <row r="3" spans="1:6" x14ac:dyDescent="0.25">
      <c r="A3" t="s">
        <v>39</v>
      </c>
      <c r="B3" t="s">
        <v>73</v>
      </c>
      <c r="C3" t="s">
        <v>67</v>
      </c>
      <c r="D3" t="s">
        <v>426</v>
      </c>
      <c r="E3">
        <v>3193.08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427</v>
      </c>
      <c r="E4">
        <v>81239.17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428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429</v>
      </c>
      <c r="E6">
        <v>100611.51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430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431</v>
      </c>
      <c r="E8">
        <v>26816.6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432</v>
      </c>
      <c r="E9">
        <v>336.68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433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434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435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436</v>
      </c>
      <c r="E13">
        <v>0</v>
      </c>
      <c r="F13">
        <v>17243.45</v>
      </c>
    </row>
    <row r="14" spans="1:6" x14ac:dyDescent="0.25">
      <c r="A14" t="s">
        <v>39</v>
      </c>
      <c r="B14" t="s">
        <v>73</v>
      </c>
      <c r="C14" t="s">
        <v>67</v>
      </c>
      <c r="D14" t="s">
        <v>437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438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439</v>
      </c>
      <c r="E16">
        <v>212197.05</v>
      </c>
      <c r="F16">
        <v>163283.59</v>
      </c>
    </row>
    <row r="17" spans="1:6" x14ac:dyDescent="0.25">
      <c r="A17" t="s">
        <v>39</v>
      </c>
      <c r="B17" t="s">
        <v>74</v>
      </c>
      <c r="C17" t="s">
        <v>67</v>
      </c>
      <c r="D17" t="s">
        <v>425</v>
      </c>
      <c r="E17">
        <v>0</v>
      </c>
      <c r="F17">
        <v>103580.09</v>
      </c>
    </row>
    <row r="18" spans="1:6" x14ac:dyDescent="0.25">
      <c r="A18" t="s">
        <v>39</v>
      </c>
      <c r="B18" t="s">
        <v>74</v>
      </c>
      <c r="C18" t="s">
        <v>67</v>
      </c>
      <c r="D18" t="s">
        <v>426</v>
      </c>
      <c r="E18">
        <v>55585.78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427</v>
      </c>
      <c r="E19">
        <v>81239.17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428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429</v>
      </c>
      <c r="E21">
        <v>100611.51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430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431</v>
      </c>
      <c r="E23">
        <v>44302.83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432</v>
      </c>
      <c r="E24">
        <v>2499.88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433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434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435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436</v>
      </c>
      <c r="E28">
        <v>0</v>
      </c>
      <c r="F28">
        <v>16010.73</v>
      </c>
    </row>
    <row r="29" spans="1:6" x14ac:dyDescent="0.25">
      <c r="A29" t="s">
        <v>39</v>
      </c>
      <c r="B29" t="s">
        <v>74</v>
      </c>
      <c r="C29" t="s">
        <v>67</v>
      </c>
      <c r="D29" t="s">
        <v>437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438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439</v>
      </c>
      <c r="E31">
        <v>284239.18</v>
      </c>
      <c r="F31">
        <v>119590.82</v>
      </c>
    </row>
    <row r="32" spans="1:6" x14ac:dyDescent="0.25">
      <c r="A32" t="s">
        <v>39</v>
      </c>
      <c r="B32" t="s">
        <v>75</v>
      </c>
      <c r="C32" t="s">
        <v>67</v>
      </c>
      <c r="D32" t="s">
        <v>425</v>
      </c>
      <c r="E32">
        <v>0</v>
      </c>
      <c r="F32">
        <v>70310.27</v>
      </c>
    </row>
    <row r="33" spans="1:6" x14ac:dyDescent="0.25">
      <c r="A33" t="s">
        <v>39</v>
      </c>
      <c r="B33" t="s">
        <v>75</v>
      </c>
      <c r="C33" t="s">
        <v>67</v>
      </c>
      <c r="D33" t="s">
        <v>426</v>
      </c>
      <c r="E33">
        <v>35086.71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427</v>
      </c>
      <c r="E34">
        <v>81239.17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428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429</v>
      </c>
      <c r="E36">
        <v>100611.51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430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431</v>
      </c>
      <c r="E38">
        <v>38265.360000000001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432</v>
      </c>
      <c r="E39">
        <v>2092.48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433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434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435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436</v>
      </c>
      <c r="E43">
        <v>0</v>
      </c>
      <c r="F43">
        <v>15955.52</v>
      </c>
    </row>
    <row r="44" spans="1:6" x14ac:dyDescent="0.25">
      <c r="A44" t="s">
        <v>39</v>
      </c>
      <c r="B44" t="s">
        <v>75</v>
      </c>
      <c r="C44" t="s">
        <v>67</v>
      </c>
      <c r="D44" t="s">
        <v>437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438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439</v>
      </c>
      <c r="E46">
        <v>257295.24</v>
      </c>
      <c r="F46">
        <v>86265.79</v>
      </c>
    </row>
    <row r="47" spans="1:6" x14ac:dyDescent="0.25">
      <c r="A47" t="s">
        <v>39</v>
      </c>
      <c r="B47" t="s">
        <v>76</v>
      </c>
      <c r="C47" t="s">
        <v>67</v>
      </c>
      <c r="D47" t="s">
        <v>425</v>
      </c>
      <c r="E47">
        <v>0</v>
      </c>
      <c r="F47">
        <v>63294.63</v>
      </c>
    </row>
    <row r="48" spans="1:6" x14ac:dyDescent="0.25">
      <c r="A48" t="s">
        <v>39</v>
      </c>
      <c r="B48" t="s">
        <v>76</v>
      </c>
      <c r="C48" t="s">
        <v>67</v>
      </c>
      <c r="D48" t="s">
        <v>426</v>
      </c>
      <c r="E48">
        <v>67939.09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427</v>
      </c>
      <c r="E49">
        <v>81239.17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428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429</v>
      </c>
      <c r="E51">
        <v>100611.51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430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431</v>
      </c>
      <c r="E53">
        <v>51527.54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432</v>
      </c>
      <c r="E54">
        <v>2990.94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433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434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435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436</v>
      </c>
      <c r="E58">
        <v>0</v>
      </c>
      <c r="F58">
        <v>15477.89</v>
      </c>
    </row>
    <row r="59" spans="1:6" x14ac:dyDescent="0.25">
      <c r="A59" t="s">
        <v>39</v>
      </c>
      <c r="B59" t="s">
        <v>76</v>
      </c>
      <c r="C59" t="s">
        <v>67</v>
      </c>
      <c r="D59" t="s">
        <v>437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438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439</v>
      </c>
      <c r="E61">
        <v>304308.26</v>
      </c>
      <c r="F61">
        <v>78772.52</v>
      </c>
    </row>
    <row r="62" spans="1:6" x14ac:dyDescent="0.25">
      <c r="A62" t="s">
        <v>39</v>
      </c>
      <c r="B62" t="s">
        <v>77</v>
      </c>
      <c r="C62" t="s">
        <v>67</v>
      </c>
      <c r="D62" t="s">
        <v>425</v>
      </c>
      <c r="E62">
        <v>0</v>
      </c>
      <c r="F62">
        <v>56395.07</v>
      </c>
    </row>
    <row r="63" spans="1:6" x14ac:dyDescent="0.25">
      <c r="A63" t="s">
        <v>39</v>
      </c>
      <c r="B63" t="s">
        <v>77</v>
      </c>
      <c r="C63" t="s">
        <v>67</v>
      </c>
      <c r="D63" t="s">
        <v>426</v>
      </c>
      <c r="E63">
        <v>43026.84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427</v>
      </c>
      <c r="E64">
        <v>81239.17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428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429</v>
      </c>
      <c r="E66">
        <v>100611.51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430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431</v>
      </c>
      <c r="E68">
        <v>39104.81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432</v>
      </c>
      <c r="E69">
        <v>2116.4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433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434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435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436</v>
      </c>
      <c r="E73">
        <v>0</v>
      </c>
      <c r="F73">
        <v>15956.5</v>
      </c>
    </row>
    <row r="74" spans="1:6" x14ac:dyDescent="0.25">
      <c r="A74" t="s">
        <v>39</v>
      </c>
      <c r="B74" t="s">
        <v>77</v>
      </c>
      <c r="C74" t="s">
        <v>67</v>
      </c>
      <c r="D74" t="s">
        <v>437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438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439</v>
      </c>
      <c r="E76">
        <v>266098.74</v>
      </c>
      <c r="F76">
        <v>72351.570000000007</v>
      </c>
    </row>
    <row r="77" spans="1:6" x14ac:dyDescent="0.25">
      <c r="A77" t="s">
        <v>39</v>
      </c>
      <c r="B77" t="s">
        <v>78</v>
      </c>
      <c r="C77" t="s">
        <v>67</v>
      </c>
      <c r="D77" t="s">
        <v>425</v>
      </c>
      <c r="E77">
        <v>0</v>
      </c>
      <c r="F77">
        <v>19299.57</v>
      </c>
    </row>
    <row r="78" spans="1:6" x14ac:dyDescent="0.25">
      <c r="A78" t="s">
        <v>39</v>
      </c>
      <c r="B78" t="s">
        <v>78</v>
      </c>
      <c r="C78" t="s">
        <v>67</v>
      </c>
      <c r="D78" t="s">
        <v>426</v>
      </c>
      <c r="E78">
        <v>77017.679999999993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427</v>
      </c>
      <c r="E79">
        <v>81239.17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428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429</v>
      </c>
      <c r="E81">
        <v>100611.51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430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431</v>
      </c>
      <c r="E83">
        <v>58247.42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432</v>
      </c>
      <c r="E84">
        <v>3820.57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433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434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435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436</v>
      </c>
      <c r="E88">
        <v>0</v>
      </c>
      <c r="F88">
        <v>14859.92</v>
      </c>
    </row>
    <row r="89" spans="1:6" x14ac:dyDescent="0.25">
      <c r="A89" t="s">
        <v>39</v>
      </c>
      <c r="B89" t="s">
        <v>78</v>
      </c>
      <c r="C89" t="s">
        <v>67</v>
      </c>
      <c r="D89" t="s">
        <v>437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438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439</v>
      </c>
      <c r="E91">
        <v>320936.36</v>
      </c>
      <c r="F91">
        <v>34159.49</v>
      </c>
    </row>
    <row r="92" spans="1:6" x14ac:dyDescent="0.25">
      <c r="A92" t="s">
        <v>39</v>
      </c>
      <c r="B92" t="s">
        <v>79</v>
      </c>
      <c r="C92" t="s">
        <v>67</v>
      </c>
      <c r="D92" t="s">
        <v>425</v>
      </c>
      <c r="E92">
        <v>0</v>
      </c>
      <c r="F92">
        <v>15891.7</v>
      </c>
    </row>
    <row r="93" spans="1:6" x14ac:dyDescent="0.25">
      <c r="A93" t="s">
        <v>39</v>
      </c>
      <c r="B93" t="s">
        <v>79</v>
      </c>
      <c r="C93" t="s">
        <v>67</v>
      </c>
      <c r="D93" t="s">
        <v>426</v>
      </c>
      <c r="E93">
        <v>82476.56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427</v>
      </c>
      <c r="E94">
        <v>81239.17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428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429</v>
      </c>
      <c r="E96">
        <v>100611.51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430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431</v>
      </c>
      <c r="E98">
        <v>57719.71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432</v>
      </c>
      <c r="E99">
        <v>4035.07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433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434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435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436</v>
      </c>
      <c r="E103">
        <v>0</v>
      </c>
      <c r="F103">
        <v>14696.19</v>
      </c>
    </row>
    <row r="104" spans="1:6" x14ac:dyDescent="0.25">
      <c r="A104" t="s">
        <v>39</v>
      </c>
      <c r="B104" t="s">
        <v>79</v>
      </c>
      <c r="C104" t="s">
        <v>67</v>
      </c>
      <c r="D104" t="s">
        <v>437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438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439</v>
      </c>
      <c r="E106">
        <v>326082.03000000003</v>
      </c>
      <c r="F106">
        <v>30587.89</v>
      </c>
    </row>
    <row r="107" spans="1:6" x14ac:dyDescent="0.25">
      <c r="A107" t="s">
        <v>39</v>
      </c>
      <c r="B107" t="s">
        <v>80</v>
      </c>
      <c r="C107" t="s">
        <v>67</v>
      </c>
      <c r="D107" t="s">
        <v>425</v>
      </c>
      <c r="E107">
        <v>0</v>
      </c>
      <c r="F107">
        <v>25515.69</v>
      </c>
    </row>
    <row r="108" spans="1:6" x14ac:dyDescent="0.25">
      <c r="A108" t="s">
        <v>39</v>
      </c>
      <c r="B108" t="s">
        <v>80</v>
      </c>
      <c r="C108" t="s">
        <v>67</v>
      </c>
      <c r="D108" t="s">
        <v>426</v>
      </c>
      <c r="E108">
        <v>97860.54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427</v>
      </c>
      <c r="E109">
        <v>81239.17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428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429</v>
      </c>
      <c r="E111">
        <v>100611.51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430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431</v>
      </c>
      <c r="E113">
        <v>61321.52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432</v>
      </c>
      <c r="E114">
        <v>4245.38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433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434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435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436</v>
      </c>
      <c r="E118">
        <v>0</v>
      </c>
      <c r="F118">
        <v>14678.52</v>
      </c>
    </row>
    <row r="119" spans="1:6" x14ac:dyDescent="0.25">
      <c r="A119" t="s">
        <v>39</v>
      </c>
      <c r="B119" t="s">
        <v>80</v>
      </c>
      <c r="C119" t="s">
        <v>67</v>
      </c>
      <c r="D119" t="s">
        <v>437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438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439</v>
      </c>
      <c r="E121">
        <v>345278.12</v>
      </c>
      <c r="F121">
        <v>40194.21</v>
      </c>
    </row>
    <row r="122" spans="1:6" x14ac:dyDescent="0.25">
      <c r="A122" t="s">
        <v>39</v>
      </c>
      <c r="B122" t="s">
        <v>81</v>
      </c>
      <c r="C122" t="s">
        <v>67</v>
      </c>
      <c r="D122" t="s">
        <v>425</v>
      </c>
      <c r="E122">
        <v>0</v>
      </c>
      <c r="F122">
        <v>24152.33</v>
      </c>
    </row>
    <row r="123" spans="1:6" x14ac:dyDescent="0.25">
      <c r="A123" t="s">
        <v>39</v>
      </c>
      <c r="B123" t="s">
        <v>81</v>
      </c>
      <c r="C123" t="s">
        <v>67</v>
      </c>
      <c r="D123" t="s">
        <v>426</v>
      </c>
      <c r="E123">
        <v>111615.41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427</v>
      </c>
      <c r="E124">
        <v>81239.17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428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429</v>
      </c>
      <c r="E126">
        <v>100611.51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430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431</v>
      </c>
      <c r="E128">
        <v>68210.55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432</v>
      </c>
      <c r="E129">
        <v>4601.01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433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434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435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436</v>
      </c>
      <c r="E133">
        <v>0</v>
      </c>
      <c r="F133">
        <v>14502.86</v>
      </c>
    </row>
    <row r="134" spans="1:6" x14ac:dyDescent="0.25">
      <c r="A134" t="s">
        <v>39</v>
      </c>
      <c r="B134" t="s">
        <v>81</v>
      </c>
      <c r="C134" t="s">
        <v>67</v>
      </c>
      <c r="D134" t="s">
        <v>437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438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439</v>
      </c>
      <c r="E136">
        <v>366277.65</v>
      </c>
      <c r="F136">
        <v>38655.19</v>
      </c>
    </row>
    <row r="137" spans="1:6" x14ac:dyDescent="0.25">
      <c r="A137" t="s">
        <v>39</v>
      </c>
      <c r="B137" t="s">
        <v>20</v>
      </c>
      <c r="C137" t="s">
        <v>67</v>
      </c>
      <c r="D137" t="s">
        <v>425</v>
      </c>
      <c r="E137">
        <v>0</v>
      </c>
      <c r="F137">
        <v>39048.81</v>
      </c>
    </row>
    <row r="138" spans="1:6" x14ac:dyDescent="0.25">
      <c r="A138" t="s">
        <v>39</v>
      </c>
      <c r="B138" t="s">
        <v>20</v>
      </c>
      <c r="C138" t="s">
        <v>67</v>
      </c>
      <c r="D138" t="s">
        <v>426</v>
      </c>
      <c r="E138">
        <v>121148.07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427</v>
      </c>
      <c r="E139">
        <v>81239.17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428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429</v>
      </c>
      <c r="E141">
        <v>100611.51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430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431</v>
      </c>
      <c r="E143">
        <v>63696.17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432</v>
      </c>
      <c r="E144">
        <v>4168.74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433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434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435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436</v>
      </c>
      <c r="E148">
        <v>0</v>
      </c>
      <c r="F148">
        <v>14402.98</v>
      </c>
    </row>
    <row r="149" spans="1:6" x14ac:dyDescent="0.25">
      <c r="A149" t="s">
        <v>39</v>
      </c>
      <c r="B149" t="s">
        <v>20</v>
      </c>
      <c r="C149" t="s">
        <v>67</v>
      </c>
      <c r="D149" t="s">
        <v>437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438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439</v>
      </c>
      <c r="E151">
        <v>370863.67</v>
      </c>
      <c r="F151">
        <v>53451.8</v>
      </c>
    </row>
    <row r="152" spans="1:6" x14ac:dyDescent="0.25">
      <c r="A152" t="s">
        <v>39</v>
      </c>
      <c r="B152" t="s">
        <v>21</v>
      </c>
      <c r="C152" t="s">
        <v>67</v>
      </c>
      <c r="D152" t="s">
        <v>425</v>
      </c>
      <c r="E152">
        <v>0</v>
      </c>
      <c r="F152">
        <v>109769.48</v>
      </c>
    </row>
    <row r="153" spans="1:6" x14ac:dyDescent="0.25">
      <c r="A153" t="s">
        <v>39</v>
      </c>
      <c r="B153" t="s">
        <v>21</v>
      </c>
      <c r="C153" t="s">
        <v>67</v>
      </c>
      <c r="D153" t="s">
        <v>426</v>
      </c>
      <c r="E153">
        <v>132633.74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427</v>
      </c>
      <c r="E154">
        <v>81239.17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428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429</v>
      </c>
      <c r="E156">
        <v>100611.51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430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431</v>
      </c>
      <c r="E158">
        <v>71653.399999999994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432</v>
      </c>
      <c r="E159">
        <v>4224.88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433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434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435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436</v>
      </c>
      <c r="E163">
        <v>0</v>
      </c>
      <c r="F163">
        <v>14678.48</v>
      </c>
    </row>
    <row r="164" spans="1:6" x14ac:dyDescent="0.25">
      <c r="A164" t="s">
        <v>39</v>
      </c>
      <c r="B164" t="s">
        <v>21</v>
      </c>
      <c r="C164" t="s">
        <v>67</v>
      </c>
      <c r="D164" t="s">
        <v>437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438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439</v>
      </c>
      <c r="E166">
        <v>390362.72</v>
      </c>
      <c r="F166">
        <v>124447.95</v>
      </c>
    </row>
    <row r="167" spans="1:6" x14ac:dyDescent="0.25">
      <c r="A167" t="s">
        <v>39</v>
      </c>
      <c r="B167" t="s">
        <v>22</v>
      </c>
      <c r="C167" t="s">
        <v>67</v>
      </c>
      <c r="D167" t="s">
        <v>425</v>
      </c>
      <c r="E167">
        <v>0</v>
      </c>
      <c r="F167">
        <v>92799.63</v>
      </c>
    </row>
    <row r="168" spans="1:6" x14ac:dyDescent="0.25">
      <c r="A168" t="s">
        <v>39</v>
      </c>
      <c r="B168" t="s">
        <v>22</v>
      </c>
      <c r="C168" t="s">
        <v>67</v>
      </c>
      <c r="D168" t="s">
        <v>426</v>
      </c>
      <c r="E168">
        <v>108710.44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427</v>
      </c>
      <c r="E169">
        <v>81239.17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428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429</v>
      </c>
      <c r="E171">
        <v>100611.51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430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431</v>
      </c>
      <c r="E173">
        <v>61889.599999999999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432</v>
      </c>
      <c r="E174">
        <v>3822.84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433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434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435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436</v>
      </c>
      <c r="E178">
        <v>0</v>
      </c>
      <c r="F178">
        <v>15035.28</v>
      </c>
    </row>
    <row r="179" spans="1:6" x14ac:dyDescent="0.25">
      <c r="A179" t="s">
        <v>39</v>
      </c>
      <c r="B179" t="s">
        <v>22</v>
      </c>
      <c r="C179" t="s">
        <v>67</v>
      </c>
      <c r="D179" t="s">
        <v>437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438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439</v>
      </c>
      <c r="E181">
        <v>356273.57</v>
      </c>
      <c r="F181">
        <v>107834.9</v>
      </c>
    </row>
    <row r="182" spans="1:6" x14ac:dyDescent="0.25">
      <c r="A182" t="s">
        <v>39</v>
      </c>
      <c r="B182" t="s">
        <v>23</v>
      </c>
      <c r="C182" t="s">
        <v>67</v>
      </c>
      <c r="D182" t="s">
        <v>425</v>
      </c>
      <c r="E182">
        <v>0</v>
      </c>
      <c r="F182">
        <v>76233.490000000005</v>
      </c>
    </row>
    <row r="183" spans="1:6" x14ac:dyDescent="0.25">
      <c r="A183" t="s">
        <v>39</v>
      </c>
      <c r="B183" t="s">
        <v>23</v>
      </c>
      <c r="C183" t="s">
        <v>67</v>
      </c>
      <c r="D183" t="s">
        <v>426</v>
      </c>
      <c r="E183">
        <v>145921.79999999999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427</v>
      </c>
      <c r="E184">
        <v>81239.17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428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429</v>
      </c>
      <c r="E186">
        <v>100611.51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430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431</v>
      </c>
      <c r="E188">
        <v>76380.97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432</v>
      </c>
      <c r="E189">
        <v>4629.84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433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434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435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436</v>
      </c>
      <c r="E193">
        <v>0</v>
      </c>
      <c r="F193">
        <v>14311.66</v>
      </c>
    </row>
    <row r="194" spans="1:6" x14ac:dyDescent="0.25">
      <c r="A194" t="s">
        <v>39</v>
      </c>
      <c r="B194" t="s">
        <v>23</v>
      </c>
      <c r="C194" t="s">
        <v>67</v>
      </c>
      <c r="D194" t="s">
        <v>437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438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439</v>
      </c>
      <c r="E196">
        <v>408783.3</v>
      </c>
      <c r="F196">
        <v>90545.15</v>
      </c>
    </row>
    <row r="197" spans="1:6" x14ac:dyDescent="0.25">
      <c r="A197" t="s">
        <v>39</v>
      </c>
      <c r="B197" t="s">
        <v>24</v>
      </c>
      <c r="C197" t="s">
        <v>67</v>
      </c>
      <c r="D197" t="s">
        <v>425</v>
      </c>
      <c r="E197">
        <v>0</v>
      </c>
      <c r="F197">
        <v>55542.13</v>
      </c>
    </row>
    <row r="198" spans="1:6" x14ac:dyDescent="0.25">
      <c r="A198" t="s">
        <v>39</v>
      </c>
      <c r="B198" t="s">
        <v>24</v>
      </c>
      <c r="C198" t="s">
        <v>67</v>
      </c>
      <c r="D198" t="s">
        <v>426</v>
      </c>
      <c r="E198">
        <v>176411.32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427</v>
      </c>
      <c r="E199">
        <v>81239.17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428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429</v>
      </c>
      <c r="E201">
        <v>100611.51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430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431</v>
      </c>
      <c r="E203">
        <v>83472.259999999995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432</v>
      </c>
      <c r="E204">
        <v>5042.09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433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434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435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436</v>
      </c>
      <c r="E208">
        <v>0</v>
      </c>
      <c r="F208">
        <v>13689.05</v>
      </c>
    </row>
    <row r="209" spans="1:6" x14ac:dyDescent="0.25">
      <c r="A209" t="s">
        <v>39</v>
      </c>
      <c r="B209" t="s">
        <v>24</v>
      </c>
      <c r="C209" t="s">
        <v>67</v>
      </c>
      <c r="D209" t="s">
        <v>437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438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439</v>
      </c>
      <c r="E211">
        <v>446776.36</v>
      </c>
      <c r="F211">
        <v>69231.179999999993</v>
      </c>
    </row>
    <row r="212" spans="1:6" x14ac:dyDescent="0.25">
      <c r="A212" t="s">
        <v>39</v>
      </c>
      <c r="B212" t="s">
        <v>25</v>
      </c>
      <c r="C212" t="s">
        <v>67</v>
      </c>
      <c r="D212" t="s">
        <v>425</v>
      </c>
      <c r="E212">
        <v>0</v>
      </c>
      <c r="F212">
        <v>20907.73</v>
      </c>
    </row>
    <row r="213" spans="1:6" x14ac:dyDescent="0.25">
      <c r="A213" t="s">
        <v>39</v>
      </c>
      <c r="B213" t="s">
        <v>25</v>
      </c>
      <c r="C213" t="s">
        <v>67</v>
      </c>
      <c r="D213" t="s">
        <v>426</v>
      </c>
      <c r="E213">
        <v>235763.64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427</v>
      </c>
      <c r="E214">
        <v>81239.17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428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429</v>
      </c>
      <c r="E216">
        <v>100611.51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430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431</v>
      </c>
      <c r="E218">
        <v>84678.19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432</v>
      </c>
      <c r="E219">
        <v>5595.52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433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434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435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436</v>
      </c>
      <c r="E223">
        <v>0</v>
      </c>
      <c r="F223">
        <v>12381.75</v>
      </c>
    </row>
    <row r="224" spans="1:6" x14ac:dyDescent="0.25">
      <c r="A224" t="s">
        <v>39</v>
      </c>
      <c r="B224" t="s">
        <v>25</v>
      </c>
      <c r="C224" t="s">
        <v>67</v>
      </c>
      <c r="D224" t="s">
        <v>437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438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439</v>
      </c>
      <c r="E226">
        <v>507888.04</v>
      </c>
      <c r="F226">
        <v>33289.49</v>
      </c>
    </row>
    <row r="227" spans="1:6" x14ac:dyDescent="0.25">
      <c r="A227" t="s">
        <v>39</v>
      </c>
      <c r="B227" t="s">
        <v>26</v>
      </c>
      <c r="C227" t="s">
        <v>67</v>
      </c>
      <c r="D227" t="s">
        <v>425</v>
      </c>
      <c r="E227">
        <v>0</v>
      </c>
      <c r="F227">
        <v>134300.72</v>
      </c>
    </row>
    <row r="228" spans="1:6" x14ac:dyDescent="0.25">
      <c r="A228" t="s">
        <v>39</v>
      </c>
      <c r="B228" t="s">
        <v>26</v>
      </c>
      <c r="C228" t="s">
        <v>67</v>
      </c>
      <c r="D228" t="s">
        <v>426</v>
      </c>
      <c r="E228">
        <v>111450.42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427</v>
      </c>
      <c r="E229">
        <v>81239.17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428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429</v>
      </c>
      <c r="E231">
        <v>100611.51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430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431</v>
      </c>
      <c r="E233">
        <v>67221.63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432</v>
      </c>
      <c r="E234">
        <v>3552.86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433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434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435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436</v>
      </c>
      <c r="E238">
        <v>0</v>
      </c>
      <c r="F238">
        <v>15781.75</v>
      </c>
    </row>
    <row r="239" spans="1:6" x14ac:dyDescent="0.25">
      <c r="A239" t="s">
        <v>39</v>
      </c>
      <c r="B239" t="s">
        <v>26</v>
      </c>
      <c r="C239" t="s">
        <v>67</v>
      </c>
      <c r="D239" t="s">
        <v>437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438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439</v>
      </c>
      <c r="E241">
        <v>364075.61</v>
      </c>
      <c r="F241">
        <v>150082.47</v>
      </c>
    </row>
    <row r="242" spans="1:6" x14ac:dyDescent="0.25">
      <c r="A242" t="s">
        <v>40</v>
      </c>
      <c r="B242" t="s">
        <v>73</v>
      </c>
      <c r="C242" t="s">
        <v>67</v>
      </c>
      <c r="D242" t="s">
        <v>425</v>
      </c>
      <c r="E242">
        <v>0</v>
      </c>
      <c r="F242">
        <v>136894.19</v>
      </c>
    </row>
    <row r="243" spans="1:6" x14ac:dyDescent="0.25">
      <c r="A243" t="s">
        <v>40</v>
      </c>
      <c r="B243" t="s">
        <v>73</v>
      </c>
      <c r="C243" t="s">
        <v>67</v>
      </c>
      <c r="D243" t="s">
        <v>426</v>
      </c>
      <c r="E243">
        <v>1410.45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427</v>
      </c>
      <c r="E244">
        <v>41432.85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428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429</v>
      </c>
      <c r="E246">
        <v>100611.51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430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431</v>
      </c>
      <c r="E248">
        <v>14457.93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432</v>
      </c>
      <c r="E249">
        <v>161.30000000000001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433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434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435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436</v>
      </c>
      <c r="E253">
        <v>0</v>
      </c>
      <c r="F253">
        <v>17238.18</v>
      </c>
    </row>
    <row r="254" spans="1:6" x14ac:dyDescent="0.25">
      <c r="A254" t="s">
        <v>40</v>
      </c>
      <c r="B254" t="s">
        <v>73</v>
      </c>
      <c r="C254" t="s">
        <v>67</v>
      </c>
      <c r="D254" t="s">
        <v>437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438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439</v>
      </c>
      <c r="E256">
        <v>158074.04999999999</v>
      </c>
      <c r="F256">
        <v>154132.37</v>
      </c>
    </row>
    <row r="257" spans="1:6" x14ac:dyDescent="0.25">
      <c r="A257" t="s">
        <v>40</v>
      </c>
      <c r="B257" t="s">
        <v>74</v>
      </c>
      <c r="C257" t="s">
        <v>67</v>
      </c>
      <c r="D257" t="s">
        <v>425</v>
      </c>
      <c r="E257">
        <v>0</v>
      </c>
      <c r="F257">
        <v>78955.11</v>
      </c>
    </row>
    <row r="258" spans="1:6" x14ac:dyDescent="0.25">
      <c r="A258" t="s">
        <v>40</v>
      </c>
      <c r="B258" t="s">
        <v>74</v>
      </c>
      <c r="C258" t="s">
        <v>67</v>
      </c>
      <c r="D258" t="s">
        <v>426</v>
      </c>
      <c r="E258">
        <v>28480.880000000001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427</v>
      </c>
      <c r="E259">
        <v>41432.85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428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429</v>
      </c>
      <c r="E261">
        <v>100611.51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430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431</v>
      </c>
      <c r="E263">
        <v>21637.93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432</v>
      </c>
      <c r="E264">
        <v>1253.71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433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434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435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436</v>
      </c>
      <c r="E268">
        <v>0</v>
      </c>
      <c r="F268">
        <v>16005.45</v>
      </c>
    </row>
    <row r="269" spans="1:6" x14ac:dyDescent="0.25">
      <c r="A269" t="s">
        <v>40</v>
      </c>
      <c r="B269" t="s">
        <v>74</v>
      </c>
      <c r="C269" t="s">
        <v>67</v>
      </c>
      <c r="D269" t="s">
        <v>437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438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439</v>
      </c>
      <c r="E271">
        <v>193416.89</v>
      </c>
      <c r="F271">
        <v>94960.56</v>
      </c>
    </row>
    <row r="272" spans="1:6" x14ac:dyDescent="0.25">
      <c r="A272" t="s">
        <v>40</v>
      </c>
      <c r="B272" t="s">
        <v>75</v>
      </c>
      <c r="C272" t="s">
        <v>67</v>
      </c>
      <c r="D272" t="s">
        <v>425</v>
      </c>
      <c r="E272">
        <v>0</v>
      </c>
      <c r="F272">
        <v>58454.09</v>
      </c>
    </row>
    <row r="273" spans="1:6" x14ac:dyDescent="0.25">
      <c r="A273" t="s">
        <v>40</v>
      </c>
      <c r="B273" t="s">
        <v>75</v>
      </c>
      <c r="C273" t="s">
        <v>67</v>
      </c>
      <c r="D273" t="s">
        <v>426</v>
      </c>
      <c r="E273">
        <v>17220.68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427</v>
      </c>
      <c r="E274">
        <v>41432.85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428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429</v>
      </c>
      <c r="E276">
        <v>100611.51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430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431</v>
      </c>
      <c r="E278">
        <v>18927.72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432</v>
      </c>
      <c r="E279">
        <v>1005.12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433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434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435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436</v>
      </c>
      <c r="E283">
        <v>0</v>
      </c>
      <c r="F283">
        <v>15951.03</v>
      </c>
    </row>
    <row r="284" spans="1:6" x14ac:dyDescent="0.25">
      <c r="A284" t="s">
        <v>40</v>
      </c>
      <c r="B284" t="s">
        <v>75</v>
      </c>
      <c r="C284" t="s">
        <v>67</v>
      </c>
      <c r="D284" t="s">
        <v>437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438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439</v>
      </c>
      <c r="E286">
        <v>179197.88</v>
      </c>
      <c r="F286">
        <v>74405.119999999995</v>
      </c>
    </row>
    <row r="287" spans="1:6" x14ac:dyDescent="0.25">
      <c r="A287" t="s">
        <v>40</v>
      </c>
      <c r="B287" t="s">
        <v>76</v>
      </c>
      <c r="C287" t="s">
        <v>67</v>
      </c>
      <c r="D287" t="s">
        <v>425</v>
      </c>
      <c r="E287">
        <v>0</v>
      </c>
      <c r="F287">
        <v>46178.02</v>
      </c>
    </row>
    <row r="288" spans="1:6" x14ac:dyDescent="0.25">
      <c r="A288" t="s">
        <v>40</v>
      </c>
      <c r="B288" t="s">
        <v>76</v>
      </c>
      <c r="C288" t="s">
        <v>67</v>
      </c>
      <c r="D288" t="s">
        <v>426</v>
      </c>
      <c r="E288">
        <v>35062.720000000001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427</v>
      </c>
      <c r="E289">
        <v>41432.85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428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429</v>
      </c>
      <c r="E291">
        <v>100611.51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430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431</v>
      </c>
      <c r="E293">
        <v>25050.65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432</v>
      </c>
      <c r="E294">
        <v>1516.09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433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434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435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436</v>
      </c>
      <c r="E298">
        <v>0</v>
      </c>
      <c r="F298">
        <v>15473.11</v>
      </c>
    </row>
    <row r="299" spans="1:6" x14ac:dyDescent="0.25">
      <c r="A299" t="s">
        <v>40</v>
      </c>
      <c r="B299" t="s">
        <v>76</v>
      </c>
      <c r="C299" t="s">
        <v>67</v>
      </c>
      <c r="D299" t="s">
        <v>437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438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439</v>
      </c>
      <c r="E301">
        <v>203673.82</v>
      </c>
      <c r="F301">
        <v>61651.13</v>
      </c>
    </row>
    <row r="302" spans="1:6" x14ac:dyDescent="0.25">
      <c r="A302" t="s">
        <v>40</v>
      </c>
      <c r="B302" t="s">
        <v>77</v>
      </c>
      <c r="C302" t="s">
        <v>67</v>
      </c>
      <c r="D302" t="s">
        <v>425</v>
      </c>
      <c r="E302">
        <v>0</v>
      </c>
      <c r="F302">
        <v>53280.01</v>
      </c>
    </row>
    <row r="303" spans="1:6" x14ac:dyDescent="0.25">
      <c r="A303" t="s">
        <v>40</v>
      </c>
      <c r="B303" t="s">
        <v>77</v>
      </c>
      <c r="C303" t="s">
        <v>67</v>
      </c>
      <c r="D303" t="s">
        <v>426</v>
      </c>
      <c r="E303">
        <v>20254.52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427</v>
      </c>
      <c r="E304">
        <v>41432.85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428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429</v>
      </c>
      <c r="E306">
        <v>100611.51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430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431</v>
      </c>
      <c r="E308">
        <v>19335.27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432</v>
      </c>
      <c r="E309">
        <v>962.73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433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434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435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436</v>
      </c>
      <c r="E313">
        <v>0</v>
      </c>
      <c r="F313">
        <v>15951.94</v>
      </c>
    </row>
    <row r="314" spans="1:6" x14ac:dyDescent="0.25">
      <c r="A314" t="s">
        <v>40</v>
      </c>
      <c r="B314" t="s">
        <v>77</v>
      </c>
      <c r="C314" t="s">
        <v>67</v>
      </c>
      <c r="D314" t="s">
        <v>437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438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439</v>
      </c>
      <c r="E316">
        <v>182596.88</v>
      </c>
      <c r="F316">
        <v>69231.94</v>
      </c>
    </row>
    <row r="317" spans="1:6" x14ac:dyDescent="0.25">
      <c r="A317" t="s">
        <v>40</v>
      </c>
      <c r="B317" t="s">
        <v>78</v>
      </c>
      <c r="C317" t="s">
        <v>67</v>
      </c>
      <c r="D317" t="s">
        <v>425</v>
      </c>
      <c r="E317">
        <v>0</v>
      </c>
      <c r="F317">
        <v>14402.09</v>
      </c>
    </row>
    <row r="318" spans="1:6" x14ac:dyDescent="0.25">
      <c r="A318" t="s">
        <v>40</v>
      </c>
      <c r="B318" t="s">
        <v>78</v>
      </c>
      <c r="C318" t="s">
        <v>67</v>
      </c>
      <c r="D318" t="s">
        <v>426</v>
      </c>
      <c r="E318">
        <v>40735.15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427</v>
      </c>
      <c r="E319">
        <v>41432.85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428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429</v>
      </c>
      <c r="E321">
        <v>100611.51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430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431</v>
      </c>
      <c r="E323">
        <v>29158.560000000001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432</v>
      </c>
      <c r="E324">
        <v>1969.27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433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434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435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436</v>
      </c>
      <c r="E328">
        <v>0</v>
      </c>
      <c r="F328">
        <v>14855.8</v>
      </c>
    </row>
    <row r="329" spans="1:6" x14ac:dyDescent="0.25">
      <c r="A329" t="s">
        <v>40</v>
      </c>
      <c r="B329" t="s">
        <v>78</v>
      </c>
      <c r="C329" t="s">
        <v>67</v>
      </c>
      <c r="D329" t="s">
        <v>437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438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439</v>
      </c>
      <c r="E331">
        <v>213907.34</v>
      </c>
      <c r="F331">
        <v>29257.9</v>
      </c>
    </row>
    <row r="332" spans="1:6" x14ac:dyDescent="0.25">
      <c r="A332" t="s">
        <v>40</v>
      </c>
      <c r="B332" t="s">
        <v>79</v>
      </c>
      <c r="C332" t="s">
        <v>67</v>
      </c>
      <c r="D332" t="s">
        <v>425</v>
      </c>
      <c r="E332">
        <v>0</v>
      </c>
      <c r="F332">
        <v>13036.05</v>
      </c>
    </row>
    <row r="333" spans="1:6" x14ac:dyDescent="0.25">
      <c r="A333" t="s">
        <v>40</v>
      </c>
      <c r="B333" t="s">
        <v>79</v>
      </c>
      <c r="C333" t="s">
        <v>67</v>
      </c>
      <c r="D333" t="s">
        <v>426</v>
      </c>
      <c r="E333">
        <v>44860.79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427</v>
      </c>
      <c r="E334">
        <v>41432.85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428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429</v>
      </c>
      <c r="E336">
        <v>100611.51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430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431</v>
      </c>
      <c r="E338">
        <v>28779.84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432</v>
      </c>
      <c r="E339">
        <v>2126.08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433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434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435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436</v>
      </c>
      <c r="E343">
        <v>0</v>
      </c>
      <c r="F343">
        <v>14691.86</v>
      </c>
    </row>
    <row r="344" spans="1:6" x14ac:dyDescent="0.25">
      <c r="A344" t="s">
        <v>40</v>
      </c>
      <c r="B344" t="s">
        <v>79</v>
      </c>
      <c r="C344" t="s">
        <v>67</v>
      </c>
      <c r="D344" t="s">
        <v>437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438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439</v>
      </c>
      <c r="E346">
        <v>217811.06</v>
      </c>
      <c r="F346">
        <v>27727.91</v>
      </c>
    </row>
    <row r="347" spans="1:6" x14ac:dyDescent="0.25">
      <c r="A347" t="s">
        <v>40</v>
      </c>
      <c r="B347" t="s">
        <v>80</v>
      </c>
      <c r="C347" t="s">
        <v>67</v>
      </c>
      <c r="D347" t="s">
        <v>425</v>
      </c>
      <c r="E347">
        <v>0</v>
      </c>
      <c r="F347">
        <v>19980.86</v>
      </c>
    </row>
    <row r="348" spans="1:6" x14ac:dyDescent="0.25">
      <c r="A348" t="s">
        <v>40</v>
      </c>
      <c r="B348" t="s">
        <v>80</v>
      </c>
      <c r="C348" t="s">
        <v>67</v>
      </c>
      <c r="D348" t="s">
        <v>426</v>
      </c>
      <c r="E348">
        <v>52825.31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427</v>
      </c>
      <c r="E349">
        <v>41432.85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428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429</v>
      </c>
      <c r="E351">
        <v>100611.51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430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431</v>
      </c>
      <c r="E353">
        <v>29892.65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432</v>
      </c>
      <c r="E354">
        <v>2254.67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433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434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435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436</v>
      </c>
      <c r="E358">
        <v>0</v>
      </c>
      <c r="F358">
        <v>14674.26</v>
      </c>
    </row>
    <row r="359" spans="1:6" x14ac:dyDescent="0.25">
      <c r="A359" t="s">
        <v>40</v>
      </c>
      <c r="B359" t="s">
        <v>80</v>
      </c>
      <c r="C359" t="s">
        <v>67</v>
      </c>
      <c r="D359" t="s">
        <v>437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438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439</v>
      </c>
      <c r="E361">
        <v>227016.99</v>
      </c>
      <c r="F361">
        <v>34655.120000000003</v>
      </c>
    </row>
    <row r="362" spans="1:6" x14ac:dyDescent="0.25">
      <c r="A362" t="s">
        <v>40</v>
      </c>
      <c r="B362" t="s">
        <v>81</v>
      </c>
      <c r="C362" t="s">
        <v>67</v>
      </c>
      <c r="D362" t="s">
        <v>425</v>
      </c>
      <c r="E362">
        <v>0</v>
      </c>
      <c r="F362">
        <v>13391.39</v>
      </c>
    </row>
    <row r="363" spans="1:6" x14ac:dyDescent="0.25">
      <c r="A363" t="s">
        <v>40</v>
      </c>
      <c r="B363" t="s">
        <v>81</v>
      </c>
      <c r="C363" t="s">
        <v>67</v>
      </c>
      <c r="D363" t="s">
        <v>426</v>
      </c>
      <c r="E363">
        <v>55348.56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427</v>
      </c>
      <c r="E364">
        <v>41432.85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428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429</v>
      </c>
      <c r="E366">
        <v>100611.51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430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431</v>
      </c>
      <c r="E368">
        <v>30844.13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432</v>
      </c>
      <c r="E369">
        <v>2232.33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433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434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435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436</v>
      </c>
      <c r="E373">
        <v>0</v>
      </c>
      <c r="F373">
        <v>14498.04</v>
      </c>
    </row>
    <row r="374" spans="1:6" x14ac:dyDescent="0.25">
      <c r="A374" t="s">
        <v>40</v>
      </c>
      <c r="B374" t="s">
        <v>81</v>
      </c>
      <c r="C374" t="s">
        <v>67</v>
      </c>
      <c r="D374" t="s">
        <v>437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438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439</v>
      </c>
      <c r="E376">
        <v>230469.38</v>
      </c>
      <c r="F376">
        <v>27889.43</v>
      </c>
    </row>
    <row r="377" spans="1:6" x14ac:dyDescent="0.25">
      <c r="A377" t="s">
        <v>40</v>
      </c>
      <c r="B377" t="s">
        <v>20</v>
      </c>
      <c r="C377" t="s">
        <v>67</v>
      </c>
      <c r="D377" t="s">
        <v>425</v>
      </c>
      <c r="E377">
        <v>0</v>
      </c>
      <c r="F377">
        <v>30006.17</v>
      </c>
    </row>
    <row r="378" spans="1:6" x14ac:dyDescent="0.25">
      <c r="A378" t="s">
        <v>40</v>
      </c>
      <c r="B378" t="s">
        <v>20</v>
      </c>
      <c r="C378" t="s">
        <v>67</v>
      </c>
      <c r="D378" t="s">
        <v>426</v>
      </c>
      <c r="E378">
        <v>69849.649999999994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427</v>
      </c>
      <c r="E379">
        <v>41432.85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428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429</v>
      </c>
      <c r="E381">
        <v>100611.51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430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431</v>
      </c>
      <c r="E383">
        <v>33422.620000000003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432</v>
      </c>
      <c r="E384">
        <v>2148.62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433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434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435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436</v>
      </c>
      <c r="E388">
        <v>0</v>
      </c>
      <c r="F388">
        <v>14398.81</v>
      </c>
    </row>
    <row r="389" spans="1:6" x14ac:dyDescent="0.25">
      <c r="A389" t="s">
        <v>40</v>
      </c>
      <c r="B389" t="s">
        <v>20</v>
      </c>
      <c r="C389" t="s">
        <v>67</v>
      </c>
      <c r="D389" t="s">
        <v>437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438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439</v>
      </c>
      <c r="E391">
        <v>247465.26</v>
      </c>
      <c r="F391">
        <v>44404.98</v>
      </c>
    </row>
    <row r="392" spans="1:6" x14ac:dyDescent="0.25">
      <c r="A392" t="s">
        <v>40</v>
      </c>
      <c r="B392" t="s">
        <v>21</v>
      </c>
      <c r="C392" t="s">
        <v>67</v>
      </c>
      <c r="D392" t="s">
        <v>425</v>
      </c>
      <c r="E392">
        <v>0</v>
      </c>
      <c r="F392">
        <v>78038.3</v>
      </c>
    </row>
    <row r="393" spans="1:6" x14ac:dyDescent="0.25">
      <c r="A393" t="s">
        <v>40</v>
      </c>
      <c r="B393" t="s">
        <v>21</v>
      </c>
      <c r="C393" t="s">
        <v>67</v>
      </c>
      <c r="D393" t="s">
        <v>426</v>
      </c>
      <c r="E393">
        <v>69561.17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427</v>
      </c>
      <c r="E394">
        <v>41432.85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428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429</v>
      </c>
      <c r="E396">
        <v>100611.51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430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431</v>
      </c>
      <c r="E398">
        <v>30609.89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432</v>
      </c>
      <c r="E399">
        <v>1578.58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433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434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435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436</v>
      </c>
      <c r="E403">
        <v>0</v>
      </c>
      <c r="F403">
        <v>14673.54</v>
      </c>
    </row>
    <row r="404" spans="1:6" x14ac:dyDescent="0.25">
      <c r="A404" t="s">
        <v>40</v>
      </c>
      <c r="B404" t="s">
        <v>21</v>
      </c>
      <c r="C404" t="s">
        <v>67</v>
      </c>
      <c r="D404" t="s">
        <v>437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438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439</v>
      </c>
      <c r="E406">
        <v>243794</v>
      </c>
      <c r="F406">
        <v>92711.84</v>
      </c>
    </row>
    <row r="407" spans="1:6" x14ac:dyDescent="0.25">
      <c r="A407" t="s">
        <v>40</v>
      </c>
      <c r="B407" t="s">
        <v>22</v>
      </c>
      <c r="C407" t="s">
        <v>67</v>
      </c>
      <c r="D407" t="s">
        <v>425</v>
      </c>
      <c r="E407">
        <v>0</v>
      </c>
      <c r="F407">
        <v>72986.7</v>
      </c>
    </row>
    <row r="408" spans="1:6" x14ac:dyDescent="0.25">
      <c r="A408" t="s">
        <v>40</v>
      </c>
      <c r="B408" t="s">
        <v>22</v>
      </c>
      <c r="C408" t="s">
        <v>67</v>
      </c>
      <c r="D408" t="s">
        <v>426</v>
      </c>
      <c r="E408">
        <v>56312.71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427</v>
      </c>
      <c r="E409">
        <v>41432.85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428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429</v>
      </c>
      <c r="E411">
        <v>100611.51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430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431</v>
      </c>
      <c r="E413">
        <v>27020.39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432</v>
      </c>
      <c r="E414">
        <v>1508.14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433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434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435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436</v>
      </c>
      <c r="E418">
        <v>0</v>
      </c>
      <c r="F418">
        <v>15030.33</v>
      </c>
    </row>
    <row r="419" spans="1:6" x14ac:dyDescent="0.25">
      <c r="A419" t="s">
        <v>40</v>
      </c>
      <c r="B419" t="s">
        <v>22</v>
      </c>
      <c r="C419" t="s">
        <v>67</v>
      </c>
      <c r="D419" t="s">
        <v>437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438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439</v>
      </c>
      <c r="E421">
        <v>226885.61</v>
      </c>
      <c r="F421">
        <v>88017.03</v>
      </c>
    </row>
    <row r="422" spans="1:6" x14ac:dyDescent="0.25">
      <c r="A422" t="s">
        <v>40</v>
      </c>
      <c r="B422" t="s">
        <v>23</v>
      </c>
      <c r="C422" t="s">
        <v>67</v>
      </c>
      <c r="D422" t="s">
        <v>425</v>
      </c>
      <c r="E422">
        <v>0</v>
      </c>
      <c r="F422">
        <v>60950.080000000002</v>
      </c>
    </row>
    <row r="423" spans="1:6" x14ac:dyDescent="0.25">
      <c r="A423" t="s">
        <v>40</v>
      </c>
      <c r="B423" t="s">
        <v>23</v>
      </c>
      <c r="C423" t="s">
        <v>67</v>
      </c>
      <c r="D423" t="s">
        <v>426</v>
      </c>
      <c r="E423">
        <v>78675.649999999994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427</v>
      </c>
      <c r="E424">
        <v>41432.85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428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429</v>
      </c>
      <c r="E426">
        <v>100611.51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430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431</v>
      </c>
      <c r="E428">
        <v>33635.120000000003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432</v>
      </c>
      <c r="E429">
        <v>1826.51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433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434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435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436</v>
      </c>
      <c r="E433">
        <v>0</v>
      </c>
      <c r="F433">
        <v>14306.26</v>
      </c>
    </row>
    <row r="434" spans="1:6" x14ac:dyDescent="0.25">
      <c r="A434" t="s">
        <v>40</v>
      </c>
      <c r="B434" t="s">
        <v>23</v>
      </c>
      <c r="C434" t="s">
        <v>67</v>
      </c>
      <c r="D434" t="s">
        <v>437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438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439</v>
      </c>
      <c r="E436">
        <v>256181.64</v>
      </c>
      <c r="F436">
        <v>75256.350000000006</v>
      </c>
    </row>
    <row r="437" spans="1:6" x14ac:dyDescent="0.25">
      <c r="A437" t="s">
        <v>40</v>
      </c>
      <c r="B437" t="s">
        <v>24</v>
      </c>
      <c r="C437" t="s">
        <v>67</v>
      </c>
      <c r="D437" t="s">
        <v>425</v>
      </c>
      <c r="E437">
        <v>0</v>
      </c>
      <c r="F437">
        <v>42806.5</v>
      </c>
    </row>
    <row r="438" spans="1:6" x14ac:dyDescent="0.25">
      <c r="A438" t="s">
        <v>40</v>
      </c>
      <c r="B438" t="s">
        <v>24</v>
      </c>
      <c r="C438" t="s">
        <v>67</v>
      </c>
      <c r="D438" t="s">
        <v>426</v>
      </c>
      <c r="E438">
        <v>101963.59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427</v>
      </c>
      <c r="E439">
        <v>41432.85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428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429</v>
      </c>
      <c r="E441">
        <v>100611.51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430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431</v>
      </c>
      <c r="E443">
        <v>45136.81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432</v>
      </c>
      <c r="E444">
        <v>2724.02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433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434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435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436</v>
      </c>
      <c r="E448">
        <v>0</v>
      </c>
      <c r="F448">
        <v>13685.23</v>
      </c>
    </row>
    <row r="449" spans="1:6" x14ac:dyDescent="0.25">
      <c r="A449" t="s">
        <v>40</v>
      </c>
      <c r="B449" t="s">
        <v>24</v>
      </c>
      <c r="C449" t="s">
        <v>67</v>
      </c>
      <c r="D449" t="s">
        <v>437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438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439</v>
      </c>
      <c r="E451">
        <v>291868.78999999998</v>
      </c>
      <c r="F451">
        <v>56491.73</v>
      </c>
    </row>
    <row r="452" spans="1:6" x14ac:dyDescent="0.25">
      <c r="A452" t="s">
        <v>40</v>
      </c>
      <c r="B452" t="s">
        <v>25</v>
      </c>
      <c r="C452" t="s">
        <v>67</v>
      </c>
      <c r="D452" t="s">
        <v>425</v>
      </c>
      <c r="E452">
        <v>0</v>
      </c>
      <c r="F452">
        <v>12839.63</v>
      </c>
    </row>
    <row r="453" spans="1:6" x14ac:dyDescent="0.25">
      <c r="A453" t="s">
        <v>40</v>
      </c>
      <c r="B453" t="s">
        <v>25</v>
      </c>
      <c r="C453" t="s">
        <v>67</v>
      </c>
      <c r="D453" t="s">
        <v>426</v>
      </c>
      <c r="E453">
        <v>141993.53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427</v>
      </c>
      <c r="E454">
        <v>41432.85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428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429</v>
      </c>
      <c r="E456">
        <v>100611.51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430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431</v>
      </c>
      <c r="E458">
        <v>42312.72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432</v>
      </c>
      <c r="E459">
        <v>2604.27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433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434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435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436</v>
      </c>
      <c r="E463">
        <v>0</v>
      </c>
      <c r="F463">
        <v>12376.99</v>
      </c>
    </row>
    <row r="464" spans="1:6" x14ac:dyDescent="0.25">
      <c r="A464" t="s">
        <v>40</v>
      </c>
      <c r="B464" t="s">
        <v>25</v>
      </c>
      <c r="C464" t="s">
        <v>67</v>
      </c>
      <c r="D464" t="s">
        <v>437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438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439</v>
      </c>
      <c r="E466">
        <v>328954.89</v>
      </c>
      <c r="F466">
        <v>25216.61</v>
      </c>
    </row>
    <row r="467" spans="1:6" x14ac:dyDescent="0.25">
      <c r="A467" t="s">
        <v>40</v>
      </c>
      <c r="B467" t="s">
        <v>26</v>
      </c>
      <c r="C467" t="s">
        <v>67</v>
      </c>
      <c r="D467" t="s">
        <v>425</v>
      </c>
      <c r="E467">
        <v>0</v>
      </c>
      <c r="F467">
        <v>108851.22</v>
      </c>
    </row>
    <row r="468" spans="1:6" x14ac:dyDescent="0.25">
      <c r="A468" t="s">
        <v>40</v>
      </c>
      <c r="B468" t="s">
        <v>26</v>
      </c>
      <c r="C468" t="s">
        <v>67</v>
      </c>
      <c r="D468" t="s">
        <v>426</v>
      </c>
      <c r="E468">
        <v>62048.58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427</v>
      </c>
      <c r="E469">
        <v>41432.85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428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429</v>
      </c>
      <c r="E471">
        <v>100611.51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430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431</v>
      </c>
      <c r="E473">
        <v>34521.22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432</v>
      </c>
      <c r="E474">
        <v>1646.13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433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434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435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436</v>
      </c>
      <c r="E478">
        <v>0</v>
      </c>
      <c r="F478">
        <v>15777</v>
      </c>
    </row>
    <row r="479" spans="1:6" x14ac:dyDescent="0.25">
      <c r="A479" t="s">
        <v>40</v>
      </c>
      <c r="B479" t="s">
        <v>26</v>
      </c>
      <c r="C479" t="s">
        <v>67</v>
      </c>
      <c r="D479" t="s">
        <v>437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438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439</v>
      </c>
      <c r="E481">
        <v>240260.3</v>
      </c>
      <c r="F481">
        <v>124628.21</v>
      </c>
    </row>
    <row r="482" spans="1:6" x14ac:dyDescent="0.25">
      <c r="A482" t="s">
        <v>39</v>
      </c>
      <c r="B482" t="s">
        <v>73</v>
      </c>
      <c r="C482" t="s">
        <v>48</v>
      </c>
      <c r="D482" t="s">
        <v>425</v>
      </c>
      <c r="E482">
        <v>0</v>
      </c>
      <c r="F482">
        <v>52819.48</v>
      </c>
    </row>
    <row r="483" spans="1:6" x14ac:dyDescent="0.25">
      <c r="A483" t="s">
        <v>39</v>
      </c>
      <c r="B483" t="s">
        <v>73</v>
      </c>
      <c r="C483" t="s">
        <v>48</v>
      </c>
      <c r="D483" t="s">
        <v>426</v>
      </c>
      <c r="E483">
        <v>2046.55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427</v>
      </c>
      <c r="E484">
        <v>81239.17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428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429</v>
      </c>
      <c r="E486">
        <v>100611.51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430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431</v>
      </c>
      <c r="E488">
        <v>158846.99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432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433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434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435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436</v>
      </c>
      <c r="E493">
        <v>0</v>
      </c>
      <c r="F493">
        <v>17243.28</v>
      </c>
    </row>
    <row r="494" spans="1:6" x14ac:dyDescent="0.25">
      <c r="A494" t="s">
        <v>39</v>
      </c>
      <c r="B494" t="s">
        <v>73</v>
      </c>
      <c r="C494" t="s">
        <v>48</v>
      </c>
      <c r="D494" t="s">
        <v>437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438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439</v>
      </c>
      <c r="E496">
        <v>342744.22</v>
      </c>
      <c r="F496">
        <v>70062.759999999995</v>
      </c>
    </row>
    <row r="497" spans="1:6" x14ac:dyDescent="0.25">
      <c r="A497" t="s">
        <v>39</v>
      </c>
      <c r="B497" t="s">
        <v>74</v>
      </c>
      <c r="C497" t="s">
        <v>48</v>
      </c>
      <c r="D497" t="s">
        <v>425</v>
      </c>
      <c r="E497">
        <v>0</v>
      </c>
      <c r="F497">
        <v>30158.48</v>
      </c>
    </row>
    <row r="498" spans="1:6" x14ac:dyDescent="0.25">
      <c r="A498" t="s">
        <v>39</v>
      </c>
      <c r="B498" t="s">
        <v>74</v>
      </c>
      <c r="C498" t="s">
        <v>48</v>
      </c>
      <c r="D498" t="s">
        <v>426</v>
      </c>
      <c r="E498">
        <v>45652.92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427</v>
      </c>
      <c r="E499">
        <v>81239.17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428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429</v>
      </c>
      <c r="E501">
        <v>100611.51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430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431</v>
      </c>
      <c r="E503">
        <v>192371.83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432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433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434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435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436</v>
      </c>
      <c r="E508">
        <v>0</v>
      </c>
      <c r="F508">
        <v>16010.53</v>
      </c>
    </row>
    <row r="509" spans="1:6" x14ac:dyDescent="0.25">
      <c r="A509" t="s">
        <v>39</v>
      </c>
      <c r="B509" t="s">
        <v>74</v>
      </c>
      <c r="C509" t="s">
        <v>48</v>
      </c>
      <c r="D509" t="s">
        <v>437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438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439</v>
      </c>
      <c r="E511">
        <v>419875.44</v>
      </c>
      <c r="F511">
        <v>46169.01</v>
      </c>
    </row>
    <row r="512" spans="1:6" x14ac:dyDescent="0.25">
      <c r="A512" t="s">
        <v>39</v>
      </c>
      <c r="B512" t="s">
        <v>75</v>
      </c>
      <c r="C512" t="s">
        <v>48</v>
      </c>
      <c r="D512" t="s">
        <v>425</v>
      </c>
      <c r="E512">
        <v>0</v>
      </c>
      <c r="F512">
        <v>16876.87</v>
      </c>
    </row>
    <row r="513" spans="1:6" x14ac:dyDescent="0.25">
      <c r="A513" t="s">
        <v>39</v>
      </c>
      <c r="B513" t="s">
        <v>75</v>
      </c>
      <c r="C513" t="s">
        <v>48</v>
      </c>
      <c r="D513" t="s">
        <v>426</v>
      </c>
      <c r="E513">
        <v>25731.59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427</v>
      </c>
      <c r="E514">
        <v>81239.17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428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429</v>
      </c>
      <c r="E516">
        <v>100611.51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430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431</v>
      </c>
      <c r="E518">
        <v>184965.79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432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433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434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435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436</v>
      </c>
      <c r="E523">
        <v>0</v>
      </c>
      <c r="F523">
        <v>15955.86</v>
      </c>
    </row>
    <row r="524" spans="1:6" x14ac:dyDescent="0.25">
      <c r="A524" t="s">
        <v>39</v>
      </c>
      <c r="B524" t="s">
        <v>75</v>
      </c>
      <c r="C524" t="s">
        <v>48</v>
      </c>
      <c r="D524" t="s">
        <v>437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438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439</v>
      </c>
      <c r="E526">
        <v>392548.07</v>
      </c>
      <c r="F526">
        <v>32832.730000000003</v>
      </c>
    </row>
    <row r="527" spans="1:6" x14ac:dyDescent="0.25">
      <c r="A527" t="s">
        <v>39</v>
      </c>
      <c r="B527" t="s">
        <v>76</v>
      </c>
      <c r="C527" t="s">
        <v>48</v>
      </c>
      <c r="D527" t="s">
        <v>425</v>
      </c>
      <c r="E527">
        <v>0</v>
      </c>
      <c r="F527">
        <v>13350.2</v>
      </c>
    </row>
    <row r="528" spans="1:6" x14ac:dyDescent="0.25">
      <c r="A528" t="s">
        <v>39</v>
      </c>
      <c r="B528" t="s">
        <v>76</v>
      </c>
      <c r="C528" t="s">
        <v>48</v>
      </c>
      <c r="D528" t="s">
        <v>426</v>
      </c>
      <c r="E528">
        <v>56308.18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427</v>
      </c>
      <c r="E529">
        <v>81239.17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428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429</v>
      </c>
      <c r="E531">
        <v>100611.51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430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431</v>
      </c>
      <c r="E533">
        <v>195435.73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432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433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434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435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436</v>
      </c>
      <c r="E538">
        <v>0</v>
      </c>
      <c r="F538">
        <v>15478.44</v>
      </c>
    </row>
    <row r="539" spans="1:6" x14ac:dyDescent="0.25">
      <c r="A539" t="s">
        <v>39</v>
      </c>
      <c r="B539" t="s">
        <v>76</v>
      </c>
      <c r="C539" t="s">
        <v>48</v>
      </c>
      <c r="D539" t="s">
        <v>437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438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439</v>
      </c>
      <c r="E541">
        <v>433594.6</v>
      </c>
      <c r="F541">
        <v>28828.639999999999</v>
      </c>
    </row>
    <row r="542" spans="1:6" x14ac:dyDescent="0.25">
      <c r="A542" t="s">
        <v>39</v>
      </c>
      <c r="B542" t="s">
        <v>77</v>
      </c>
      <c r="C542" t="s">
        <v>48</v>
      </c>
      <c r="D542" t="s">
        <v>425</v>
      </c>
      <c r="E542">
        <v>0</v>
      </c>
      <c r="F542">
        <v>12808.5</v>
      </c>
    </row>
    <row r="543" spans="1:6" x14ac:dyDescent="0.25">
      <c r="A543" t="s">
        <v>39</v>
      </c>
      <c r="B543" t="s">
        <v>77</v>
      </c>
      <c r="C543" t="s">
        <v>48</v>
      </c>
      <c r="D543" t="s">
        <v>426</v>
      </c>
      <c r="E543">
        <v>35064.449999999997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427</v>
      </c>
      <c r="E544">
        <v>81239.17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428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429</v>
      </c>
      <c r="E546">
        <v>100611.51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430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431</v>
      </c>
      <c r="E548">
        <v>181646.69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432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433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434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435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436</v>
      </c>
      <c r="E553">
        <v>0</v>
      </c>
      <c r="F553">
        <v>15956.7</v>
      </c>
    </row>
    <row r="554" spans="1:6" x14ac:dyDescent="0.25">
      <c r="A554" t="s">
        <v>39</v>
      </c>
      <c r="B554" t="s">
        <v>77</v>
      </c>
      <c r="C554" t="s">
        <v>48</v>
      </c>
      <c r="D554" t="s">
        <v>437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438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439</v>
      </c>
      <c r="E556">
        <v>398561.83</v>
      </c>
      <c r="F556">
        <v>28765.200000000001</v>
      </c>
    </row>
    <row r="557" spans="1:6" x14ac:dyDescent="0.25">
      <c r="A557" t="s">
        <v>39</v>
      </c>
      <c r="B557" t="s">
        <v>78</v>
      </c>
      <c r="C557" t="s">
        <v>48</v>
      </c>
      <c r="D557" t="s">
        <v>425</v>
      </c>
      <c r="E557">
        <v>0</v>
      </c>
      <c r="F557">
        <v>1797.78</v>
      </c>
    </row>
    <row r="558" spans="1:6" x14ac:dyDescent="0.25">
      <c r="A558" t="s">
        <v>39</v>
      </c>
      <c r="B558" t="s">
        <v>78</v>
      </c>
      <c r="C558" t="s">
        <v>48</v>
      </c>
      <c r="D558" t="s">
        <v>426</v>
      </c>
      <c r="E558">
        <v>59747.03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427</v>
      </c>
      <c r="E559">
        <v>81239.17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428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429</v>
      </c>
      <c r="E561">
        <v>100611.51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430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431</v>
      </c>
      <c r="E563">
        <v>184686.53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432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433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434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435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436</v>
      </c>
      <c r="E568">
        <v>0</v>
      </c>
      <c r="F568">
        <v>14859.95</v>
      </c>
    </row>
    <row r="569" spans="1:6" x14ac:dyDescent="0.25">
      <c r="A569" t="s">
        <v>39</v>
      </c>
      <c r="B569" t="s">
        <v>78</v>
      </c>
      <c r="C569" t="s">
        <v>48</v>
      </c>
      <c r="D569" t="s">
        <v>437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438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439</v>
      </c>
      <c r="E571">
        <v>426284.25</v>
      </c>
      <c r="F571">
        <v>16657.73</v>
      </c>
    </row>
    <row r="572" spans="1:6" x14ac:dyDescent="0.25">
      <c r="A572" t="s">
        <v>39</v>
      </c>
      <c r="B572" t="s">
        <v>79</v>
      </c>
      <c r="C572" t="s">
        <v>48</v>
      </c>
      <c r="D572" t="s">
        <v>425</v>
      </c>
      <c r="E572">
        <v>0</v>
      </c>
      <c r="F572">
        <v>1299.6199999999999</v>
      </c>
    </row>
    <row r="573" spans="1:6" x14ac:dyDescent="0.25">
      <c r="A573" t="s">
        <v>39</v>
      </c>
      <c r="B573" t="s">
        <v>79</v>
      </c>
      <c r="C573" t="s">
        <v>48</v>
      </c>
      <c r="D573" t="s">
        <v>426</v>
      </c>
      <c r="E573">
        <v>68970.28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427</v>
      </c>
      <c r="E574">
        <v>81239.17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428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429</v>
      </c>
      <c r="E576">
        <v>100611.51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430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431</v>
      </c>
      <c r="E578">
        <v>180194.91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432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433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434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435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436</v>
      </c>
      <c r="E583">
        <v>0</v>
      </c>
      <c r="F583">
        <v>14696.08</v>
      </c>
    </row>
    <row r="584" spans="1:6" x14ac:dyDescent="0.25">
      <c r="A584" t="s">
        <v>39</v>
      </c>
      <c r="B584" t="s">
        <v>79</v>
      </c>
      <c r="C584" t="s">
        <v>48</v>
      </c>
      <c r="D584" t="s">
        <v>437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438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439</v>
      </c>
      <c r="E586">
        <v>431015.88</v>
      </c>
      <c r="F586">
        <v>15995.71</v>
      </c>
    </row>
    <row r="587" spans="1:6" x14ac:dyDescent="0.25">
      <c r="A587" t="s">
        <v>39</v>
      </c>
      <c r="B587" t="s">
        <v>80</v>
      </c>
      <c r="C587" t="s">
        <v>48</v>
      </c>
      <c r="D587" t="s">
        <v>425</v>
      </c>
      <c r="E587">
        <v>0</v>
      </c>
      <c r="F587">
        <v>2844.97</v>
      </c>
    </row>
    <row r="588" spans="1:6" x14ac:dyDescent="0.25">
      <c r="A588" t="s">
        <v>39</v>
      </c>
      <c r="B588" t="s">
        <v>80</v>
      </c>
      <c r="C588" t="s">
        <v>48</v>
      </c>
      <c r="D588" t="s">
        <v>426</v>
      </c>
      <c r="E588">
        <v>79429.98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427</v>
      </c>
      <c r="E589">
        <v>81239.17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428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429</v>
      </c>
      <c r="E591">
        <v>100611.51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430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431</v>
      </c>
      <c r="E593">
        <v>194288.92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432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433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434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435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436</v>
      </c>
      <c r="E598">
        <v>0</v>
      </c>
      <c r="F598">
        <v>14678.34</v>
      </c>
    </row>
    <row r="599" spans="1:6" x14ac:dyDescent="0.25">
      <c r="A599" t="s">
        <v>39</v>
      </c>
      <c r="B599" t="s">
        <v>80</v>
      </c>
      <c r="C599" t="s">
        <v>48</v>
      </c>
      <c r="D599" t="s">
        <v>437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438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439</v>
      </c>
      <c r="E601">
        <v>455569.59</v>
      </c>
      <c r="F601">
        <v>17523.310000000001</v>
      </c>
    </row>
    <row r="602" spans="1:6" x14ac:dyDescent="0.25">
      <c r="A602" t="s">
        <v>39</v>
      </c>
      <c r="B602" t="s">
        <v>81</v>
      </c>
      <c r="C602" t="s">
        <v>48</v>
      </c>
      <c r="D602" t="s">
        <v>425</v>
      </c>
      <c r="E602">
        <v>0</v>
      </c>
      <c r="F602">
        <v>2193.04</v>
      </c>
    </row>
    <row r="603" spans="1:6" x14ac:dyDescent="0.25">
      <c r="A603" t="s">
        <v>39</v>
      </c>
      <c r="B603" t="s">
        <v>81</v>
      </c>
      <c r="C603" t="s">
        <v>48</v>
      </c>
      <c r="D603" t="s">
        <v>426</v>
      </c>
      <c r="E603">
        <v>92576.81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427</v>
      </c>
      <c r="E604">
        <v>81239.17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428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429</v>
      </c>
      <c r="E606">
        <v>100611.51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430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431</v>
      </c>
      <c r="E608">
        <v>207640.66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432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433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434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435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436</v>
      </c>
      <c r="E613">
        <v>0</v>
      </c>
      <c r="F613">
        <v>14502.97</v>
      </c>
    </row>
    <row r="614" spans="1:6" x14ac:dyDescent="0.25">
      <c r="A614" t="s">
        <v>39</v>
      </c>
      <c r="B614" t="s">
        <v>81</v>
      </c>
      <c r="C614" t="s">
        <v>48</v>
      </c>
      <c r="D614" t="s">
        <v>437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438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439</v>
      </c>
      <c r="E616">
        <v>482068.16</v>
      </c>
      <c r="F616">
        <v>16696.009999999998</v>
      </c>
    </row>
    <row r="617" spans="1:6" x14ac:dyDescent="0.25">
      <c r="A617" t="s">
        <v>39</v>
      </c>
      <c r="B617" t="s">
        <v>20</v>
      </c>
      <c r="C617" t="s">
        <v>48</v>
      </c>
      <c r="D617" t="s">
        <v>425</v>
      </c>
      <c r="E617">
        <v>0</v>
      </c>
      <c r="F617">
        <v>7767.22</v>
      </c>
    </row>
    <row r="618" spans="1:6" x14ac:dyDescent="0.25">
      <c r="A618" t="s">
        <v>39</v>
      </c>
      <c r="B618" t="s">
        <v>20</v>
      </c>
      <c r="C618" t="s">
        <v>48</v>
      </c>
      <c r="D618" t="s">
        <v>426</v>
      </c>
      <c r="E618">
        <v>105035.75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427</v>
      </c>
      <c r="E619">
        <v>81239.17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428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429</v>
      </c>
      <c r="E621">
        <v>100611.51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430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431</v>
      </c>
      <c r="E623">
        <v>191551.17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432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433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434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435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436</v>
      </c>
      <c r="E628">
        <v>0</v>
      </c>
      <c r="F628">
        <v>14403.04</v>
      </c>
    </row>
    <row r="629" spans="1:6" x14ac:dyDescent="0.25">
      <c r="A629" t="s">
        <v>39</v>
      </c>
      <c r="B629" t="s">
        <v>20</v>
      </c>
      <c r="C629" t="s">
        <v>48</v>
      </c>
      <c r="D629" t="s">
        <v>437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438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439</v>
      </c>
      <c r="E631">
        <v>478437.62</v>
      </c>
      <c r="F631">
        <v>22170.26</v>
      </c>
    </row>
    <row r="632" spans="1:6" x14ac:dyDescent="0.25">
      <c r="A632" t="s">
        <v>39</v>
      </c>
      <c r="B632" t="s">
        <v>21</v>
      </c>
      <c r="C632" t="s">
        <v>48</v>
      </c>
      <c r="D632" t="s">
        <v>425</v>
      </c>
      <c r="E632">
        <v>0</v>
      </c>
      <c r="F632">
        <v>29691.15</v>
      </c>
    </row>
    <row r="633" spans="1:6" x14ac:dyDescent="0.25">
      <c r="A633" t="s">
        <v>39</v>
      </c>
      <c r="B633" t="s">
        <v>21</v>
      </c>
      <c r="C633" t="s">
        <v>48</v>
      </c>
      <c r="D633" t="s">
        <v>426</v>
      </c>
      <c r="E633">
        <v>118449.49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427</v>
      </c>
      <c r="E634">
        <v>81239.17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428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429</v>
      </c>
      <c r="E636">
        <v>100611.51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430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431</v>
      </c>
      <c r="E638">
        <v>215317.59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432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433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434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435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436</v>
      </c>
      <c r="E643">
        <v>0</v>
      </c>
      <c r="F643">
        <v>14678.29</v>
      </c>
    </row>
    <row r="644" spans="1:6" x14ac:dyDescent="0.25">
      <c r="A644" t="s">
        <v>39</v>
      </c>
      <c r="B644" t="s">
        <v>21</v>
      </c>
      <c r="C644" t="s">
        <v>48</v>
      </c>
      <c r="D644" t="s">
        <v>437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438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439</v>
      </c>
      <c r="E646">
        <v>515617.77</v>
      </c>
      <c r="F646">
        <v>44369.440000000002</v>
      </c>
    </row>
    <row r="647" spans="1:6" x14ac:dyDescent="0.25">
      <c r="A647" t="s">
        <v>39</v>
      </c>
      <c r="B647" t="s">
        <v>22</v>
      </c>
      <c r="C647" t="s">
        <v>48</v>
      </c>
      <c r="D647" t="s">
        <v>425</v>
      </c>
      <c r="E647">
        <v>0</v>
      </c>
      <c r="F647">
        <v>27622.52</v>
      </c>
    </row>
    <row r="648" spans="1:6" x14ac:dyDescent="0.25">
      <c r="A648" t="s">
        <v>39</v>
      </c>
      <c r="B648" t="s">
        <v>22</v>
      </c>
      <c r="C648" t="s">
        <v>48</v>
      </c>
      <c r="D648" t="s">
        <v>426</v>
      </c>
      <c r="E648">
        <v>94955.72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427</v>
      </c>
      <c r="E649">
        <v>81239.17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428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429</v>
      </c>
      <c r="E651">
        <v>100611.51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430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431</v>
      </c>
      <c r="E653">
        <v>195736.37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432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433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434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435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436</v>
      </c>
      <c r="E658">
        <v>0</v>
      </c>
      <c r="F658">
        <v>15034.79</v>
      </c>
    </row>
    <row r="659" spans="1:6" x14ac:dyDescent="0.25">
      <c r="A659" t="s">
        <v>39</v>
      </c>
      <c r="B659" t="s">
        <v>22</v>
      </c>
      <c r="C659" t="s">
        <v>48</v>
      </c>
      <c r="D659" t="s">
        <v>437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438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439</v>
      </c>
      <c r="E661">
        <v>472542.78</v>
      </c>
      <c r="F661">
        <v>42657.31</v>
      </c>
    </row>
    <row r="662" spans="1:6" x14ac:dyDescent="0.25">
      <c r="A662" t="s">
        <v>39</v>
      </c>
      <c r="B662" t="s">
        <v>23</v>
      </c>
      <c r="C662" t="s">
        <v>48</v>
      </c>
      <c r="D662" t="s">
        <v>425</v>
      </c>
      <c r="E662">
        <v>0</v>
      </c>
      <c r="F662">
        <v>20341.38</v>
      </c>
    </row>
    <row r="663" spans="1:6" x14ac:dyDescent="0.25">
      <c r="A663" t="s">
        <v>39</v>
      </c>
      <c r="B663" t="s">
        <v>23</v>
      </c>
      <c r="C663" t="s">
        <v>48</v>
      </c>
      <c r="D663" t="s">
        <v>426</v>
      </c>
      <c r="E663">
        <v>130220.94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427</v>
      </c>
      <c r="E664">
        <v>81239.17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428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429</v>
      </c>
      <c r="E666">
        <v>100611.51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430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431</v>
      </c>
      <c r="E668">
        <v>207163.15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432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433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434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435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436</v>
      </c>
      <c r="E673">
        <v>0</v>
      </c>
      <c r="F673">
        <v>14311.4</v>
      </c>
    </row>
    <row r="674" spans="1:6" x14ac:dyDescent="0.25">
      <c r="A674" t="s">
        <v>39</v>
      </c>
      <c r="B674" t="s">
        <v>23</v>
      </c>
      <c r="C674" t="s">
        <v>48</v>
      </c>
      <c r="D674" t="s">
        <v>437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438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439</v>
      </c>
      <c r="E676">
        <v>519234.78</v>
      </c>
      <c r="F676">
        <v>34652.79</v>
      </c>
    </row>
    <row r="677" spans="1:6" x14ac:dyDescent="0.25">
      <c r="A677" t="s">
        <v>39</v>
      </c>
      <c r="B677" t="s">
        <v>24</v>
      </c>
      <c r="C677" t="s">
        <v>48</v>
      </c>
      <c r="D677" t="s">
        <v>425</v>
      </c>
      <c r="E677">
        <v>0</v>
      </c>
      <c r="F677">
        <v>10544</v>
      </c>
    </row>
    <row r="678" spans="1:6" x14ac:dyDescent="0.25">
      <c r="A678" t="s">
        <v>39</v>
      </c>
      <c r="B678" t="s">
        <v>24</v>
      </c>
      <c r="C678" t="s">
        <v>48</v>
      </c>
      <c r="D678" t="s">
        <v>426</v>
      </c>
      <c r="E678">
        <v>163854.51999999999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427</v>
      </c>
      <c r="E679">
        <v>81239.17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428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429</v>
      </c>
      <c r="E681">
        <v>100611.51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430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431</v>
      </c>
      <c r="E683">
        <v>226635.1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432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433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434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435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436</v>
      </c>
      <c r="E688">
        <v>0</v>
      </c>
      <c r="F688">
        <v>13688.78</v>
      </c>
    </row>
    <row r="689" spans="1:6" x14ac:dyDescent="0.25">
      <c r="A689" t="s">
        <v>39</v>
      </c>
      <c r="B689" t="s">
        <v>24</v>
      </c>
      <c r="C689" t="s">
        <v>48</v>
      </c>
      <c r="D689" t="s">
        <v>437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438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439</v>
      </c>
      <c r="E691">
        <v>572340.31000000006</v>
      </c>
      <c r="F691">
        <v>24232.78</v>
      </c>
    </row>
    <row r="692" spans="1:6" x14ac:dyDescent="0.25">
      <c r="A692" t="s">
        <v>39</v>
      </c>
      <c r="B692" t="s">
        <v>25</v>
      </c>
      <c r="C692" t="s">
        <v>48</v>
      </c>
      <c r="D692" t="s">
        <v>425</v>
      </c>
      <c r="E692">
        <v>0</v>
      </c>
      <c r="F692">
        <v>1777.98</v>
      </c>
    </row>
    <row r="693" spans="1:6" x14ac:dyDescent="0.25">
      <c r="A693" t="s">
        <v>39</v>
      </c>
      <c r="B693" t="s">
        <v>25</v>
      </c>
      <c r="C693" t="s">
        <v>48</v>
      </c>
      <c r="D693" t="s">
        <v>426</v>
      </c>
      <c r="E693">
        <v>213987.21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427</v>
      </c>
      <c r="E694">
        <v>81239.17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428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429</v>
      </c>
      <c r="E696">
        <v>100611.51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430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431</v>
      </c>
      <c r="E698">
        <v>214192.5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432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433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434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435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436</v>
      </c>
      <c r="E703">
        <v>0</v>
      </c>
      <c r="F703">
        <v>12381.53</v>
      </c>
    </row>
    <row r="704" spans="1:6" x14ac:dyDescent="0.25">
      <c r="A704" t="s">
        <v>39</v>
      </c>
      <c r="B704" t="s">
        <v>25</v>
      </c>
      <c r="C704" t="s">
        <v>48</v>
      </c>
      <c r="D704" t="s">
        <v>437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438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439</v>
      </c>
      <c r="E706">
        <v>610030.4</v>
      </c>
      <c r="F706">
        <v>14159.51</v>
      </c>
    </row>
    <row r="707" spans="1:6" x14ac:dyDescent="0.25">
      <c r="A707" t="s">
        <v>39</v>
      </c>
      <c r="B707" t="s">
        <v>26</v>
      </c>
      <c r="C707" t="s">
        <v>48</v>
      </c>
      <c r="D707" t="s">
        <v>425</v>
      </c>
      <c r="E707">
        <v>0</v>
      </c>
      <c r="F707">
        <v>45435.98</v>
      </c>
    </row>
    <row r="708" spans="1:6" x14ac:dyDescent="0.25">
      <c r="A708" t="s">
        <v>39</v>
      </c>
      <c r="B708" t="s">
        <v>26</v>
      </c>
      <c r="C708" t="s">
        <v>48</v>
      </c>
      <c r="D708" t="s">
        <v>426</v>
      </c>
      <c r="E708">
        <v>108319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427</v>
      </c>
      <c r="E709">
        <v>81239.17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428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429</v>
      </c>
      <c r="E711">
        <v>100611.51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430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431</v>
      </c>
      <c r="E713">
        <v>229538.5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432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433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434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435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436</v>
      </c>
      <c r="E718">
        <v>0</v>
      </c>
      <c r="F718">
        <v>15780.89</v>
      </c>
    </row>
    <row r="719" spans="1:6" x14ac:dyDescent="0.25">
      <c r="A719" t="s">
        <v>39</v>
      </c>
      <c r="B719" t="s">
        <v>26</v>
      </c>
      <c r="C719" t="s">
        <v>48</v>
      </c>
      <c r="D719" t="s">
        <v>437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438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439</v>
      </c>
      <c r="E721">
        <v>519708.18</v>
      </c>
      <c r="F721">
        <v>61216.87</v>
      </c>
    </row>
    <row r="722" spans="1:6" x14ac:dyDescent="0.25">
      <c r="A722" t="s">
        <v>40</v>
      </c>
      <c r="B722" t="s">
        <v>73</v>
      </c>
      <c r="C722" t="s">
        <v>48</v>
      </c>
      <c r="D722" t="s">
        <v>425</v>
      </c>
      <c r="E722">
        <v>0</v>
      </c>
      <c r="F722">
        <v>65939.27</v>
      </c>
    </row>
    <row r="723" spans="1:6" x14ac:dyDescent="0.25">
      <c r="A723" t="s">
        <v>40</v>
      </c>
      <c r="B723" t="s">
        <v>73</v>
      </c>
      <c r="C723" t="s">
        <v>48</v>
      </c>
      <c r="D723" t="s">
        <v>426</v>
      </c>
      <c r="E723">
        <v>931.89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427</v>
      </c>
      <c r="E724">
        <v>41432.85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428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429</v>
      </c>
      <c r="E726">
        <v>100611.51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430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431</v>
      </c>
      <c r="E728">
        <v>80683.27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432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433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434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435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436</v>
      </c>
      <c r="E733">
        <v>0</v>
      </c>
      <c r="F733">
        <v>17237.580000000002</v>
      </c>
    </row>
    <row r="734" spans="1:6" x14ac:dyDescent="0.25">
      <c r="A734" t="s">
        <v>40</v>
      </c>
      <c r="B734" t="s">
        <v>73</v>
      </c>
      <c r="C734" t="s">
        <v>48</v>
      </c>
      <c r="D734" t="s">
        <v>437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438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439</v>
      </c>
      <c r="E736">
        <v>223659.53</v>
      </c>
      <c r="F736">
        <v>83176.850000000006</v>
      </c>
    </row>
    <row r="737" spans="1:6" x14ac:dyDescent="0.25">
      <c r="A737" t="s">
        <v>40</v>
      </c>
      <c r="B737" t="s">
        <v>74</v>
      </c>
      <c r="C737" t="s">
        <v>48</v>
      </c>
      <c r="D737" t="s">
        <v>425</v>
      </c>
      <c r="E737">
        <v>0</v>
      </c>
      <c r="F737">
        <v>34375.449999999997</v>
      </c>
    </row>
    <row r="738" spans="1:6" x14ac:dyDescent="0.25">
      <c r="A738" t="s">
        <v>40</v>
      </c>
      <c r="B738" t="s">
        <v>74</v>
      </c>
      <c r="C738" t="s">
        <v>48</v>
      </c>
      <c r="D738" t="s">
        <v>426</v>
      </c>
      <c r="E738">
        <v>22815.91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427</v>
      </c>
      <c r="E739">
        <v>41432.85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428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429</v>
      </c>
      <c r="E741">
        <v>100611.51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430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431</v>
      </c>
      <c r="E743">
        <v>95801.77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432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433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434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435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436</v>
      </c>
      <c r="E748">
        <v>0</v>
      </c>
      <c r="F748">
        <v>16005.01</v>
      </c>
    </row>
    <row r="749" spans="1:6" x14ac:dyDescent="0.25">
      <c r="A749" t="s">
        <v>40</v>
      </c>
      <c r="B749" t="s">
        <v>74</v>
      </c>
      <c r="C749" t="s">
        <v>48</v>
      </c>
      <c r="D749" t="s">
        <v>437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438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439</v>
      </c>
      <c r="E751">
        <v>260662.04</v>
      </c>
      <c r="F751">
        <v>50380.46</v>
      </c>
    </row>
    <row r="752" spans="1:6" x14ac:dyDescent="0.25">
      <c r="A752" t="s">
        <v>40</v>
      </c>
      <c r="B752" t="s">
        <v>75</v>
      </c>
      <c r="C752" t="s">
        <v>48</v>
      </c>
      <c r="D752" t="s">
        <v>425</v>
      </c>
      <c r="E752">
        <v>0</v>
      </c>
      <c r="F752">
        <v>23769.32</v>
      </c>
    </row>
    <row r="753" spans="1:6" x14ac:dyDescent="0.25">
      <c r="A753" t="s">
        <v>40</v>
      </c>
      <c r="B753" t="s">
        <v>75</v>
      </c>
      <c r="C753" t="s">
        <v>48</v>
      </c>
      <c r="D753" t="s">
        <v>426</v>
      </c>
      <c r="E753">
        <v>11608.33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427</v>
      </c>
      <c r="E754">
        <v>41432.85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428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429</v>
      </c>
      <c r="E756">
        <v>100611.51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430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431</v>
      </c>
      <c r="E758">
        <v>94433.24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432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433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434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435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436</v>
      </c>
      <c r="E763">
        <v>0</v>
      </c>
      <c r="F763">
        <v>15950.63</v>
      </c>
    </row>
    <row r="764" spans="1:6" x14ac:dyDescent="0.25">
      <c r="A764" t="s">
        <v>40</v>
      </c>
      <c r="B764" t="s">
        <v>75</v>
      </c>
      <c r="C764" t="s">
        <v>48</v>
      </c>
      <c r="D764" t="s">
        <v>437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438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439</v>
      </c>
      <c r="E766">
        <v>248085.94</v>
      </c>
      <c r="F766">
        <v>39719.949999999997</v>
      </c>
    </row>
    <row r="767" spans="1:6" x14ac:dyDescent="0.25">
      <c r="A767" t="s">
        <v>40</v>
      </c>
      <c r="B767" t="s">
        <v>76</v>
      </c>
      <c r="C767" t="s">
        <v>48</v>
      </c>
      <c r="D767" t="s">
        <v>425</v>
      </c>
      <c r="E767">
        <v>0</v>
      </c>
      <c r="F767">
        <v>16575.25</v>
      </c>
    </row>
    <row r="768" spans="1:6" x14ac:dyDescent="0.25">
      <c r="A768" t="s">
        <v>40</v>
      </c>
      <c r="B768" t="s">
        <v>76</v>
      </c>
      <c r="C768" t="s">
        <v>48</v>
      </c>
      <c r="D768" t="s">
        <v>426</v>
      </c>
      <c r="E768">
        <v>28196.63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427</v>
      </c>
      <c r="E769">
        <v>41432.85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428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429</v>
      </c>
      <c r="E771">
        <v>100611.51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430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431</v>
      </c>
      <c r="E773">
        <v>97081.45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432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433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434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435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436</v>
      </c>
      <c r="E778">
        <v>0</v>
      </c>
      <c r="F778">
        <v>15472.39</v>
      </c>
    </row>
    <row r="779" spans="1:6" x14ac:dyDescent="0.25">
      <c r="A779" t="s">
        <v>40</v>
      </c>
      <c r="B779" t="s">
        <v>76</v>
      </c>
      <c r="C779" t="s">
        <v>48</v>
      </c>
      <c r="D779" t="s">
        <v>437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438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439</v>
      </c>
      <c r="E781">
        <v>267322.45</v>
      </c>
      <c r="F781">
        <v>32047.64</v>
      </c>
    </row>
    <row r="782" spans="1:6" x14ac:dyDescent="0.25">
      <c r="A782" t="s">
        <v>40</v>
      </c>
      <c r="B782" t="s">
        <v>77</v>
      </c>
      <c r="C782" t="s">
        <v>48</v>
      </c>
      <c r="D782" t="s">
        <v>425</v>
      </c>
      <c r="E782">
        <v>0</v>
      </c>
      <c r="F782">
        <v>19866.849999999999</v>
      </c>
    </row>
    <row r="783" spans="1:6" x14ac:dyDescent="0.25">
      <c r="A783" t="s">
        <v>40</v>
      </c>
      <c r="B783" t="s">
        <v>77</v>
      </c>
      <c r="C783" t="s">
        <v>48</v>
      </c>
      <c r="D783" t="s">
        <v>426</v>
      </c>
      <c r="E783">
        <v>15621.71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427</v>
      </c>
      <c r="E784">
        <v>41432.85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428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429</v>
      </c>
      <c r="E786">
        <v>100611.51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430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431</v>
      </c>
      <c r="E788">
        <v>92182.7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432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433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434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435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436</v>
      </c>
      <c r="E793">
        <v>0</v>
      </c>
      <c r="F793">
        <v>15951.17</v>
      </c>
    </row>
    <row r="794" spans="1:6" x14ac:dyDescent="0.25">
      <c r="A794" t="s">
        <v>40</v>
      </c>
      <c r="B794" t="s">
        <v>77</v>
      </c>
      <c r="C794" t="s">
        <v>48</v>
      </c>
      <c r="D794" t="s">
        <v>437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438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439</v>
      </c>
      <c r="E796">
        <v>249848.77</v>
      </c>
      <c r="F796">
        <v>35818.019999999997</v>
      </c>
    </row>
    <row r="797" spans="1:6" x14ac:dyDescent="0.25">
      <c r="A797" t="s">
        <v>40</v>
      </c>
      <c r="B797" t="s">
        <v>78</v>
      </c>
      <c r="C797" t="s">
        <v>48</v>
      </c>
      <c r="D797" t="s">
        <v>425</v>
      </c>
      <c r="E797">
        <v>0</v>
      </c>
      <c r="F797">
        <v>3031.36</v>
      </c>
    </row>
    <row r="798" spans="1:6" x14ac:dyDescent="0.25">
      <c r="A798" t="s">
        <v>40</v>
      </c>
      <c r="B798" t="s">
        <v>78</v>
      </c>
      <c r="C798" t="s">
        <v>48</v>
      </c>
      <c r="D798" t="s">
        <v>426</v>
      </c>
      <c r="E798">
        <v>29763.47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427</v>
      </c>
      <c r="E799">
        <v>41432.85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428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429</v>
      </c>
      <c r="E801">
        <v>100611.51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430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431</v>
      </c>
      <c r="E803">
        <v>96841.21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432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433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434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435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436</v>
      </c>
      <c r="E808">
        <v>0</v>
      </c>
      <c r="F808">
        <v>14855.42</v>
      </c>
    </row>
    <row r="809" spans="1:6" x14ac:dyDescent="0.25">
      <c r="A809" t="s">
        <v>40</v>
      </c>
      <c r="B809" t="s">
        <v>78</v>
      </c>
      <c r="C809" t="s">
        <v>48</v>
      </c>
      <c r="D809" t="s">
        <v>437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438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439</v>
      </c>
      <c r="E811">
        <v>268649.03999999998</v>
      </c>
      <c r="F811">
        <v>17886.78</v>
      </c>
    </row>
    <row r="812" spans="1:6" x14ac:dyDescent="0.25">
      <c r="A812" t="s">
        <v>40</v>
      </c>
      <c r="B812" t="s">
        <v>79</v>
      </c>
      <c r="C812" t="s">
        <v>48</v>
      </c>
      <c r="D812" t="s">
        <v>425</v>
      </c>
      <c r="E812">
        <v>0</v>
      </c>
      <c r="F812">
        <v>2573.42</v>
      </c>
    </row>
    <row r="813" spans="1:6" x14ac:dyDescent="0.25">
      <c r="A813" t="s">
        <v>40</v>
      </c>
      <c r="B813" t="s">
        <v>79</v>
      </c>
      <c r="C813" t="s">
        <v>48</v>
      </c>
      <c r="D813" t="s">
        <v>426</v>
      </c>
      <c r="E813">
        <v>35398.22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427</v>
      </c>
      <c r="E814">
        <v>41432.85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428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429</v>
      </c>
      <c r="E816">
        <v>100611.51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430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431</v>
      </c>
      <c r="E818">
        <v>95541.78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432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433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434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435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436</v>
      </c>
      <c r="E823">
        <v>0</v>
      </c>
      <c r="F823">
        <v>14691.2</v>
      </c>
    </row>
    <row r="824" spans="1:6" x14ac:dyDescent="0.25">
      <c r="A824" t="s">
        <v>40</v>
      </c>
      <c r="B824" t="s">
        <v>79</v>
      </c>
      <c r="C824" t="s">
        <v>48</v>
      </c>
      <c r="D824" t="s">
        <v>437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438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439</v>
      </c>
      <c r="E826">
        <v>272984.36</v>
      </c>
      <c r="F826">
        <v>17264.62</v>
      </c>
    </row>
    <row r="827" spans="1:6" x14ac:dyDescent="0.25">
      <c r="A827" t="s">
        <v>40</v>
      </c>
      <c r="B827" t="s">
        <v>80</v>
      </c>
      <c r="C827" t="s">
        <v>48</v>
      </c>
      <c r="D827" t="s">
        <v>425</v>
      </c>
      <c r="E827">
        <v>0</v>
      </c>
      <c r="F827">
        <v>4845</v>
      </c>
    </row>
    <row r="828" spans="1:6" x14ac:dyDescent="0.25">
      <c r="A828" t="s">
        <v>40</v>
      </c>
      <c r="B828" t="s">
        <v>80</v>
      </c>
      <c r="C828" t="s">
        <v>48</v>
      </c>
      <c r="D828" t="s">
        <v>426</v>
      </c>
      <c r="E828">
        <v>41043.800000000003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427</v>
      </c>
      <c r="E829">
        <v>41432.85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428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429</v>
      </c>
      <c r="E831">
        <v>100611.51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430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431</v>
      </c>
      <c r="E833">
        <v>101155.36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432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433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434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435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436</v>
      </c>
      <c r="E838">
        <v>0</v>
      </c>
      <c r="F838">
        <v>14674.02</v>
      </c>
    </row>
    <row r="839" spans="1:6" x14ac:dyDescent="0.25">
      <c r="A839" t="s">
        <v>40</v>
      </c>
      <c r="B839" t="s">
        <v>80</v>
      </c>
      <c r="C839" t="s">
        <v>48</v>
      </c>
      <c r="D839" t="s">
        <v>437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438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439</v>
      </c>
      <c r="E841">
        <v>284243.53000000003</v>
      </c>
      <c r="F841">
        <v>19519.03</v>
      </c>
    </row>
    <row r="842" spans="1:6" x14ac:dyDescent="0.25">
      <c r="A842" t="s">
        <v>40</v>
      </c>
      <c r="B842" t="s">
        <v>81</v>
      </c>
      <c r="C842" t="s">
        <v>48</v>
      </c>
      <c r="D842" t="s">
        <v>425</v>
      </c>
      <c r="E842">
        <v>0</v>
      </c>
      <c r="F842">
        <v>2831.13</v>
      </c>
    </row>
    <row r="843" spans="1:6" x14ac:dyDescent="0.25">
      <c r="A843" t="s">
        <v>40</v>
      </c>
      <c r="B843" t="s">
        <v>81</v>
      </c>
      <c r="C843" t="s">
        <v>48</v>
      </c>
      <c r="D843" t="s">
        <v>426</v>
      </c>
      <c r="E843">
        <v>44153.54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427</v>
      </c>
      <c r="E844">
        <v>41432.85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428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429</v>
      </c>
      <c r="E846">
        <v>100611.51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430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431</v>
      </c>
      <c r="E848">
        <v>96178.12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432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433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434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435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436</v>
      </c>
      <c r="E853">
        <v>0</v>
      </c>
      <c r="F853">
        <v>14497.45</v>
      </c>
    </row>
    <row r="854" spans="1:6" x14ac:dyDescent="0.25">
      <c r="A854" t="s">
        <v>40</v>
      </c>
      <c r="B854" t="s">
        <v>81</v>
      </c>
      <c r="C854" t="s">
        <v>48</v>
      </c>
      <c r="D854" t="s">
        <v>437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438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439</v>
      </c>
      <c r="E856">
        <v>282376.03000000003</v>
      </c>
      <c r="F856">
        <v>17328.580000000002</v>
      </c>
    </row>
    <row r="857" spans="1:6" x14ac:dyDescent="0.25">
      <c r="A857" t="s">
        <v>40</v>
      </c>
      <c r="B857" t="s">
        <v>20</v>
      </c>
      <c r="C857" t="s">
        <v>48</v>
      </c>
      <c r="D857" t="s">
        <v>425</v>
      </c>
      <c r="E857">
        <v>0</v>
      </c>
      <c r="F857">
        <v>10017.51</v>
      </c>
    </row>
    <row r="858" spans="1:6" x14ac:dyDescent="0.25">
      <c r="A858" t="s">
        <v>40</v>
      </c>
      <c r="B858" t="s">
        <v>20</v>
      </c>
      <c r="C858" t="s">
        <v>48</v>
      </c>
      <c r="D858" t="s">
        <v>426</v>
      </c>
      <c r="E858">
        <v>61755.78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427</v>
      </c>
      <c r="E859">
        <v>41432.85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428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429</v>
      </c>
      <c r="E861">
        <v>100611.51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430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431</v>
      </c>
      <c r="E863">
        <v>105193.68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432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433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434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435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436</v>
      </c>
      <c r="E868">
        <v>0</v>
      </c>
      <c r="F868">
        <v>14398.17</v>
      </c>
    </row>
    <row r="869" spans="1:6" x14ac:dyDescent="0.25">
      <c r="A869" t="s">
        <v>40</v>
      </c>
      <c r="B869" t="s">
        <v>20</v>
      </c>
      <c r="C869" t="s">
        <v>48</v>
      </c>
      <c r="D869" t="s">
        <v>437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438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439</v>
      </c>
      <c r="E871">
        <v>308993.82</v>
      </c>
      <c r="F871">
        <v>24415.68</v>
      </c>
    </row>
    <row r="872" spans="1:6" x14ac:dyDescent="0.25">
      <c r="A872" t="s">
        <v>40</v>
      </c>
      <c r="B872" t="s">
        <v>21</v>
      </c>
      <c r="C872" t="s">
        <v>48</v>
      </c>
      <c r="D872" t="s">
        <v>425</v>
      </c>
      <c r="E872">
        <v>0</v>
      </c>
      <c r="F872">
        <v>33645.11</v>
      </c>
    </row>
    <row r="873" spans="1:6" x14ac:dyDescent="0.25">
      <c r="A873" t="s">
        <v>40</v>
      </c>
      <c r="B873" t="s">
        <v>21</v>
      </c>
      <c r="C873" t="s">
        <v>48</v>
      </c>
      <c r="D873" t="s">
        <v>426</v>
      </c>
      <c r="E873">
        <v>63411.98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427</v>
      </c>
      <c r="E874">
        <v>41432.85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428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429</v>
      </c>
      <c r="E876">
        <v>100611.51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430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431</v>
      </c>
      <c r="E878">
        <v>103831.51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432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433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434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435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436</v>
      </c>
      <c r="E883">
        <v>0</v>
      </c>
      <c r="F883">
        <v>14672.64</v>
      </c>
    </row>
    <row r="884" spans="1:6" x14ac:dyDescent="0.25">
      <c r="A884" t="s">
        <v>40</v>
      </c>
      <c r="B884" t="s">
        <v>21</v>
      </c>
      <c r="C884" t="s">
        <v>48</v>
      </c>
      <c r="D884" t="s">
        <v>437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438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439</v>
      </c>
      <c r="E886">
        <v>309287.84999999998</v>
      </c>
      <c r="F886">
        <v>48317.75</v>
      </c>
    </row>
    <row r="887" spans="1:6" x14ac:dyDescent="0.25">
      <c r="A887" t="s">
        <v>40</v>
      </c>
      <c r="B887" t="s">
        <v>22</v>
      </c>
      <c r="C887" t="s">
        <v>48</v>
      </c>
      <c r="D887" t="s">
        <v>425</v>
      </c>
      <c r="E887">
        <v>0</v>
      </c>
      <c r="F887">
        <v>33675.51</v>
      </c>
    </row>
    <row r="888" spans="1:6" x14ac:dyDescent="0.25">
      <c r="A888" t="s">
        <v>40</v>
      </c>
      <c r="B888" t="s">
        <v>22</v>
      </c>
      <c r="C888" t="s">
        <v>48</v>
      </c>
      <c r="D888" t="s">
        <v>426</v>
      </c>
      <c r="E888">
        <v>50561.16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427</v>
      </c>
      <c r="E889">
        <v>41432.85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428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429</v>
      </c>
      <c r="E891">
        <v>100611.51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430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431</v>
      </c>
      <c r="E893">
        <v>97062.58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432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433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434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435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436</v>
      </c>
      <c r="E898">
        <v>0</v>
      </c>
      <c r="F898">
        <v>15030.04</v>
      </c>
    </row>
    <row r="899" spans="1:6" x14ac:dyDescent="0.25">
      <c r="A899" t="s">
        <v>40</v>
      </c>
      <c r="B899" t="s">
        <v>22</v>
      </c>
      <c r="C899" t="s">
        <v>48</v>
      </c>
      <c r="D899" t="s">
        <v>437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438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439</v>
      </c>
      <c r="E901">
        <v>289668.11</v>
      </c>
      <c r="F901">
        <v>48705.55</v>
      </c>
    </row>
    <row r="902" spans="1:6" x14ac:dyDescent="0.25">
      <c r="A902" t="s">
        <v>40</v>
      </c>
      <c r="B902" t="s">
        <v>23</v>
      </c>
      <c r="C902" t="s">
        <v>48</v>
      </c>
      <c r="D902" t="s">
        <v>425</v>
      </c>
      <c r="E902">
        <v>0</v>
      </c>
      <c r="F902">
        <v>26974.07</v>
      </c>
    </row>
    <row r="903" spans="1:6" x14ac:dyDescent="0.25">
      <c r="A903" t="s">
        <v>40</v>
      </c>
      <c r="B903" t="s">
        <v>23</v>
      </c>
      <c r="C903" t="s">
        <v>48</v>
      </c>
      <c r="D903" t="s">
        <v>426</v>
      </c>
      <c r="E903">
        <v>71608.73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427</v>
      </c>
      <c r="E904">
        <v>41432.85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428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429</v>
      </c>
      <c r="E906">
        <v>100611.51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430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431</v>
      </c>
      <c r="E908">
        <v>102786.18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432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433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434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435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436</v>
      </c>
      <c r="E913">
        <v>0</v>
      </c>
      <c r="F913">
        <v>14305.91</v>
      </c>
    </row>
    <row r="914" spans="1:6" x14ac:dyDescent="0.25">
      <c r="A914" t="s">
        <v>40</v>
      </c>
      <c r="B914" t="s">
        <v>23</v>
      </c>
      <c r="C914" t="s">
        <v>48</v>
      </c>
      <c r="D914" t="s">
        <v>437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438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439</v>
      </c>
      <c r="E916">
        <v>316439.28000000003</v>
      </c>
      <c r="F916">
        <v>41279.980000000003</v>
      </c>
    </row>
    <row r="917" spans="1:6" x14ac:dyDescent="0.25">
      <c r="A917" t="s">
        <v>40</v>
      </c>
      <c r="B917" t="s">
        <v>24</v>
      </c>
      <c r="C917" t="s">
        <v>48</v>
      </c>
      <c r="D917" t="s">
        <v>425</v>
      </c>
      <c r="E917">
        <v>0</v>
      </c>
      <c r="F917">
        <v>15206.31</v>
      </c>
    </row>
    <row r="918" spans="1:6" x14ac:dyDescent="0.25">
      <c r="A918" t="s">
        <v>40</v>
      </c>
      <c r="B918" t="s">
        <v>24</v>
      </c>
      <c r="C918" t="s">
        <v>48</v>
      </c>
      <c r="D918" t="s">
        <v>426</v>
      </c>
      <c r="E918">
        <v>93488.04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427</v>
      </c>
      <c r="E919">
        <v>41432.85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428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429</v>
      </c>
      <c r="E921">
        <v>100611.51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430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431</v>
      </c>
      <c r="E923">
        <v>114954.59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432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433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434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435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436</v>
      </c>
      <c r="E928">
        <v>0</v>
      </c>
      <c r="F928">
        <v>13683.9</v>
      </c>
    </row>
    <row r="929" spans="1:6" x14ac:dyDescent="0.25">
      <c r="A929" t="s">
        <v>40</v>
      </c>
      <c r="B929" t="s">
        <v>24</v>
      </c>
      <c r="C929" t="s">
        <v>48</v>
      </c>
      <c r="D929" t="s">
        <v>437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438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439</v>
      </c>
      <c r="E931">
        <v>350487</v>
      </c>
      <c r="F931">
        <v>28890.21</v>
      </c>
    </row>
    <row r="932" spans="1:6" x14ac:dyDescent="0.25">
      <c r="A932" t="s">
        <v>40</v>
      </c>
      <c r="B932" t="s">
        <v>25</v>
      </c>
      <c r="C932" t="s">
        <v>48</v>
      </c>
      <c r="D932" t="s">
        <v>425</v>
      </c>
      <c r="E932">
        <v>0</v>
      </c>
      <c r="F932">
        <v>2827.97</v>
      </c>
    </row>
    <row r="933" spans="1:6" x14ac:dyDescent="0.25">
      <c r="A933" t="s">
        <v>40</v>
      </c>
      <c r="B933" t="s">
        <v>25</v>
      </c>
      <c r="C933" t="s">
        <v>48</v>
      </c>
      <c r="D933" t="s">
        <v>426</v>
      </c>
      <c r="E933">
        <v>126602.88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427</v>
      </c>
      <c r="E934">
        <v>41432.85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428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429</v>
      </c>
      <c r="E936">
        <v>100611.51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430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431</v>
      </c>
      <c r="E938">
        <v>108822.99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432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433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434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435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436</v>
      </c>
      <c r="E943">
        <v>0</v>
      </c>
      <c r="F943">
        <v>12375.84</v>
      </c>
    </row>
    <row r="944" spans="1:6" x14ac:dyDescent="0.25">
      <c r="A944" t="s">
        <v>40</v>
      </c>
      <c r="B944" t="s">
        <v>25</v>
      </c>
      <c r="C944" t="s">
        <v>48</v>
      </c>
      <c r="D944" t="s">
        <v>437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438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439</v>
      </c>
      <c r="E946">
        <v>377470.24</v>
      </c>
      <c r="F946">
        <v>15203.8</v>
      </c>
    </row>
    <row r="947" spans="1:6" x14ac:dyDescent="0.25">
      <c r="A947" t="s">
        <v>40</v>
      </c>
      <c r="B947" t="s">
        <v>26</v>
      </c>
      <c r="C947" t="s">
        <v>48</v>
      </c>
      <c r="D947" t="s">
        <v>425</v>
      </c>
      <c r="E947">
        <v>0</v>
      </c>
      <c r="F947">
        <v>53450.27</v>
      </c>
    </row>
    <row r="948" spans="1:6" x14ac:dyDescent="0.25">
      <c r="A948" t="s">
        <v>40</v>
      </c>
      <c r="B948" t="s">
        <v>26</v>
      </c>
      <c r="C948" t="s">
        <v>48</v>
      </c>
      <c r="D948" t="s">
        <v>426</v>
      </c>
      <c r="E948">
        <v>61316.49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427</v>
      </c>
      <c r="E949">
        <v>41432.85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428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429</v>
      </c>
      <c r="E951">
        <v>100611.51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430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431</v>
      </c>
      <c r="E953">
        <v>118850.32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432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433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434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435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436</v>
      </c>
      <c r="E958">
        <v>0</v>
      </c>
      <c r="F958">
        <v>15776.75</v>
      </c>
    </row>
    <row r="959" spans="1:6" x14ac:dyDescent="0.25">
      <c r="A959" t="s">
        <v>40</v>
      </c>
      <c r="B959" t="s">
        <v>26</v>
      </c>
      <c r="C959" t="s">
        <v>48</v>
      </c>
      <c r="D959" t="s">
        <v>437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438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439</v>
      </c>
      <c r="E961">
        <v>322211.17</v>
      </c>
      <c r="F961">
        <v>69227.02</v>
      </c>
    </row>
    <row r="962" spans="1:6" x14ac:dyDescent="0.25">
      <c r="A962" t="s">
        <v>39</v>
      </c>
      <c r="B962" t="s">
        <v>73</v>
      </c>
      <c r="C962" t="s">
        <v>65</v>
      </c>
      <c r="D962" t="s">
        <v>425</v>
      </c>
      <c r="E962">
        <v>13429.7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426</v>
      </c>
      <c r="E963">
        <v>1504.1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427</v>
      </c>
      <c r="E964">
        <v>81239.17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428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429</v>
      </c>
      <c r="E966">
        <v>100611.51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430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431</v>
      </c>
      <c r="E968">
        <v>158847.59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432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433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434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435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436</v>
      </c>
      <c r="E973">
        <v>0</v>
      </c>
      <c r="F973">
        <v>17243.28</v>
      </c>
    </row>
    <row r="974" spans="1:6" x14ac:dyDescent="0.25">
      <c r="A974" t="s">
        <v>39</v>
      </c>
      <c r="B974" t="s">
        <v>73</v>
      </c>
      <c r="C974" t="s">
        <v>65</v>
      </c>
      <c r="D974" t="s">
        <v>437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438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439</v>
      </c>
      <c r="E976">
        <v>355632.08</v>
      </c>
      <c r="F976">
        <v>17243.28</v>
      </c>
    </row>
    <row r="977" spans="1:6" x14ac:dyDescent="0.25">
      <c r="A977" t="s">
        <v>39</v>
      </c>
      <c r="B977" t="s">
        <v>74</v>
      </c>
      <c r="C977" t="s">
        <v>65</v>
      </c>
      <c r="D977" t="s">
        <v>425</v>
      </c>
      <c r="E977">
        <v>9196.6299999999992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426</v>
      </c>
      <c r="E978">
        <v>44859.51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427</v>
      </c>
      <c r="E979">
        <v>81239.17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428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429</v>
      </c>
      <c r="E981">
        <v>100611.51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430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431</v>
      </c>
      <c r="E983">
        <v>192372.85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432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433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434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435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436</v>
      </c>
      <c r="E988">
        <v>0</v>
      </c>
      <c r="F988">
        <v>16010.52</v>
      </c>
    </row>
    <row r="989" spans="1:6" x14ac:dyDescent="0.25">
      <c r="A989" t="s">
        <v>39</v>
      </c>
      <c r="B989" t="s">
        <v>74</v>
      </c>
      <c r="C989" t="s">
        <v>65</v>
      </c>
      <c r="D989" t="s">
        <v>437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438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439</v>
      </c>
      <c r="E991">
        <v>428279.67</v>
      </c>
      <c r="F991">
        <v>16010.52</v>
      </c>
    </row>
    <row r="992" spans="1:6" x14ac:dyDescent="0.25">
      <c r="A992" t="s">
        <v>39</v>
      </c>
      <c r="B992" t="s">
        <v>75</v>
      </c>
      <c r="C992" t="s">
        <v>65</v>
      </c>
      <c r="D992" t="s">
        <v>425</v>
      </c>
      <c r="E992">
        <v>4435.99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426</v>
      </c>
      <c r="E993">
        <v>25435.85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427</v>
      </c>
      <c r="E994">
        <v>81239.17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428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429</v>
      </c>
      <c r="E996">
        <v>100611.51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430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431</v>
      </c>
      <c r="E998">
        <v>184965.84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432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433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434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435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436</v>
      </c>
      <c r="E1003">
        <v>0</v>
      </c>
      <c r="F1003">
        <v>15955.86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437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438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439</v>
      </c>
      <c r="E1006">
        <v>396688.37</v>
      </c>
      <c r="F1006">
        <v>15955.86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425</v>
      </c>
      <c r="E1007">
        <v>3621.95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426</v>
      </c>
      <c r="E1008">
        <v>56166.23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427</v>
      </c>
      <c r="E1009">
        <v>81239.17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428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429</v>
      </c>
      <c r="E1011">
        <v>100611.51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430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431</v>
      </c>
      <c r="E1013">
        <v>195435.6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432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433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434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435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436</v>
      </c>
      <c r="E1018">
        <v>0</v>
      </c>
      <c r="F1018">
        <v>15478.44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437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438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439</v>
      </c>
      <c r="E1021">
        <v>437074.48</v>
      </c>
      <c r="F1021">
        <v>15478.44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425</v>
      </c>
      <c r="E1022">
        <v>3811.87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426</v>
      </c>
      <c r="E1023">
        <v>34682.089999999997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427</v>
      </c>
      <c r="E1024">
        <v>81239.17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428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429</v>
      </c>
      <c r="E1026">
        <v>100611.51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430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431</v>
      </c>
      <c r="E1028">
        <v>181644.94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432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433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434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435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436</v>
      </c>
      <c r="E1033">
        <v>0</v>
      </c>
      <c r="F1033">
        <v>15956.7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437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438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439</v>
      </c>
      <c r="E1036">
        <v>401989.59</v>
      </c>
      <c r="F1036">
        <v>15956.7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425</v>
      </c>
      <c r="E1037">
        <v>433.06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426</v>
      </c>
      <c r="E1038">
        <v>59091.19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427</v>
      </c>
      <c r="E1039">
        <v>81239.17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428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429</v>
      </c>
      <c r="E1041">
        <v>100611.51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430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431</v>
      </c>
      <c r="E1043">
        <v>184669.94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432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433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434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435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436</v>
      </c>
      <c r="E1048">
        <v>0</v>
      </c>
      <c r="F1048">
        <v>14859.95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437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438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439</v>
      </c>
      <c r="E1051">
        <v>426044.88</v>
      </c>
      <c r="F1051">
        <v>14859.95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425</v>
      </c>
      <c r="E1052">
        <v>316.41000000000003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426</v>
      </c>
      <c r="E1053">
        <v>68613.38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427</v>
      </c>
      <c r="E1054">
        <v>81239.17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428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429</v>
      </c>
      <c r="E1056">
        <v>100611.51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430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431</v>
      </c>
      <c r="E1058">
        <v>180182.04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432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433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434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435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436</v>
      </c>
      <c r="E1063">
        <v>0</v>
      </c>
      <c r="F1063">
        <v>14696.08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437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438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439</v>
      </c>
      <c r="E1066">
        <v>430962.52</v>
      </c>
      <c r="F1066">
        <v>14696.08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425</v>
      </c>
      <c r="E1067">
        <v>704.51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426</v>
      </c>
      <c r="E1068">
        <v>79213.710000000006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427</v>
      </c>
      <c r="E1069">
        <v>81239.17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428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429</v>
      </c>
      <c r="E1071">
        <v>100611.51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430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431</v>
      </c>
      <c r="E1073">
        <v>194287.41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432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433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434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435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436</v>
      </c>
      <c r="E1078">
        <v>0</v>
      </c>
      <c r="F1078">
        <v>14678.33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437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438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439</v>
      </c>
      <c r="E1081">
        <v>456056.32000000001</v>
      </c>
      <c r="F1081">
        <v>14678.33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425</v>
      </c>
      <c r="E1082">
        <v>537.61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426</v>
      </c>
      <c r="E1083">
        <v>92362.77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427</v>
      </c>
      <c r="E1084">
        <v>81239.17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428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429</v>
      </c>
      <c r="E1086">
        <v>100611.51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430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431</v>
      </c>
      <c r="E1088">
        <v>207638.44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432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433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434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435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436</v>
      </c>
      <c r="E1093">
        <v>0</v>
      </c>
      <c r="F1093">
        <v>14502.97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437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438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439</v>
      </c>
      <c r="E1096">
        <v>482389.51</v>
      </c>
      <c r="F1096">
        <v>14502.97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425</v>
      </c>
      <c r="E1097">
        <v>2534.77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426</v>
      </c>
      <c r="E1098">
        <v>104749.6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427</v>
      </c>
      <c r="E1099">
        <v>81239.17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428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429</v>
      </c>
      <c r="E1101">
        <v>100611.51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430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431</v>
      </c>
      <c r="E1103">
        <v>191550.5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432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433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434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435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436</v>
      </c>
      <c r="E1108">
        <v>0</v>
      </c>
      <c r="F1108">
        <v>14403.04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437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438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439</v>
      </c>
      <c r="E1111">
        <v>480685.56</v>
      </c>
      <c r="F1111">
        <v>14403.04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425</v>
      </c>
      <c r="E1112">
        <v>8773.1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426</v>
      </c>
      <c r="E1113">
        <v>118259.83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427</v>
      </c>
      <c r="E1114">
        <v>81239.17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428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429</v>
      </c>
      <c r="E1116">
        <v>100611.51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430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431</v>
      </c>
      <c r="E1118">
        <v>215295.71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432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433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434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435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436</v>
      </c>
      <c r="E1123">
        <v>0</v>
      </c>
      <c r="F1123">
        <v>14678.29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437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438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439</v>
      </c>
      <c r="E1126">
        <v>524179.33</v>
      </c>
      <c r="F1126">
        <v>14678.29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425</v>
      </c>
      <c r="E1127">
        <v>8359.7900000000009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426</v>
      </c>
      <c r="E1128">
        <v>94578.53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427</v>
      </c>
      <c r="E1129">
        <v>81239.17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428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429</v>
      </c>
      <c r="E1131">
        <v>100611.51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430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431</v>
      </c>
      <c r="E1133">
        <v>195735.76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432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433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434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435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436</v>
      </c>
      <c r="E1138">
        <v>0</v>
      </c>
      <c r="F1138">
        <v>15034.79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437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438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439</v>
      </c>
      <c r="E1141">
        <v>480524.77</v>
      </c>
      <c r="F1141">
        <v>15034.79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425</v>
      </c>
      <c r="E1142">
        <v>5947.41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426</v>
      </c>
      <c r="E1143">
        <v>130087.01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427</v>
      </c>
      <c r="E1144">
        <v>81239.17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428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429</v>
      </c>
      <c r="E1146">
        <v>100611.51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430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431</v>
      </c>
      <c r="E1148">
        <v>207159.31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432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433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434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435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436</v>
      </c>
      <c r="E1153">
        <v>0</v>
      </c>
      <c r="F1153">
        <v>14311.41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437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438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439</v>
      </c>
      <c r="E1156">
        <v>525044.42000000004</v>
      </c>
      <c r="F1156">
        <v>14311.41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425</v>
      </c>
      <c r="E1157">
        <v>3528.43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426</v>
      </c>
      <c r="E1158">
        <v>163653.72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427</v>
      </c>
      <c r="E1159">
        <v>81239.17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428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429</v>
      </c>
      <c r="E1161">
        <v>100611.51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430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431</v>
      </c>
      <c r="E1163">
        <v>226626.22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432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433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434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435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436</v>
      </c>
      <c r="E1168">
        <v>0</v>
      </c>
      <c r="F1168">
        <v>13688.78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437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438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439</v>
      </c>
      <c r="E1171">
        <v>575659.05000000005</v>
      </c>
      <c r="F1171">
        <v>13688.78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425</v>
      </c>
      <c r="E1172">
        <v>598.63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426</v>
      </c>
      <c r="E1173">
        <v>213978.35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427</v>
      </c>
      <c r="E1174">
        <v>81239.17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428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429</v>
      </c>
      <c r="E1176">
        <v>100611.51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430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431</v>
      </c>
      <c r="E1178">
        <v>214191.45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432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433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434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435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436</v>
      </c>
      <c r="E1183">
        <v>0</v>
      </c>
      <c r="F1183">
        <v>12381.53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437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438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439</v>
      </c>
      <c r="E1186">
        <v>610619.12</v>
      </c>
      <c r="F1186">
        <v>12381.53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425</v>
      </c>
      <c r="E1187">
        <v>18629.080000000002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426</v>
      </c>
      <c r="E1188">
        <v>105796.72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427</v>
      </c>
      <c r="E1189">
        <v>81239.17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428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429</v>
      </c>
      <c r="E1191">
        <v>100611.51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430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431</v>
      </c>
      <c r="E1193">
        <v>229549.89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432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433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434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435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436</v>
      </c>
      <c r="E1198">
        <v>0</v>
      </c>
      <c r="F1198">
        <v>15780.97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437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438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439</v>
      </c>
      <c r="E1201">
        <v>535826.39</v>
      </c>
      <c r="F1201">
        <v>15780.97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425</v>
      </c>
      <c r="E1202">
        <v>16346.37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426</v>
      </c>
      <c r="E1203">
        <v>424.11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427</v>
      </c>
      <c r="E1204">
        <v>41432.85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428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429</v>
      </c>
      <c r="E1206">
        <v>100611.51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430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431</v>
      </c>
      <c r="E1208">
        <v>80683.27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432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433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434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435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436</v>
      </c>
      <c r="E1213">
        <v>0</v>
      </c>
      <c r="F1213">
        <v>17237.580000000002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437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438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439</v>
      </c>
      <c r="E1216">
        <v>239498.11</v>
      </c>
      <c r="F1216">
        <v>17237.580000000002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425</v>
      </c>
      <c r="E1217">
        <v>9937.4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426</v>
      </c>
      <c r="E1218">
        <v>21968.799999999999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427</v>
      </c>
      <c r="E1219">
        <v>41432.85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428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429</v>
      </c>
      <c r="E1221">
        <v>100611.51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430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431</v>
      </c>
      <c r="E1223">
        <v>95801.55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432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433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434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435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436</v>
      </c>
      <c r="E1228">
        <v>0</v>
      </c>
      <c r="F1228">
        <v>16005.06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437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438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439</v>
      </c>
      <c r="E1231">
        <v>269752.11</v>
      </c>
      <c r="F1231">
        <v>16005.06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425</v>
      </c>
      <c r="E1232">
        <v>5989.82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426</v>
      </c>
      <c r="E1233">
        <v>11340.24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427</v>
      </c>
      <c r="E1234">
        <v>41432.85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428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429</v>
      </c>
      <c r="E1236">
        <v>100611.51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430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431</v>
      </c>
      <c r="E1238">
        <v>94433.24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432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433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434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435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436</v>
      </c>
      <c r="E1243">
        <v>0</v>
      </c>
      <c r="F1243">
        <v>15950.63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437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438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439</v>
      </c>
      <c r="E1246">
        <v>253807.66</v>
      </c>
      <c r="F1246">
        <v>15950.63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425</v>
      </c>
      <c r="E1247">
        <v>4297.41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426</v>
      </c>
      <c r="E1248">
        <v>27985.85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427</v>
      </c>
      <c r="E1249">
        <v>41432.85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428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429</v>
      </c>
      <c r="E1251">
        <v>100611.51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430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431</v>
      </c>
      <c r="E1253">
        <v>97081.45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432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433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434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435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436</v>
      </c>
      <c r="E1258">
        <v>0</v>
      </c>
      <c r="F1258">
        <v>15472.39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437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438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439</v>
      </c>
      <c r="E1261">
        <v>271409.07</v>
      </c>
      <c r="F1261">
        <v>15472.39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425</v>
      </c>
      <c r="E1262">
        <v>5454.76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426</v>
      </c>
      <c r="E1263">
        <v>15178.43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427</v>
      </c>
      <c r="E1264">
        <v>41432.85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428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429</v>
      </c>
      <c r="E1266">
        <v>100611.51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430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431</v>
      </c>
      <c r="E1268">
        <v>92180.479999999996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432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433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434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435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436</v>
      </c>
      <c r="E1273">
        <v>0</v>
      </c>
      <c r="F1273">
        <v>15951.16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437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438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439</v>
      </c>
      <c r="E1276">
        <v>254858.04</v>
      </c>
      <c r="F1276">
        <v>15951.16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425</v>
      </c>
      <c r="E1277">
        <v>722.13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426</v>
      </c>
      <c r="E1278">
        <v>29007.95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427</v>
      </c>
      <c r="E1279">
        <v>41432.85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428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429</v>
      </c>
      <c r="E1281">
        <v>100611.51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430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431</v>
      </c>
      <c r="E1283">
        <v>96840.8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432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433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434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435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436</v>
      </c>
      <c r="E1288">
        <v>0</v>
      </c>
      <c r="F1288">
        <v>14855.4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437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438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439</v>
      </c>
      <c r="E1291">
        <v>268615.24</v>
      </c>
      <c r="F1291">
        <v>14855.4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425</v>
      </c>
      <c r="E1292">
        <v>616.04999999999995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426</v>
      </c>
      <c r="E1293">
        <v>34899.93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427</v>
      </c>
      <c r="E1294">
        <v>41432.85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428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429</v>
      </c>
      <c r="E1296">
        <v>100611.51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430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431</v>
      </c>
      <c r="E1298">
        <v>95541.78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432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433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434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435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436</v>
      </c>
      <c r="E1303">
        <v>0</v>
      </c>
      <c r="F1303">
        <v>14691.13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437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438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439</v>
      </c>
      <c r="E1306">
        <v>273102.13</v>
      </c>
      <c r="F1306">
        <v>14691.13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425</v>
      </c>
      <c r="E1307">
        <v>1181.95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426</v>
      </c>
      <c r="E1308">
        <v>40754.68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427</v>
      </c>
      <c r="E1309">
        <v>41432.85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428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429</v>
      </c>
      <c r="E1311">
        <v>100611.51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430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431</v>
      </c>
      <c r="E1313">
        <v>101155.36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432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433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434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435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436</v>
      </c>
      <c r="E1318">
        <v>0</v>
      </c>
      <c r="F1318">
        <v>14674.02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437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438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439</v>
      </c>
      <c r="E1321">
        <v>285136.36</v>
      </c>
      <c r="F1321">
        <v>14674.02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425</v>
      </c>
      <c r="E1322">
        <v>685.62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426</v>
      </c>
      <c r="E1323">
        <v>43858.96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427</v>
      </c>
      <c r="E1324">
        <v>41432.85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428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429</v>
      </c>
      <c r="E1326">
        <v>100611.51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430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431</v>
      </c>
      <c r="E1328">
        <v>96178.12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432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433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434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435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436</v>
      </c>
      <c r="E1333">
        <v>0</v>
      </c>
      <c r="F1333">
        <v>14497.45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437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438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439</v>
      </c>
      <c r="E1336">
        <v>282767.06</v>
      </c>
      <c r="F1336">
        <v>14497.45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425</v>
      </c>
      <c r="E1337">
        <v>3049.93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426</v>
      </c>
      <c r="E1338">
        <v>61403.09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427</v>
      </c>
      <c r="E1339">
        <v>41432.85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428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429</v>
      </c>
      <c r="E1341">
        <v>100611.51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430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431</v>
      </c>
      <c r="E1343">
        <v>105193.68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432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433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434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435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436</v>
      </c>
      <c r="E1348">
        <v>0</v>
      </c>
      <c r="F1348">
        <v>14398.17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437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438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439</v>
      </c>
      <c r="E1351">
        <v>311691.07</v>
      </c>
      <c r="F1351">
        <v>14398.17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425</v>
      </c>
      <c r="E1352">
        <v>9543.57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426</v>
      </c>
      <c r="E1353">
        <v>63061.38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427</v>
      </c>
      <c r="E1354">
        <v>41432.85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428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429</v>
      </c>
      <c r="E1356">
        <v>100611.51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430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431</v>
      </c>
      <c r="E1358">
        <v>103829.41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432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433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434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435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436</v>
      </c>
      <c r="E1363">
        <v>0</v>
      </c>
      <c r="F1363">
        <v>14672.73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437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438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439</v>
      </c>
      <c r="E1366">
        <v>318478.73</v>
      </c>
      <c r="F1366">
        <v>14672.73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425</v>
      </c>
      <c r="E1367">
        <v>9594.9699999999993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426</v>
      </c>
      <c r="E1368">
        <v>50075.29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427</v>
      </c>
      <c r="E1369">
        <v>41432.85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428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429</v>
      </c>
      <c r="E1371">
        <v>100611.51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430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431</v>
      </c>
      <c r="E1373">
        <v>97063.37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432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433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434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435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436</v>
      </c>
      <c r="E1378">
        <v>0</v>
      </c>
      <c r="F1378">
        <v>15030.02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437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438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439</v>
      </c>
      <c r="E1381">
        <v>298778</v>
      </c>
      <c r="F1381">
        <v>15030.02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425</v>
      </c>
      <c r="E1382">
        <v>7413.92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426</v>
      </c>
      <c r="E1383">
        <v>71317.820000000007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427</v>
      </c>
      <c r="E1384">
        <v>41432.85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428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429</v>
      </c>
      <c r="E1386">
        <v>100611.51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430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431</v>
      </c>
      <c r="E1388">
        <v>102786.18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432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433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434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435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436</v>
      </c>
      <c r="E1393">
        <v>0</v>
      </c>
      <c r="F1393">
        <v>14305.91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437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438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439</v>
      </c>
      <c r="E1396">
        <v>323562.28000000003</v>
      </c>
      <c r="F1396">
        <v>14305.91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425</v>
      </c>
      <c r="E1397">
        <v>4637.63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426</v>
      </c>
      <c r="E1398">
        <v>93124.24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427</v>
      </c>
      <c r="E1399">
        <v>41432.85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428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429</v>
      </c>
      <c r="E1401">
        <v>100611.51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430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431</v>
      </c>
      <c r="E1403">
        <v>114954.35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432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433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434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435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436</v>
      </c>
      <c r="E1408">
        <v>0</v>
      </c>
      <c r="F1408">
        <v>13683.91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437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438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439</v>
      </c>
      <c r="E1411">
        <v>354760.58</v>
      </c>
      <c r="F1411">
        <v>13683.91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425</v>
      </c>
      <c r="E1412">
        <v>863.29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426</v>
      </c>
      <c r="E1413">
        <v>126553.54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427</v>
      </c>
      <c r="E1414">
        <v>41432.85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428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429</v>
      </c>
      <c r="E1416">
        <v>100611.51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430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431</v>
      </c>
      <c r="E1418">
        <v>108822.49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432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433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434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435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436</v>
      </c>
      <c r="E1423">
        <v>0</v>
      </c>
      <c r="F1423">
        <v>12375.85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437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438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439</v>
      </c>
      <c r="E1426">
        <v>378283.68</v>
      </c>
      <c r="F1426">
        <v>12375.85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425</v>
      </c>
      <c r="E1427">
        <v>20109.09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426</v>
      </c>
      <c r="E1428">
        <v>58917.63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427</v>
      </c>
      <c r="E1429">
        <v>41432.85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428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429</v>
      </c>
      <c r="E1431">
        <v>100611.51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430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431</v>
      </c>
      <c r="E1433">
        <v>118859.3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432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433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434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435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436</v>
      </c>
      <c r="E1438">
        <v>0</v>
      </c>
      <c r="F1438">
        <v>15776.65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437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438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439</v>
      </c>
      <c r="E1441">
        <v>339930.39</v>
      </c>
      <c r="F1441">
        <v>15776.65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425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426</v>
      </c>
      <c r="E1443">
        <v>2027.35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427</v>
      </c>
      <c r="E1444">
        <v>81239.17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428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429</v>
      </c>
      <c r="E1446">
        <v>100611.51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430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431</v>
      </c>
      <c r="E1448">
        <v>160127.07999999999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432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433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434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435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436</v>
      </c>
      <c r="E1453">
        <v>0</v>
      </c>
      <c r="F1453">
        <v>17243.46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437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438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439</v>
      </c>
      <c r="E1456">
        <v>344005.12</v>
      </c>
      <c r="F1456">
        <v>17243.46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425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426</v>
      </c>
      <c r="E1458">
        <v>45561.04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427</v>
      </c>
      <c r="E1459">
        <v>81239.17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428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429</v>
      </c>
      <c r="E1461">
        <v>100611.51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430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431</v>
      </c>
      <c r="E1463">
        <v>192895.39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432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433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434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435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436</v>
      </c>
      <c r="E1468">
        <v>0</v>
      </c>
      <c r="F1468">
        <v>16010.58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437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438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439</v>
      </c>
      <c r="E1471">
        <v>420307.12</v>
      </c>
      <c r="F1471">
        <v>16010.58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425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426</v>
      </c>
      <c r="E1473">
        <v>25710.34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427</v>
      </c>
      <c r="E1474">
        <v>81239.17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428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429</v>
      </c>
      <c r="E1476">
        <v>100611.51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430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431</v>
      </c>
      <c r="E1478">
        <v>185092.04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432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433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434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435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436</v>
      </c>
      <c r="E1483">
        <v>0</v>
      </c>
      <c r="F1483">
        <v>15955.89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437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438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439</v>
      </c>
      <c r="E1486">
        <v>392653.07</v>
      </c>
      <c r="F1486">
        <v>15955.89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425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426</v>
      </c>
      <c r="E1488">
        <v>56271.39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427</v>
      </c>
      <c r="E1489">
        <v>81239.17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428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429</v>
      </c>
      <c r="E1491">
        <v>100611.51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430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431</v>
      </c>
      <c r="E1493">
        <v>195560.99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432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433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434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435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436</v>
      </c>
      <c r="E1498">
        <v>0</v>
      </c>
      <c r="F1498">
        <v>15478.48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437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438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439</v>
      </c>
      <c r="E1501">
        <v>433683.06</v>
      </c>
      <c r="F1501">
        <v>15478.48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425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426</v>
      </c>
      <c r="E1503">
        <v>34965.440000000002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427</v>
      </c>
      <c r="E1504">
        <v>81239.17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428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429</v>
      </c>
      <c r="E1506">
        <v>100611.51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430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431</v>
      </c>
      <c r="E1508">
        <v>181660.51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432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433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434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435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436</v>
      </c>
      <c r="E1513">
        <v>0</v>
      </c>
      <c r="F1513">
        <v>15956.96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437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438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439</v>
      </c>
      <c r="E1516">
        <v>398476.64</v>
      </c>
      <c r="F1516">
        <v>15956.96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425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426</v>
      </c>
      <c r="E1518">
        <v>59732.45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427</v>
      </c>
      <c r="E1519">
        <v>81239.17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428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429</v>
      </c>
      <c r="E1521">
        <v>100611.51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430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431</v>
      </c>
      <c r="E1523">
        <v>184683.72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432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433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434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435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436</v>
      </c>
      <c r="E1528">
        <v>0</v>
      </c>
      <c r="F1528">
        <v>14859.95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437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438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439</v>
      </c>
      <c r="E1531">
        <v>426266.86</v>
      </c>
      <c r="F1531">
        <v>14859.95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425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426</v>
      </c>
      <c r="E1533">
        <v>68960.28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427</v>
      </c>
      <c r="E1534">
        <v>81239.17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428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429</v>
      </c>
      <c r="E1536">
        <v>100611.51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430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431</v>
      </c>
      <c r="E1538">
        <v>180189.54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432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433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434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435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436</v>
      </c>
      <c r="E1543">
        <v>0</v>
      </c>
      <c r="F1543">
        <v>14696.1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437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438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439</v>
      </c>
      <c r="E1546">
        <v>431000.51</v>
      </c>
      <c r="F1546">
        <v>14696.1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425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426</v>
      </c>
      <c r="E1548">
        <v>79400.77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427</v>
      </c>
      <c r="E1549">
        <v>81239.17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428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429</v>
      </c>
      <c r="E1551">
        <v>100611.51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430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431</v>
      </c>
      <c r="E1553">
        <v>194284.36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432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433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434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435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436</v>
      </c>
      <c r="E1558">
        <v>0</v>
      </c>
      <c r="F1558">
        <v>14678.37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437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438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439</v>
      </c>
      <c r="E1561">
        <v>455535.82</v>
      </c>
      <c r="F1561">
        <v>14678.37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425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426</v>
      </c>
      <c r="E1563">
        <v>92553.919999999998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427</v>
      </c>
      <c r="E1564">
        <v>81239.17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428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429</v>
      </c>
      <c r="E1566">
        <v>100611.51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430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431</v>
      </c>
      <c r="E1568">
        <v>207636.12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432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433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434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435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436</v>
      </c>
      <c r="E1573">
        <v>0</v>
      </c>
      <c r="F1573">
        <v>14503.03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437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438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439</v>
      </c>
      <c r="E1576">
        <v>482040.73</v>
      </c>
      <c r="F1576">
        <v>14503.03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425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426</v>
      </c>
      <c r="E1578">
        <v>104909.8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427</v>
      </c>
      <c r="E1579">
        <v>81239.17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428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429</v>
      </c>
      <c r="E1581">
        <v>100611.51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430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431</v>
      </c>
      <c r="E1583">
        <v>191537.29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432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433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434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435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436</v>
      </c>
      <c r="E1588">
        <v>0</v>
      </c>
      <c r="F1588">
        <v>14403.05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437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438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439</v>
      </c>
      <c r="E1591">
        <v>478297.78</v>
      </c>
      <c r="F1591">
        <v>14403.05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425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426</v>
      </c>
      <c r="E1593">
        <v>118356.47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427</v>
      </c>
      <c r="E1594">
        <v>81239.17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428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429</v>
      </c>
      <c r="E1596">
        <v>100611.51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430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431</v>
      </c>
      <c r="E1598">
        <v>216541.16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432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433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434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435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436</v>
      </c>
      <c r="E1603">
        <v>0</v>
      </c>
      <c r="F1603">
        <v>14678.36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437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438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439</v>
      </c>
      <c r="E1606">
        <v>516748.31</v>
      </c>
      <c r="F1606">
        <v>14678.36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425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426</v>
      </c>
      <c r="E1608">
        <v>94894.07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427</v>
      </c>
      <c r="E1609">
        <v>81239.17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428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429</v>
      </c>
      <c r="E1611">
        <v>100611.51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430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431</v>
      </c>
      <c r="E1613">
        <v>196753.06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432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433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434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435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436</v>
      </c>
      <c r="E1618">
        <v>0</v>
      </c>
      <c r="F1618">
        <v>15035.3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437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438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439</v>
      </c>
      <c r="E1621">
        <v>473497.82</v>
      </c>
      <c r="F1621">
        <v>15035.3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425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426</v>
      </c>
      <c r="E1623">
        <v>130181.89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427</v>
      </c>
      <c r="E1624">
        <v>81239.17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428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429</v>
      </c>
      <c r="E1626">
        <v>100611.51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430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431</v>
      </c>
      <c r="E1628">
        <v>207712.58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432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433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434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435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436</v>
      </c>
      <c r="E1633">
        <v>0</v>
      </c>
      <c r="F1633">
        <v>14311.52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437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438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439</v>
      </c>
      <c r="E1636">
        <v>519745.15</v>
      </c>
      <c r="F1636">
        <v>14311.52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425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426</v>
      </c>
      <c r="E1638">
        <v>163789.87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427</v>
      </c>
      <c r="E1639">
        <v>81239.17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428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429</v>
      </c>
      <c r="E1641">
        <v>100611.51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430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431</v>
      </c>
      <c r="E1643">
        <v>226773.3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432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433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434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435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436</v>
      </c>
      <c r="E1648">
        <v>0</v>
      </c>
      <c r="F1648">
        <v>13688.81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437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438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439</v>
      </c>
      <c r="E1651">
        <v>572413.86</v>
      </c>
      <c r="F1651">
        <v>13688.81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425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426</v>
      </c>
      <c r="E1653">
        <v>213951.82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427</v>
      </c>
      <c r="E1654">
        <v>81239.17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428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429</v>
      </c>
      <c r="E1656">
        <v>100611.51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430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431</v>
      </c>
      <c r="E1658">
        <v>214192.05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432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433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434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435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436</v>
      </c>
      <c r="E1663">
        <v>0</v>
      </c>
      <c r="F1663">
        <v>12381.55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437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438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439</v>
      </c>
      <c r="E1666">
        <v>609994.56000000006</v>
      </c>
      <c r="F1666">
        <v>12381.55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425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426</v>
      </c>
      <c r="E1668">
        <v>107928.4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427</v>
      </c>
      <c r="E1669">
        <v>81239.17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428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429</v>
      </c>
      <c r="E1671">
        <v>100611.51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430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431</v>
      </c>
      <c r="E1673">
        <v>232905.25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432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433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434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435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436</v>
      </c>
      <c r="E1678">
        <v>0</v>
      </c>
      <c r="F1678">
        <v>15780.97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437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438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439</v>
      </c>
      <c r="E1681">
        <v>522684.34</v>
      </c>
      <c r="F1681">
        <v>15780.97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425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426</v>
      </c>
      <c r="E1683">
        <v>905.59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427</v>
      </c>
      <c r="E1684">
        <v>41432.85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428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429</v>
      </c>
      <c r="E1686">
        <v>100611.51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430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431</v>
      </c>
      <c r="E1688">
        <v>81280.39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432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433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434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435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436</v>
      </c>
      <c r="E1693">
        <v>0</v>
      </c>
      <c r="F1693">
        <v>17238.45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437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438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439</v>
      </c>
      <c r="E1696">
        <v>224230.35</v>
      </c>
      <c r="F1696">
        <v>17238.45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425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426</v>
      </c>
      <c r="E1698">
        <v>22543.86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427</v>
      </c>
      <c r="E1699">
        <v>41432.85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428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429</v>
      </c>
      <c r="E1701">
        <v>100611.51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430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431</v>
      </c>
      <c r="E1703">
        <v>95932.95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432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433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434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435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436</v>
      </c>
      <c r="E1708">
        <v>0</v>
      </c>
      <c r="F1708">
        <v>16005.36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437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438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439</v>
      </c>
      <c r="E1711">
        <v>260521.17</v>
      </c>
      <c r="F1711">
        <v>16005.36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425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426</v>
      </c>
      <c r="E1713">
        <v>11509.19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427</v>
      </c>
      <c r="E1714">
        <v>41432.85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428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429</v>
      </c>
      <c r="E1716">
        <v>100611.51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430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431</v>
      </c>
      <c r="E1718">
        <v>94502.37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432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433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434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435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436</v>
      </c>
      <c r="E1723">
        <v>0</v>
      </c>
      <c r="F1723">
        <v>15950.94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437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438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439</v>
      </c>
      <c r="E1726">
        <v>248055.92</v>
      </c>
      <c r="F1726">
        <v>15950.94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425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426</v>
      </c>
      <c r="E1728">
        <v>28067.39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427</v>
      </c>
      <c r="E1729">
        <v>41432.85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428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429</v>
      </c>
      <c r="E1731">
        <v>100611.51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430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431</v>
      </c>
      <c r="E1733">
        <v>97137.29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432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433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434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435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436</v>
      </c>
      <c r="E1738">
        <v>0</v>
      </c>
      <c r="F1738">
        <v>15472.89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437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438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439</v>
      </c>
      <c r="E1741">
        <v>267249.03999999998</v>
      </c>
      <c r="F1741">
        <v>15472.89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425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426</v>
      </c>
      <c r="E1743">
        <v>15353.61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427</v>
      </c>
      <c r="E1744">
        <v>41432.85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428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429</v>
      </c>
      <c r="E1746">
        <v>100611.51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430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431</v>
      </c>
      <c r="E1748">
        <v>92184.03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432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433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434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435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436</v>
      </c>
      <c r="E1753">
        <v>0</v>
      </c>
      <c r="F1753">
        <v>15951.71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437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438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439</v>
      </c>
      <c r="E1756">
        <v>249582.01</v>
      </c>
      <c r="F1756">
        <v>15951.71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425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426</v>
      </c>
      <c r="E1758">
        <v>29704.75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427</v>
      </c>
      <c r="E1759">
        <v>41432.85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428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429</v>
      </c>
      <c r="E1761">
        <v>100611.51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430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431</v>
      </c>
      <c r="E1763">
        <v>96835.33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432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433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434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435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436</v>
      </c>
      <c r="E1768">
        <v>0</v>
      </c>
      <c r="F1768">
        <v>14855.5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437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438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439</v>
      </c>
      <c r="E1771">
        <v>268584.44</v>
      </c>
      <c r="F1771">
        <v>14855.5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425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426</v>
      </c>
      <c r="E1773">
        <v>35350.589999999997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427</v>
      </c>
      <c r="E1774">
        <v>41432.85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428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429</v>
      </c>
      <c r="E1776">
        <v>100611.51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430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431</v>
      </c>
      <c r="E1778">
        <v>95541.54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432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433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434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435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436</v>
      </c>
      <c r="E1783">
        <v>0</v>
      </c>
      <c r="F1783">
        <v>14691.61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437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438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439</v>
      </c>
      <c r="E1786">
        <v>272936.49</v>
      </c>
      <c r="F1786">
        <v>14691.61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425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426</v>
      </c>
      <c r="E1788">
        <v>40932.660000000003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427</v>
      </c>
      <c r="E1789">
        <v>41432.85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428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429</v>
      </c>
      <c r="E1791">
        <v>100611.51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430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431</v>
      </c>
      <c r="E1793">
        <v>101155.28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432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433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434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435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436</v>
      </c>
      <c r="E1798">
        <v>0</v>
      </c>
      <c r="F1798">
        <v>14674.13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437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438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439</v>
      </c>
      <c r="E1801">
        <v>284132.3</v>
      </c>
      <c r="F1801">
        <v>14674.13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425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426</v>
      </c>
      <c r="E1803">
        <v>44054.42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427</v>
      </c>
      <c r="E1804">
        <v>41432.85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428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429</v>
      </c>
      <c r="E1806">
        <v>100611.51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430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431</v>
      </c>
      <c r="E1808">
        <v>96174.96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432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433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434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435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436</v>
      </c>
      <c r="E1813">
        <v>0</v>
      </c>
      <c r="F1813">
        <v>14497.31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437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438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439</v>
      </c>
      <c r="E1816">
        <v>282273.75</v>
      </c>
      <c r="F1816">
        <v>14497.31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425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426</v>
      </c>
      <c r="E1818">
        <v>61468.15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427</v>
      </c>
      <c r="E1819">
        <v>41432.85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428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429</v>
      </c>
      <c r="E1821">
        <v>100611.51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430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431</v>
      </c>
      <c r="E1823">
        <v>105180.04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432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433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434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435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436</v>
      </c>
      <c r="E1828">
        <v>0</v>
      </c>
      <c r="F1828">
        <v>14398.36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437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438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439</v>
      </c>
      <c r="E1831">
        <v>308692.55</v>
      </c>
      <c r="F1831">
        <v>14398.36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425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426</v>
      </c>
      <c r="E1833">
        <v>63233.45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427</v>
      </c>
      <c r="E1834">
        <v>41432.85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428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429</v>
      </c>
      <c r="E1836">
        <v>100611.51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430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431</v>
      </c>
      <c r="E1838">
        <v>104161.69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432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433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434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435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436</v>
      </c>
      <c r="E1843">
        <v>0</v>
      </c>
      <c r="F1843">
        <v>14673.3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437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438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439</v>
      </c>
      <c r="E1846">
        <v>309439.51</v>
      </c>
      <c r="F1846">
        <v>14673.3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425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426</v>
      </c>
      <c r="E1848">
        <v>50371.3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427</v>
      </c>
      <c r="E1849">
        <v>41432.85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428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429</v>
      </c>
      <c r="E1851">
        <v>100611.51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430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431</v>
      </c>
      <c r="E1853">
        <v>97526.2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432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433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434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435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436</v>
      </c>
      <c r="E1858">
        <v>0</v>
      </c>
      <c r="F1858">
        <v>15029.75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437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438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439</v>
      </c>
      <c r="E1861">
        <v>289941.87</v>
      </c>
      <c r="F1861">
        <v>15029.75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425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426</v>
      </c>
      <c r="E1863">
        <v>71499.86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427</v>
      </c>
      <c r="E1864">
        <v>41432.85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428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429</v>
      </c>
      <c r="E1866">
        <v>100611.51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430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431</v>
      </c>
      <c r="E1868">
        <v>103089.79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432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433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434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435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436</v>
      </c>
      <c r="E1873">
        <v>0</v>
      </c>
      <c r="F1873">
        <v>14306.14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437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438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439</v>
      </c>
      <c r="E1876">
        <v>316634.01</v>
      </c>
      <c r="F1876">
        <v>14306.14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425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426</v>
      </c>
      <c r="E1878">
        <v>93317.31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427</v>
      </c>
      <c r="E1879">
        <v>41432.85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428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429</v>
      </c>
      <c r="E1881">
        <v>100611.51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430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431</v>
      </c>
      <c r="E1883">
        <v>114992.06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432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433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434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435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436</v>
      </c>
      <c r="E1888">
        <v>0</v>
      </c>
      <c r="F1888">
        <v>13684.67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437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438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439</v>
      </c>
      <c r="E1891">
        <v>350353.74</v>
      </c>
      <c r="F1891">
        <v>13684.67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425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426</v>
      </c>
      <c r="E1893">
        <v>126423.05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427</v>
      </c>
      <c r="E1894">
        <v>41432.85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428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429</v>
      </c>
      <c r="E1896">
        <v>100611.51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430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431</v>
      </c>
      <c r="E1898">
        <v>108819.71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432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433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434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435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436</v>
      </c>
      <c r="E1903">
        <v>0</v>
      </c>
      <c r="F1903">
        <v>12376.02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437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438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439</v>
      </c>
      <c r="E1906">
        <v>377287.13</v>
      </c>
      <c r="F1906">
        <v>12376.02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425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426</v>
      </c>
      <c r="E1908">
        <v>60879.48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427</v>
      </c>
      <c r="E1909">
        <v>41432.85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428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429</v>
      </c>
      <c r="E1911">
        <v>100611.51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430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431</v>
      </c>
      <c r="E1913">
        <v>121412.35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432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433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434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435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436</v>
      </c>
      <c r="E1918">
        <v>0</v>
      </c>
      <c r="F1918">
        <v>15777.21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437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438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439</v>
      </c>
      <c r="E1921">
        <v>324336.19</v>
      </c>
      <c r="F1921">
        <v>15777.21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425</v>
      </c>
      <c r="E1922">
        <v>0</v>
      </c>
      <c r="F1922">
        <v>89218.86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426</v>
      </c>
      <c r="E1923">
        <v>2951.69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427</v>
      </c>
      <c r="E1924">
        <v>81239.17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428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429</v>
      </c>
      <c r="E1926">
        <v>100611.51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430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431</v>
      </c>
      <c r="E1928">
        <v>57116.67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432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433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434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435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436</v>
      </c>
      <c r="E1933">
        <v>0</v>
      </c>
      <c r="F1933">
        <v>17243.36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437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438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439</v>
      </c>
      <c r="E1936">
        <v>241919.04</v>
      </c>
      <c r="F1936">
        <v>106462.22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425</v>
      </c>
      <c r="E1937">
        <v>0</v>
      </c>
      <c r="F1937">
        <v>55962.71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426</v>
      </c>
      <c r="E1938">
        <v>43760.01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427</v>
      </c>
      <c r="E1939">
        <v>81239.17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428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429</v>
      </c>
      <c r="E1941">
        <v>100611.51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430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431</v>
      </c>
      <c r="E1943">
        <v>78646.41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432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433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434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435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436</v>
      </c>
      <c r="E1948">
        <v>0</v>
      </c>
      <c r="F1948">
        <v>16010.57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437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438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439</v>
      </c>
      <c r="E1951">
        <v>304257.09999999998</v>
      </c>
      <c r="F1951">
        <v>71973.279999999999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425</v>
      </c>
      <c r="E1952">
        <v>0</v>
      </c>
      <c r="F1952">
        <v>33918.239999999998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426</v>
      </c>
      <c r="E1953">
        <v>27105.62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427</v>
      </c>
      <c r="E1954">
        <v>81239.17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428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429</v>
      </c>
      <c r="E1956">
        <v>100611.51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430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431</v>
      </c>
      <c r="E1958">
        <v>72344.320000000007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432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433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434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435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436</v>
      </c>
      <c r="E1963">
        <v>0</v>
      </c>
      <c r="F1963">
        <v>15956.02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437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438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439</v>
      </c>
      <c r="E1966">
        <v>281300.63</v>
      </c>
      <c r="F1966">
        <v>49874.26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425</v>
      </c>
      <c r="E1967">
        <v>0</v>
      </c>
      <c r="F1967">
        <v>28774.62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426</v>
      </c>
      <c r="E1968">
        <v>54397.45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427</v>
      </c>
      <c r="E1969">
        <v>81239.17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428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429</v>
      </c>
      <c r="E1971">
        <v>100611.51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430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431</v>
      </c>
      <c r="E1973">
        <v>82600.759999999995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432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433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434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435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436</v>
      </c>
      <c r="E1978">
        <v>0</v>
      </c>
      <c r="F1978">
        <v>15478.48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437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438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439</v>
      </c>
      <c r="E1981">
        <v>318848.89</v>
      </c>
      <c r="F1981">
        <v>44253.09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425</v>
      </c>
      <c r="E1982">
        <v>0</v>
      </c>
      <c r="F1982">
        <v>25832.85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426</v>
      </c>
      <c r="E1983">
        <v>35465.96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427</v>
      </c>
      <c r="E1984">
        <v>81239.17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428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429</v>
      </c>
      <c r="E1986">
        <v>100611.51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430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431</v>
      </c>
      <c r="E1988">
        <v>73544.45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432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433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434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435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436</v>
      </c>
      <c r="E1993">
        <v>0</v>
      </c>
      <c r="F1993">
        <v>15956.28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437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438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439</v>
      </c>
      <c r="E1996">
        <v>290861.09000000003</v>
      </c>
      <c r="F1996">
        <v>41789.129999999997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425</v>
      </c>
      <c r="E1997">
        <v>0</v>
      </c>
      <c r="F1997">
        <v>5371.18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426</v>
      </c>
      <c r="E1998">
        <v>59918.37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427</v>
      </c>
      <c r="E1999">
        <v>81239.17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428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429</v>
      </c>
      <c r="E2001">
        <v>100611.51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430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431</v>
      </c>
      <c r="E2003">
        <v>81421.679999999993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432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433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434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435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436</v>
      </c>
      <c r="E2008">
        <v>0</v>
      </c>
      <c r="F2008">
        <v>14859.68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437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438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439</v>
      </c>
      <c r="E2011">
        <v>323190.74</v>
      </c>
      <c r="F2011">
        <v>20230.86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425</v>
      </c>
      <c r="E2012">
        <v>0</v>
      </c>
      <c r="F2012">
        <v>4076.06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426</v>
      </c>
      <c r="E2013">
        <v>66027.98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427</v>
      </c>
      <c r="E2014">
        <v>81239.17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428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429</v>
      </c>
      <c r="E2016">
        <v>100611.51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430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431</v>
      </c>
      <c r="E2018">
        <v>80929.87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432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433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434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435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436</v>
      </c>
      <c r="E2023">
        <v>0</v>
      </c>
      <c r="F2023">
        <v>14695.85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437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438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439</v>
      </c>
      <c r="E2026">
        <v>328808.53999999998</v>
      </c>
      <c r="F2026">
        <v>18771.91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425</v>
      </c>
      <c r="E2027">
        <v>0</v>
      </c>
      <c r="F2027">
        <v>7817.1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426</v>
      </c>
      <c r="E2028">
        <v>75968.820000000007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427</v>
      </c>
      <c r="E2029">
        <v>81239.17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428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429</v>
      </c>
      <c r="E2031">
        <v>100611.51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430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431</v>
      </c>
      <c r="E2033">
        <v>87547.57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432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433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434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435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436</v>
      </c>
      <c r="E2038">
        <v>0</v>
      </c>
      <c r="F2038">
        <v>14678.35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437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438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439</v>
      </c>
      <c r="E2041">
        <v>345367.08</v>
      </c>
      <c r="F2041">
        <v>22495.45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425</v>
      </c>
      <c r="E2042">
        <v>0</v>
      </c>
      <c r="F2042">
        <v>6333.95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426</v>
      </c>
      <c r="E2043">
        <v>87699.86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427</v>
      </c>
      <c r="E2044">
        <v>81239.17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428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429</v>
      </c>
      <c r="E2046">
        <v>100611.51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430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431</v>
      </c>
      <c r="E2048">
        <v>95350.36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432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433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434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435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436</v>
      </c>
      <c r="E2053">
        <v>0</v>
      </c>
      <c r="F2053">
        <v>14503.1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437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438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439</v>
      </c>
      <c r="E2056">
        <v>364900.91</v>
      </c>
      <c r="F2056">
        <v>20837.05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425</v>
      </c>
      <c r="E2057">
        <v>0</v>
      </c>
      <c r="F2057">
        <v>17038.310000000001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426</v>
      </c>
      <c r="E2058">
        <v>98041.66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427</v>
      </c>
      <c r="E2059">
        <v>81239.17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428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429</v>
      </c>
      <c r="E2061">
        <v>100611.51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430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431</v>
      </c>
      <c r="E2063">
        <v>89824.91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432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433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434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435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436</v>
      </c>
      <c r="E2068">
        <v>0</v>
      </c>
      <c r="F2068">
        <v>14403.1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437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438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439</v>
      </c>
      <c r="E2071">
        <v>369717.26</v>
      </c>
      <c r="F2071">
        <v>31441.41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425</v>
      </c>
      <c r="E2072">
        <v>0</v>
      </c>
      <c r="F2072">
        <v>58292.99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426</v>
      </c>
      <c r="E2073">
        <v>110863.16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427</v>
      </c>
      <c r="E2074">
        <v>81239.17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428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429</v>
      </c>
      <c r="E2076">
        <v>100611.51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430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431</v>
      </c>
      <c r="E2078">
        <v>100767.18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432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433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434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435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436</v>
      </c>
      <c r="E2083">
        <v>0</v>
      </c>
      <c r="F2083">
        <v>14678.39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437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438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439</v>
      </c>
      <c r="E2086">
        <v>393481.04</v>
      </c>
      <c r="F2086">
        <v>72971.38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425</v>
      </c>
      <c r="E2087">
        <v>0</v>
      </c>
      <c r="F2087">
        <v>51952.44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426</v>
      </c>
      <c r="E2088">
        <v>89601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427</v>
      </c>
      <c r="E2089">
        <v>81239.17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428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429</v>
      </c>
      <c r="E2091">
        <v>100611.51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430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431</v>
      </c>
      <c r="E2093">
        <v>89370.89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432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433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434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435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436</v>
      </c>
      <c r="E2098">
        <v>0</v>
      </c>
      <c r="F2098">
        <v>15035.07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437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438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439</v>
      </c>
      <c r="E2101">
        <v>360822.57</v>
      </c>
      <c r="F2101">
        <v>66987.509999999995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425</v>
      </c>
      <c r="E2102">
        <v>0</v>
      </c>
      <c r="F2102">
        <v>41041.910000000003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426</v>
      </c>
      <c r="E2103">
        <v>122427.22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427</v>
      </c>
      <c r="E2104">
        <v>81239.17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428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429</v>
      </c>
      <c r="E2106">
        <v>100611.51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430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431</v>
      </c>
      <c r="E2108">
        <v>100009.72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432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433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434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435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436</v>
      </c>
      <c r="E2113">
        <v>0</v>
      </c>
      <c r="F2113">
        <v>14311.58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437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438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439</v>
      </c>
      <c r="E2116">
        <v>404287.62</v>
      </c>
      <c r="F2116">
        <v>55353.49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425</v>
      </c>
      <c r="E2117">
        <v>0</v>
      </c>
      <c r="F2117">
        <v>24330.05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426</v>
      </c>
      <c r="E2118">
        <v>152844.24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427</v>
      </c>
      <c r="E2119">
        <v>81239.17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428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429</v>
      </c>
      <c r="E2121">
        <v>100611.51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430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431</v>
      </c>
      <c r="E2123">
        <v>113929.03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432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433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434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435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436</v>
      </c>
      <c r="E2128">
        <v>0</v>
      </c>
      <c r="F2128">
        <v>13688.84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437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438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439</v>
      </c>
      <c r="E2131">
        <v>448623.96</v>
      </c>
      <c r="F2131">
        <v>38018.89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425</v>
      </c>
      <c r="E2132">
        <v>0</v>
      </c>
      <c r="F2132">
        <v>5286.89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426</v>
      </c>
      <c r="E2133">
        <v>199353.35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427</v>
      </c>
      <c r="E2134">
        <v>81239.17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428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429</v>
      </c>
      <c r="E2136">
        <v>100611.51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430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431</v>
      </c>
      <c r="E2138">
        <v>114849.84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432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433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434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435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436</v>
      </c>
      <c r="E2143">
        <v>0</v>
      </c>
      <c r="F2143">
        <v>12381.49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437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438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439</v>
      </c>
      <c r="E2146">
        <v>496053.88</v>
      </c>
      <c r="F2146">
        <v>17668.38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425</v>
      </c>
      <c r="E2147">
        <v>0</v>
      </c>
      <c r="F2147">
        <v>79603.62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426</v>
      </c>
      <c r="E2148">
        <v>100680.43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427</v>
      </c>
      <c r="E2149">
        <v>81239.17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428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429</v>
      </c>
      <c r="E2151">
        <v>100611.51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430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431</v>
      </c>
      <c r="E2153">
        <v>106361.56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432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433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434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435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436</v>
      </c>
      <c r="E2158">
        <v>0</v>
      </c>
      <c r="F2158">
        <v>15781.51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437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438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439</v>
      </c>
      <c r="E2161">
        <v>388892.68</v>
      </c>
      <c r="F2161">
        <v>95385.13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425</v>
      </c>
      <c r="E2162">
        <v>0</v>
      </c>
      <c r="F2162">
        <v>93974.2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426</v>
      </c>
      <c r="E2163">
        <v>1058.58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427</v>
      </c>
      <c r="E2164">
        <v>41432.85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428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429</v>
      </c>
      <c r="E2166">
        <v>100611.51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430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431</v>
      </c>
      <c r="E2168">
        <v>30829.95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432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433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434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435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436</v>
      </c>
      <c r="E2173">
        <v>0</v>
      </c>
      <c r="F2173">
        <v>17237.89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437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438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439</v>
      </c>
      <c r="E2176">
        <v>173932.89</v>
      </c>
      <c r="F2176">
        <v>111212.09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425</v>
      </c>
      <c r="E2177">
        <v>0</v>
      </c>
      <c r="F2177">
        <v>52670.6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426</v>
      </c>
      <c r="E2178">
        <v>21255.17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427</v>
      </c>
      <c r="E2179">
        <v>41432.85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428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429</v>
      </c>
      <c r="E2181">
        <v>100611.51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430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431</v>
      </c>
      <c r="E2183">
        <v>39500.57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432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433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434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435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436</v>
      </c>
      <c r="E2188">
        <v>0</v>
      </c>
      <c r="F2188">
        <v>16005.07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437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438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439</v>
      </c>
      <c r="E2191">
        <v>202800.1</v>
      </c>
      <c r="F2191">
        <v>68675.66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425</v>
      </c>
      <c r="E2192">
        <v>0</v>
      </c>
      <c r="F2192">
        <v>38512.9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426</v>
      </c>
      <c r="E2193">
        <v>11486.62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427</v>
      </c>
      <c r="E2194">
        <v>41432.85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428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429</v>
      </c>
      <c r="E2196">
        <v>100611.51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430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431</v>
      </c>
      <c r="E2198">
        <v>37211.589999999997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432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433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434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435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436</v>
      </c>
      <c r="E2203">
        <v>0</v>
      </c>
      <c r="F2203">
        <v>15950.56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437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438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439</v>
      </c>
      <c r="E2206">
        <v>190742.57</v>
      </c>
      <c r="F2206">
        <v>54463.46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425</v>
      </c>
      <c r="E2207">
        <v>0</v>
      </c>
      <c r="F2207">
        <v>28886.18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426</v>
      </c>
      <c r="E2208">
        <v>26627.32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427</v>
      </c>
      <c r="E2209">
        <v>41432.85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428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429</v>
      </c>
      <c r="E2211">
        <v>100611.51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430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431</v>
      </c>
      <c r="E2213">
        <v>41300.53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432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433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434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435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436</v>
      </c>
      <c r="E2218">
        <v>0</v>
      </c>
      <c r="F2218">
        <v>15472.6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437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438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439</v>
      </c>
      <c r="E2221">
        <v>209972.21</v>
      </c>
      <c r="F2221">
        <v>44358.78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425</v>
      </c>
      <c r="E2222">
        <v>0</v>
      </c>
      <c r="F2222">
        <v>32155.43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426</v>
      </c>
      <c r="E2223">
        <v>14901.83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427</v>
      </c>
      <c r="E2224">
        <v>41432.85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428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429</v>
      </c>
      <c r="E2226">
        <v>100611.51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430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431</v>
      </c>
      <c r="E2228">
        <v>37348.14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432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433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434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435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436</v>
      </c>
      <c r="E2233">
        <v>0</v>
      </c>
      <c r="F2233">
        <v>15951.3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437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438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439</v>
      </c>
      <c r="E2236">
        <v>194294.33</v>
      </c>
      <c r="F2236">
        <v>48106.73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425</v>
      </c>
      <c r="E2237">
        <v>0</v>
      </c>
      <c r="F2237">
        <v>7218.87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426</v>
      </c>
      <c r="E2238">
        <v>29189.360000000001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427</v>
      </c>
      <c r="E2239">
        <v>41432.85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428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429</v>
      </c>
      <c r="E2241">
        <v>100611.51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430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431</v>
      </c>
      <c r="E2243">
        <v>42488.04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432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433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434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435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436</v>
      </c>
      <c r="E2248">
        <v>0</v>
      </c>
      <c r="F2248">
        <v>14855.52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437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438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439</v>
      </c>
      <c r="E2251">
        <v>213721.76</v>
      </c>
      <c r="F2251">
        <v>22074.400000000001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425</v>
      </c>
      <c r="E2252">
        <v>0</v>
      </c>
      <c r="F2252">
        <v>6238.17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426</v>
      </c>
      <c r="E2253">
        <v>33227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427</v>
      </c>
      <c r="E2254">
        <v>41432.85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428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429</v>
      </c>
      <c r="E2256">
        <v>100611.51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430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431</v>
      </c>
      <c r="E2258">
        <v>42772.46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432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433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434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435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436</v>
      </c>
      <c r="E2263">
        <v>0</v>
      </c>
      <c r="F2263">
        <v>14691.49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437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438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439</v>
      </c>
      <c r="E2266">
        <v>218043.82</v>
      </c>
      <c r="F2266">
        <v>20929.66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425</v>
      </c>
      <c r="E2267">
        <v>0</v>
      </c>
      <c r="F2267">
        <v>10301.5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426</v>
      </c>
      <c r="E2268">
        <v>38623.19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427</v>
      </c>
      <c r="E2269">
        <v>41432.85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428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429</v>
      </c>
      <c r="E2271">
        <v>100611.51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430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431</v>
      </c>
      <c r="E2273">
        <v>45349.07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432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433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434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435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436</v>
      </c>
      <c r="E2278">
        <v>0</v>
      </c>
      <c r="F2278">
        <v>14673.81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437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438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439</v>
      </c>
      <c r="E2281">
        <v>226016.62</v>
      </c>
      <c r="F2281">
        <v>24975.31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425</v>
      </c>
      <c r="E2282">
        <v>0</v>
      </c>
      <c r="F2282">
        <v>6494.67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426</v>
      </c>
      <c r="E2283">
        <v>41384.019999999997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427</v>
      </c>
      <c r="E2284">
        <v>41432.85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428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429</v>
      </c>
      <c r="E2286">
        <v>100611.51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430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431</v>
      </c>
      <c r="E2288">
        <v>44317.34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432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433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434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435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436</v>
      </c>
      <c r="E2293">
        <v>0</v>
      </c>
      <c r="F2293">
        <v>14497.5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437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438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439</v>
      </c>
      <c r="E2296">
        <v>227745.72</v>
      </c>
      <c r="F2296">
        <v>20992.17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425</v>
      </c>
      <c r="E2297">
        <v>0</v>
      </c>
      <c r="F2297">
        <v>17394.39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426</v>
      </c>
      <c r="E2298">
        <v>57647.839999999997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427</v>
      </c>
      <c r="E2299">
        <v>41432.85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428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429</v>
      </c>
      <c r="E2301">
        <v>100611.51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430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431</v>
      </c>
      <c r="E2303">
        <v>49422.53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432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433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434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435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436</v>
      </c>
      <c r="E2308">
        <v>0</v>
      </c>
      <c r="F2308">
        <v>14398.13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437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438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439</v>
      </c>
      <c r="E2311">
        <v>249114.74</v>
      </c>
      <c r="F2311">
        <v>31792.52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425</v>
      </c>
      <c r="E2312">
        <v>0</v>
      </c>
      <c r="F2312">
        <v>52433.96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426</v>
      </c>
      <c r="E2313">
        <v>59801.13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427</v>
      </c>
      <c r="E2314">
        <v>41432.85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428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429</v>
      </c>
      <c r="E2316">
        <v>100611.51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430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431</v>
      </c>
      <c r="E2318">
        <v>49208.86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432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433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434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435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436</v>
      </c>
      <c r="E2323">
        <v>0</v>
      </c>
      <c r="F2323">
        <v>14672.98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437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438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439</v>
      </c>
      <c r="E2326">
        <v>251054.35</v>
      </c>
      <c r="F2326">
        <v>67106.95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425</v>
      </c>
      <c r="E2327">
        <v>0</v>
      </c>
      <c r="F2327">
        <v>50901.15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426</v>
      </c>
      <c r="E2328">
        <v>47531.77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427</v>
      </c>
      <c r="E2329">
        <v>41432.85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428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429</v>
      </c>
      <c r="E2331">
        <v>100611.51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430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431</v>
      </c>
      <c r="E2333">
        <v>44543.17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432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433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434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435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436</v>
      </c>
      <c r="E2338">
        <v>0</v>
      </c>
      <c r="F2338">
        <v>15030.06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437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438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439</v>
      </c>
      <c r="E2341">
        <v>234119.3</v>
      </c>
      <c r="F2341">
        <v>65931.210000000006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425</v>
      </c>
      <c r="E2342">
        <v>0</v>
      </c>
      <c r="F2342">
        <v>42350.29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426</v>
      </c>
      <c r="E2343">
        <v>67655.41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427</v>
      </c>
      <c r="E2344">
        <v>41432.85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428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429</v>
      </c>
      <c r="E2346">
        <v>100611.51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430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431</v>
      </c>
      <c r="E2348">
        <v>50002.55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432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433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434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435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436</v>
      </c>
      <c r="E2353">
        <v>0</v>
      </c>
      <c r="F2353">
        <v>14306.32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437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438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439</v>
      </c>
      <c r="E2356">
        <v>259702.32</v>
      </c>
      <c r="F2356">
        <v>56656.62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425</v>
      </c>
      <c r="E2357">
        <v>0</v>
      </c>
      <c r="F2357">
        <v>27091.200000000001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426</v>
      </c>
      <c r="E2358">
        <v>88092.3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427</v>
      </c>
      <c r="E2359">
        <v>41432.85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428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429</v>
      </c>
      <c r="E2361">
        <v>100611.51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430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431</v>
      </c>
      <c r="E2363">
        <v>58555.74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432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433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434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435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436</v>
      </c>
      <c r="E2368">
        <v>0</v>
      </c>
      <c r="F2368">
        <v>13684.14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437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438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439</v>
      </c>
      <c r="E2371">
        <v>288692.40999999997</v>
      </c>
      <c r="F2371">
        <v>40775.339999999997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425</v>
      </c>
      <c r="E2372">
        <v>0</v>
      </c>
      <c r="F2372">
        <v>6023.81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426</v>
      </c>
      <c r="E2373">
        <v>119805.78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427</v>
      </c>
      <c r="E2374">
        <v>41432.85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428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429</v>
      </c>
      <c r="E2376">
        <v>100611.51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430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431</v>
      </c>
      <c r="E2378">
        <v>60526.02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432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433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434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435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436</v>
      </c>
      <c r="E2383">
        <v>0</v>
      </c>
      <c r="F2383">
        <v>12376.07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437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438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439</v>
      </c>
      <c r="E2386">
        <v>322376.15999999997</v>
      </c>
      <c r="F2386">
        <v>18399.88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425</v>
      </c>
      <c r="E2387">
        <v>0</v>
      </c>
      <c r="F2387">
        <v>78049.03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426</v>
      </c>
      <c r="E2388">
        <v>57304.81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427</v>
      </c>
      <c r="E2389">
        <v>41432.85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428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429</v>
      </c>
      <c r="E2391">
        <v>100611.51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430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431</v>
      </c>
      <c r="E2393">
        <v>55323.31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432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433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434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435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436</v>
      </c>
      <c r="E2398">
        <v>0</v>
      </c>
      <c r="F2398">
        <v>15776.69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437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438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439</v>
      </c>
      <c r="E2401">
        <v>254672.48</v>
      </c>
      <c r="F2401">
        <v>93825.72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Office - Small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Office - Small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144</v>
      </c>
      <c r="B2" t="s">
        <v>351</v>
      </c>
      <c r="C2" t="s">
        <v>352</v>
      </c>
      <c r="D2">
        <v>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9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65.680000000000007</v>
      </c>
      <c r="C2">
        <v>5.22</v>
      </c>
      <c r="D2">
        <v>3</v>
      </c>
    </row>
    <row r="3" spans="1:4" x14ac:dyDescent="0.25">
      <c r="A3" t="s">
        <v>354</v>
      </c>
      <c r="B3">
        <v>43.8</v>
      </c>
      <c r="C3">
        <v>5.22</v>
      </c>
      <c r="D3">
        <v>3</v>
      </c>
    </row>
    <row r="4" spans="1:4" x14ac:dyDescent="0.25">
      <c r="A4" t="s">
        <v>355</v>
      </c>
      <c r="B4">
        <v>43.8</v>
      </c>
      <c r="C4">
        <v>5.22</v>
      </c>
      <c r="D4">
        <v>3</v>
      </c>
    </row>
    <row r="5" spans="1:4" x14ac:dyDescent="0.25">
      <c r="A5" t="s">
        <v>356</v>
      </c>
      <c r="B5">
        <v>65.680000000000007</v>
      </c>
      <c r="C5">
        <v>5.22</v>
      </c>
      <c r="D5">
        <v>3</v>
      </c>
    </row>
    <row r="6" spans="1:4" x14ac:dyDescent="0.25">
      <c r="A6" t="s">
        <v>357</v>
      </c>
      <c r="B6">
        <v>65.680000000000007</v>
      </c>
      <c r="C6">
        <v>5.22</v>
      </c>
      <c r="D6">
        <v>3</v>
      </c>
    </row>
    <row r="7" spans="1:4" x14ac:dyDescent="0.25">
      <c r="A7" t="s">
        <v>358</v>
      </c>
      <c r="B7">
        <v>65.680000000000007</v>
      </c>
      <c r="C7">
        <v>5.22</v>
      </c>
      <c r="D7">
        <v>3</v>
      </c>
    </row>
    <row r="8" spans="1:4" x14ac:dyDescent="0.25">
      <c r="A8" t="s">
        <v>359</v>
      </c>
      <c r="B8">
        <v>43.8</v>
      </c>
      <c r="C8">
        <v>5.22</v>
      </c>
      <c r="D8">
        <v>3</v>
      </c>
    </row>
    <row r="9" spans="1:4" x14ac:dyDescent="0.25">
      <c r="A9" t="s">
        <v>360</v>
      </c>
      <c r="B9">
        <v>43.8</v>
      </c>
      <c r="C9">
        <v>5.22</v>
      </c>
      <c r="D9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41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384</v>
      </c>
      <c r="F1" s="45" t="s">
        <v>385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386</v>
      </c>
    </row>
    <row r="2" spans="1:19" x14ac:dyDescent="0.25">
      <c r="A2" t="s">
        <v>39</v>
      </c>
      <c r="B2" t="s">
        <v>387</v>
      </c>
      <c r="C2" t="s">
        <v>387</v>
      </c>
      <c r="D2" t="s">
        <v>388</v>
      </c>
      <c r="E2">
        <v>0</v>
      </c>
      <c r="F2">
        <v>1570.81</v>
      </c>
      <c r="G2">
        <v>56.59</v>
      </c>
      <c r="H2">
        <v>27.76</v>
      </c>
      <c r="I2">
        <v>4712.6499999999996</v>
      </c>
      <c r="J2">
        <v>1</v>
      </c>
      <c r="K2">
        <v>0</v>
      </c>
      <c r="L2">
        <v>0</v>
      </c>
      <c r="M2">
        <v>0</v>
      </c>
      <c r="N2" t="s">
        <v>91</v>
      </c>
      <c r="O2" t="s">
        <v>91</v>
      </c>
      <c r="P2" t="s">
        <v>389</v>
      </c>
      <c r="Q2" t="s">
        <v>91</v>
      </c>
      <c r="R2" t="s">
        <v>389</v>
      </c>
      <c r="S2">
        <v>3.000140055130792</v>
      </c>
    </row>
    <row r="3" spans="1:19" x14ac:dyDescent="0.25">
      <c r="A3" t="s">
        <v>39</v>
      </c>
      <c r="B3" t="s">
        <v>390</v>
      </c>
      <c r="C3" t="s">
        <v>390</v>
      </c>
      <c r="D3" t="s">
        <v>388</v>
      </c>
      <c r="E3">
        <v>0</v>
      </c>
      <c r="F3">
        <v>1570.81</v>
      </c>
      <c r="G3">
        <v>56.59</v>
      </c>
      <c r="H3">
        <v>27.76</v>
      </c>
      <c r="I3">
        <v>4712.6499999999996</v>
      </c>
      <c r="J3">
        <v>1</v>
      </c>
      <c r="K3">
        <v>0</v>
      </c>
      <c r="L3">
        <v>0</v>
      </c>
      <c r="M3">
        <v>0</v>
      </c>
      <c r="N3" t="s">
        <v>91</v>
      </c>
      <c r="O3" t="s">
        <v>91</v>
      </c>
      <c r="P3" t="s">
        <v>389</v>
      </c>
      <c r="Q3" t="s">
        <v>91</v>
      </c>
      <c r="R3" t="s">
        <v>389</v>
      </c>
      <c r="S3">
        <v>3.000140055130792</v>
      </c>
    </row>
    <row r="4" spans="1:19" x14ac:dyDescent="0.25">
      <c r="A4" t="s">
        <v>39</v>
      </c>
      <c r="B4" t="s">
        <v>391</v>
      </c>
      <c r="C4" t="s">
        <v>391</v>
      </c>
      <c r="D4" t="s">
        <v>392</v>
      </c>
      <c r="E4">
        <v>1570.81</v>
      </c>
      <c r="F4">
        <v>1570.81</v>
      </c>
      <c r="G4">
        <v>56.59</v>
      </c>
      <c r="H4">
        <v>27.76</v>
      </c>
      <c r="I4">
        <v>14137.94</v>
      </c>
      <c r="J4">
        <v>1</v>
      </c>
      <c r="K4">
        <v>5</v>
      </c>
      <c r="L4">
        <v>2.1238000000000001</v>
      </c>
      <c r="M4">
        <v>0</v>
      </c>
      <c r="N4" t="s">
        <v>393</v>
      </c>
      <c r="O4" t="s">
        <v>394</v>
      </c>
      <c r="P4" t="s">
        <v>395</v>
      </c>
      <c r="Q4" t="s">
        <v>61</v>
      </c>
      <c r="R4" t="s">
        <v>396</v>
      </c>
      <c r="S4">
        <v>9.0004137992500688</v>
      </c>
    </row>
    <row r="5" spans="1:19" x14ac:dyDescent="0.25">
      <c r="A5" t="s">
        <v>39</v>
      </c>
      <c r="B5" t="s">
        <v>397</v>
      </c>
      <c r="C5" t="s">
        <v>397</v>
      </c>
      <c r="D5" t="s">
        <v>388</v>
      </c>
      <c r="E5">
        <v>0</v>
      </c>
      <c r="F5">
        <v>641.30999999999995</v>
      </c>
      <c r="G5">
        <v>21.23</v>
      </c>
      <c r="H5">
        <v>57.74</v>
      </c>
      <c r="I5">
        <v>1924.03</v>
      </c>
      <c r="J5">
        <v>1</v>
      </c>
      <c r="K5">
        <v>0</v>
      </c>
      <c r="L5">
        <v>0</v>
      </c>
      <c r="M5">
        <v>0</v>
      </c>
      <c r="N5" t="s">
        <v>91</v>
      </c>
      <c r="O5" t="s">
        <v>91</v>
      </c>
      <c r="P5" t="s">
        <v>389</v>
      </c>
      <c r="Q5" t="s">
        <v>91</v>
      </c>
      <c r="R5" t="s">
        <v>389</v>
      </c>
      <c r="S5">
        <v>3.0001559308290839</v>
      </c>
    </row>
    <row r="6" spans="1:19" x14ac:dyDescent="0.25">
      <c r="A6" t="s">
        <v>39</v>
      </c>
      <c r="B6" t="s">
        <v>398</v>
      </c>
      <c r="C6" t="s">
        <v>398</v>
      </c>
      <c r="D6" t="s">
        <v>388</v>
      </c>
      <c r="E6">
        <v>0</v>
      </c>
      <c r="F6">
        <v>641.30999999999995</v>
      </c>
      <c r="G6">
        <v>21.23</v>
      </c>
      <c r="H6">
        <v>57.74</v>
      </c>
      <c r="I6">
        <v>1924.03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389</v>
      </c>
      <c r="Q6" t="s">
        <v>91</v>
      </c>
      <c r="R6" t="s">
        <v>389</v>
      </c>
      <c r="S6">
        <v>3.0001559308290839</v>
      </c>
    </row>
    <row r="7" spans="1:19" x14ac:dyDescent="0.25">
      <c r="A7" t="s">
        <v>39</v>
      </c>
      <c r="B7" t="s">
        <v>399</v>
      </c>
      <c r="C7" t="s">
        <v>399</v>
      </c>
      <c r="D7" t="s">
        <v>388</v>
      </c>
      <c r="E7">
        <v>0</v>
      </c>
      <c r="F7">
        <v>1074.1099999999999</v>
      </c>
      <c r="G7">
        <v>86.61</v>
      </c>
      <c r="H7">
        <v>21.23</v>
      </c>
      <c r="I7">
        <v>3222.48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389</v>
      </c>
      <c r="Q7" t="s">
        <v>91</v>
      </c>
      <c r="R7" t="s">
        <v>389</v>
      </c>
      <c r="S7">
        <v>3.000139650501346</v>
      </c>
    </row>
    <row r="8" spans="1:19" x14ac:dyDescent="0.25">
      <c r="A8" t="s">
        <v>39</v>
      </c>
      <c r="B8" t="s">
        <v>400</v>
      </c>
      <c r="C8" t="s">
        <v>400</v>
      </c>
      <c r="D8" t="s">
        <v>388</v>
      </c>
      <c r="E8">
        <v>0</v>
      </c>
      <c r="F8">
        <v>1074.1099999999999</v>
      </c>
      <c r="G8">
        <v>86.61</v>
      </c>
      <c r="H8">
        <v>21.23</v>
      </c>
      <c r="I8">
        <v>3222.48</v>
      </c>
      <c r="J8">
        <v>1</v>
      </c>
      <c r="K8">
        <v>0</v>
      </c>
      <c r="L8">
        <v>0</v>
      </c>
      <c r="M8">
        <v>0</v>
      </c>
      <c r="N8" t="s">
        <v>91</v>
      </c>
      <c r="O8" t="s">
        <v>91</v>
      </c>
      <c r="P8" t="s">
        <v>389</v>
      </c>
      <c r="Q8" t="s">
        <v>91</v>
      </c>
      <c r="R8" t="s">
        <v>389</v>
      </c>
      <c r="S8">
        <v>3.000139650501346</v>
      </c>
    </row>
    <row r="9" spans="1:19" x14ac:dyDescent="0.25">
      <c r="A9" t="s">
        <v>39</v>
      </c>
      <c r="B9" t="s">
        <v>401</v>
      </c>
      <c r="C9" t="s">
        <v>401</v>
      </c>
      <c r="D9" t="s">
        <v>392</v>
      </c>
      <c r="E9">
        <v>1074.1099999999999</v>
      </c>
      <c r="F9">
        <v>1074.1099999999999</v>
      </c>
      <c r="G9">
        <v>86.61</v>
      </c>
      <c r="H9">
        <v>21.23</v>
      </c>
      <c r="I9">
        <v>9667.43</v>
      </c>
      <c r="J9">
        <v>1</v>
      </c>
      <c r="K9">
        <v>5</v>
      </c>
      <c r="L9">
        <v>4.2664</v>
      </c>
      <c r="M9">
        <v>5.1174999999999997</v>
      </c>
      <c r="N9" t="s">
        <v>393</v>
      </c>
      <c r="O9" t="s">
        <v>394</v>
      </c>
      <c r="P9" t="s">
        <v>396</v>
      </c>
      <c r="Q9" t="s">
        <v>61</v>
      </c>
      <c r="R9" t="s">
        <v>396</v>
      </c>
      <c r="S9">
        <v>9.0004096414706147</v>
      </c>
    </row>
    <row r="10" spans="1:19" x14ac:dyDescent="0.25">
      <c r="A10" t="s">
        <v>39</v>
      </c>
      <c r="B10" t="s">
        <v>402</v>
      </c>
      <c r="C10" t="s">
        <v>402</v>
      </c>
      <c r="D10" t="s">
        <v>388</v>
      </c>
      <c r="E10">
        <v>0</v>
      </c>
      <c r="F10">
        <v>1074.1099999999999</v>
      </c>
      <c r="G10">
        <v>86.61</v>
      </c>
      <c r="H10">
        <v>21.23</v>
      </c>
      <c r="I10">
        <v>3222.48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389</v>
      </c>
      <c r="Q10" t="s">
        <v>91</v>
      </c>
      <c r="R10" t="s">
        <v>389</v>
      </c>
      <c r="S10">
        <v>3.000139650501346</v>
      </c>
    </row>
    <row r="11" spans="1:19" x14ac:dyDescent="0.25">
      <c r="A11" t="s">
        <v>39</v>
      </c>
      <c r="B11" t="s">
        <v>403</v>
      </c>
      <c r="C11" t="s">
        <v>403</v>
      </c>
      <c r="D11" t="s">
        <v>388</v>
      </c>
      <c r="E11">
        <v>0</v>
      </c>
      <c r="F11">
        <v>1074.1099999999999</v>
      </c>
      <c r="G11">
        <v>86.61</v>
      </c>
      <c r="H11">
        <v>21.23</v>
      </c>
      <c r="I11">
        <v>3222.48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389</v>
      </c>
      <c r="Q11" t="s">
        <v>91</v>
      </c>
      <c r="R11" t="s">
        <v>389</v>
      </c>
      <c r="S11">
        <v>3.000139650501346</v>
      </c>
    </row>
    <row r="12" spans="1:19" x14ac:dyDescent="0.25">
      <c r="A12" t="s">
        <v>39</v>
      </c>
      <c r="B12" t="s">
        <v>404</v>
      </c>
      <c r="C12" t="s">
        <v>404</v>
      </c>
      <c r="D12" t="s">
        <v>388</v>
      </c>
      <c r="E12">
        <v>0</v>
      </c>
      <c r="F12">
        <v>641.30999999999995</v>
      </c>
      <c r="G12">
        <v>27.76</v>
      </c>
      <c r="H12">
        <v>21.23</v>
      </c>
      <c r="I12">
        <v>1924.03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389</v>
      </c>
      <c r="Q12" t="s">
        <v>91</v>
      </c>
      <c r="R12" t="s">
        <v>389</v>
      </c>
      <c r="S12">
        <v>3.0001559308290839</v>
      </c>
    </row>
    <row r="13" spans="1:19" x14ac:dyDescent="0.25">
      <c r="A13" t="s">
        <v>39</v>
      </c>
      <c r="B13" t="s">
        <v>405</v>
      </c>
      <c r="C13" t="s">
        <v>405</v>
      </c>
      <c r="D13" t="s">
        <v>388</v>
      </c>
      <c r="E13">
        <v>0</v>
      </c>
      <c r="F13">
        <v>641.30999999999995</v>
      </c>
      <c r="G13">
        <v>27.76</v>
      </c>
      <c r="H13">
        <v>21.23</v>
      </c>
      <c r="I13">
        <v>1924.03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389</v>
      </c>
      <c r="Q13" t="s">
        <v>91</v>
      </c>
      <c r="R13" t="s">
        <v>389</v>
      </c>
      <c r="S13">
        <v>3.0001559308290839</v>
      </c>
    </row>
    <row r="14" spans="1:19" x14ac:dyDescent="0.25">
      <c r="A14" t="s">
        <v>39</v>
      </c>
      <c r="B14" t="s">
        <v>406</v>
      </c>
      <c r="C14" t="s">
        <v>406</v>
      </c>
      <c r="D14" t="s">
        <v>392</v>
      </c>
      <c r="E14">
        <v>1570.81</v>
      </c>
      <c r="F14">
        <v>1570.81</v>
      </c>
      <c r="G14">
        <v>56.59</v>
      </c>
      <c r="H14">
        <v>27.76</v>
      </c>
      <c r="I14">
        <v>14137.94</v>
      </c>
      <c r="J14">
        <v>1</v>
      </c>
      <c r="K14">
        <v>5</v>
      </c>
      <c r="L14">
        <v>2.1238000000000001</v>
      </c>
      <c r="M14">
        <v>0</v>
      </c>
      <c r="N14" t="s">
        <v>393</v>
      </c>
      <c r="O14" t="s">
        <v>394</v>
      </c>
      <c r="P14" t="s">
        <v>395</v>
      </c>
      <c r="Q14" t="s">
        <v>61</v>
      </c>
      <c r="R14" t="s">
        <v>396</v>
      </c>
      <c r="S14">
        <v>9.0004137992500688</v>
      </c>
    </row>
    <row r="15" spans="1:19" x14ac:dyDescent="0.25">
      <c r="A15" t="s">
        <v>39</v>
      </c>
      <c r="B15" t="s">
        <v>407</v>
      </c>
      <c r="C15" t="s">
        <v>407</v>
      </c>
      <c r="D15" t="s">
        <v>392</v>
      </c>
      <c r="E15">
        <v>641.30999999999995</v>
      </c>
      <c r="F15">
        <v>641.30999999999995</v>
      </c>
      <c r="G15">
        <v>21.23</v>
      </c>
      <c r="H15">
        <v>57.74</v>
      </c>
      <c r="I15">
        <v>5772.09</v>
      </c>
      <c r="J15">
        <v>1</v>
      </c>
      <c r="K15">
        <v>5</v>
      </c>
      <c r="L15">
        <v>4.2664</v>
      </c>
      <c r="M15">
        <v>5.1174999999999997</v>
      </c>
      <c r="N15" t="s">
        <v>393</v>
      </c>
      <c r="O15" t="s">
        <v>394</v>
      </c>
      <c r="P15" t="s">
        <v>396</v>
      </c>
      <c r="Q15" t="s">
        <v>61</v>
      </c>
      <c r="R15" t="s">
        <v>396</v>
      </c>
      <c r="S15">
        <v>9.0004677924872531</v>
      </c>
    </row>
    <row r="16" spans="1:19" x14ac:dyDescent="0.25">
      <c r="A16" t="s">
        <v>39</v>
      </c>
      <c r="B16" t="s">
        <v>408</v>
      </c>
      <c r="C16" t="s">
        <v>408</v>
      </c>
      <c r="D16" t="s">
        <v>392</v>
      </c>
      <c r="E16">
        <v>641.30999999999995</v>
      </c>
      <c r="F16">
        <v>641.30999999999995</v>
      </c>
      <c r="G16">
        <v>21.23</v>
      </c>
      <c r="H16">
        <v>57.74</v>
      </c>
      <c r="I16">
        <v>5772.09</v>
      </c>
      <c r="J16">
        <v>1</v>
      </c>
      <c r="K16">
        <v>5</v>
      </c>
      <c r="L16">
        <v>4.2664</v>
      </c>
      <c r="M16">
        <v>5.1174999999999997</v>
      </c>
      <c r="N16" t="s">
        <v>393</v>
      </c>
      <c r="O16" t="s">
        <v>394</v>
      </c>
      <c r="P16" t="s">
        <v>396</v>
      </c>
      <c r="Q16" t="s">
        <v>61</v>
      </c>
      <c r="R16" t="s">
        <v>396</v>
      </c>
      <c r="S16">
        <v>9.0004677924872531</v>
      </c>
    </row>
    <row r="17" spans="1:19" x14ac:dyDescent="0.25">
      <c r="A17" t="s">
        <v>39</v>
      </c>
      <c r="B17" t="s">
        <v>409</v>
      </c>
      <c r="C17" t="s">
        <v>409</v>
      </c>
      <c r="D17" t="s">
        <v>392</v>
      </c>
      <c r="E17">
        <v>1074.1099999999999</v>
      </c>
      <c r="F17">
        <v>1074.1099999999999</v>
      </c>
      <c r="G17">
        <v>86.61</v>
      </c>
      <c r="H17">
        <v>21.23</v>
      </c>
      <c r="I17">
        <v>9667.43</v>
      </c>
      <c r="J17">
        <v>1</v>
      </c>
      <c r="K17">
        <v>5</v>
      </c>
      <c r="L17">
        <v>4.2664</v>
      </c>
      <c r="M17">
        <v>5.1174999999999997</v>
      </c>
      <c r="N17" t="s">
        <v>393</v>
      </c>
      <c r="O17" t="s">
        <v>394</v>
      </c>
      <c r="P17" t="s">
        <v>396</v>
      </c>
      <c r="Q17" t="s">
        <v>61</v>
      </c>
      <c r="R17" t="s">
        <v>396</v>
      </c>
      <c r="S17">
        <v>9.0004096414706147</v>
      </c>
    </row>
    <row r="18" spans="1:19" x14ac:dyDescent="0.25">
      <c r="A18" t="s">
        <v>39</v>
      </c>
      <c r="B18" t="s">
        <v>410</v>
      </c>
      <c r="C18" t="s">
        <v>410</v>
      </c>
      <c r="D18" t="s">
        <v>392</v>
      </c>
      <c r="E18">
        <v>1074.1099999999999</v>
      </c>
      <c r="F18">
        <v>1074.1099999999999</v>
      </c>
      <c r="G18">
        <v>86.61</v>
      </c>
      <c r="H18">
        <v>21.23</v>
      </c>
      <c r="I18">
        <v>9667.43</v>
      </c>
      <c r="J18">
        <v>1</v>
      </c>
      <c r="K18">
        <v>5</v>
      </c>
      <c r="L18">
        <v>4.2664</v>
      </c>
      <c r="M18">
        <v>5.1174999999999997</v>
      </c>
      <c r="N18" t="s">
        <v>393</v>
      </c>
      <c r="O18" t="s">
        <v>394</v>
      </c>
      <c r="P18" t="s">
        <v>396</v>
      </c>
      <c r="Q18" t="s">
        <v>61</v>
      </c>
      <c r="R18" t="s">
        <v>396</v>
      </c>
      <c r="S18">
        <v>9.0004096414706147</v>
      </c>
    </row>
    <row r="19" spans="1:19" x14ac:dyDescent="0.25">
      <c r="A19" t="s">
        <v>39</v>
      </c>
      <c r="B19" t="s">
        <v>411</v>
      </c>
      <c r="C19" t="s">
        <v>411</v>
      </c>
      <c r="D19" t="s">
        <v>392</v>
      </c>
      <c r="E19">
        <v>1074.1099999999999</v>
      </c>
      <c r="F19">
        <v>1074.1099999999999</v>
      </c>
      <c r="G19">
        <v>86.61</v>
      </c>
      <c r="H19">
        <v>21.23</v>
      </c>
      <c r="I19">
        <v>9667.43</v>
      </c>
      <c r="J19">
        <v>1</v>
      </c>
      <c r="K19">
        <v>5</v>
      </c>
      <c r="L19">
        <v>4.2664</v>
      </c>
      <c r="M19">
        <v>5.1174999999999997</v>
      </c>
      <c r="N19" t="s">
        <v>393</v>
      </c>
      <c r="O19" t="s">
        <v>394</v>
      </c>
      <c r="P19" t="s">
        <v>396</v>
      </c>
      <c r="Q19" t="s">
        <v>61</v>
      </c>
      <c r="R19" t="s">
        <v>396</v>
      </c>
      <c r="S19">
        <v>9.0004096414706147</v>
      </c>
    </row>
    <row r="20" spans="1:19" x14ac:dyDescent="0.25">
      <c r="A20" t="s">
        <v>39</v>
      </c>
      <c r="B20" t="s">
        <v>412</v>
      </c>
      <c r="C20" t="s">
        <v>412</v>
      </c>
      <c r="D20" t="s">
        <v>392</v>
      </c>
      <c r="E20">
        <v>641.30999999999995</v>
      </c>
      <c r="F20">
        <v>641.30999999999995</v>
      </c>
      <c r="G20">
        <v>27.76</v>
      </c>
      <c r="H20">
        <v>21.23</v>
      </c>
      <c r="I20">
        <v>5772.09</v>
      </c>
      <c r="J20">
        <v>1</v>
      </c>
      <c r="K20">
        <v>5</v>
      </c>
      <c r="L20">
        <v>4.2664</v>
      </c>
      <c r="M20">
        <v>5.1174999999999997</v>
      </c>
      <c r="N20" t="s">
        <v>393</v>
      </c>
      <c r="O20" t="s">
        <v>394</v>
      </c>
      <c r="P20" t="s">
        <v>396</v>
      </c>
      <c r="Q20" t="s">
        <v>61</v>
      </c>
      <c r="R20" t="s">
        <v>396</v>
      </c>
      <c r="S20">
        <v>9.0004677924872531</v>
      </c>
    </row>
    <row r="21" spans="1:19" x14ac:dyDescent="0.25">
      <c r="A21" t="s">
        <v>39</v>
      </c>
      <c r="B21" t="s">
        <v>413</v>
      </c>
      <c r="C21" t="s">
        <v>413</v>
      </c>
      <c r="D21" t="s">
        <v>392</v>
      </c>
      <c r="E21">
        <v>641.30999999999995</v>
      </c>
      <c r="F21">
        <v>641.30999999999995</v>
      </c>
      <c r="G21">
        <v>27.76</v>
      </c>
      <c r="H21">
        <v>21.23</v>
      </c>
      <c r="I21">
        <v>5772.09</v>
      </c>
      <c r="J21">
        <v>1</v>
      </c>
      <c r="K21">
        <v>5</v>
      </c>
      <c r="L21">
        <v>4.2664</v>
      </c>
      <c r="M21">
        <v>5.1174999999999997</v>
      </c>
      <c r="N21" t="s">
        <v>393</v>
      </c>
      <c r="O21" t="s">
        <v>394</v>
      </c>
      <c r="P21" t="s">
        <v>396</v>
      </c>
      <c r="Q21" t="s">
        <v>61</v>
      </c>
      <c r="R21" t="s">
        <v>396</v>
      </c>
      <c r="S21">
        <v>9.0004677924872531</v>
      </c>
    </row>
    <row r="22" spans="1:19" x14ac:dyDescent="0.25">
      <c r="A22" t="s">
        <v>40</v>
      </c>
      <c r="B22" t="s">
        <v>387</v>
      </c>
      <c r="C22" t="s">
        <v>387</v>
      </c>
      <c r="D22" t="s">
        <v>388</v>
      </c>
      <c r="E22">
        <v>0</v>
      </c>
      <c r="F22">
        <v>1570.81</v>
      </c>
      <c r="G22">
        <v>56.59</v>
      </c>
      <c r="H22">
        <v>27.76</v>
      </c>
      <c r="I22">
        <v>4712.6499999999996</v>
      </c>
      <c r="J22">
        <v>1</v>
      </c>
      <c r="K22">
        <v>0</v>
      </c>
      <c r="L22">
        <v>0</v>
      </c>
      <c r="M22">
        <v>0</v>
      </c>
      <c r="N22" t="s">
        <v>91</v>
      </c>
      <c r="O22" t="s">
        <v>91</v>
      </c>
      <c r="P22" t="s">
        <v>389</v>
      </c>
      <c r="Q22" t="s">
        <v>91</v>
      </c>
      <c r="R22" t="s">
        <v>389</v>
      </c>
      <c r="S22">
        <v>3.000140055130792</v>
      </c>
    </row>
    <row r="23" spans="1:19" x14ac:dyDescent="0.25">
      <c r="A23" t="s">
        <v>40</v>
      </c>
      <c r="B23" t="s">
        <v>390</v>
      </c>
      <c r="C23" t="s">
        <v>390</v>
      </c>
      <c r="D23" t="s">
        <v>388</v>
      </c>
      <c r="E23">
        <v>0</v>
      </c>
      <c r="F23">
        <v>1570.81</v>
      </c>
      <c r="G23">
        <v>56.59</v>
      </c>
      <c r="H23">
        <v>27.76</v>
      </c>
      <c r="I23">
        <v>4712.6499999999996</v>
      </c>
      <c r="J23">
        <v>1</v>
      </c>
      <c r="K23">
        <v>0</v>
      </c>
      <c r="L23">
        <v>0</v>
      </c>
      <c r="M23">
        <v>0</v>
      </c>
      <c r="N23" t="s">
        <v>91</v>
      </c>
      <c r="O23" t="s">
        <v>91</v>
      </c>
      <c r="P23" t="s">
        <v>389</v>
      </c>
      <c r="Q23" t="s">
        <v>91</v>
      </c>
      <c r="R23" t="s">
        <v>389</v>
      </c>
      <c r="S23">
        <v>3.000140055130792</v>
      </c>
    </row>
    <row r="24" spans="1:19" x14ac:dyDescent="0.25">
      <c r="A24" t="s">
        <v>40</v>
      </c>
      <c r="B24" t="s">
        <v>391</v>
      </c>
      <c r="C24" t="s">
        <v>391</v>
      </c>
      <c r="D24" t="s">
        <v>392</v>
      </c>
      <c r="E24">
        <v>1570.81</v>
      </c>
      <c r="F24">
        <v>1570.81</v>
      </c>
      <c r="G24">
        <v>56.59</v>
      </c>
      <c r="H24">
        <v>27.76</v>
      </c>
      <c r="I24">
        <v>14137.94</v>
      </c>
      <c r="J24">
        <v>1</v>
      </c>
      <c r="K24">
        <v>5</v>
      </c>
      <c r="L24">
        <v>1.3647</v>
      </c>
      <c r="M24">
        <v>0</v>
      </c>
      <c r="N24" t="s">
        <v>393</v>
      </c>
      <c r="O24" t="s">
        <v>394</v>
      </c>
      <c r="P24" t="s">
        <v>395</v>
      </c>
      <c r="Q24" t="s">
        <v>61</v>
      </c>
      <c r="R24" t="s">
        <v>396</v>
      </c>
      <c r="S24">
        <v>9.0004137992500688</v>
      </c>
    </row>
    <row r="25" spans="1:19" x14ac:dyDescent="0.25">
      <c r="A25" t="s">
        <v>40</v>
      </c>
      <c r="B25" t="s">
        <v>397</v>
      </c>
      <c r="C25" t="s">
        <v>397</v>
      </c>
      <c r="D25" t="s">
        <v>388</v>
      </c>
      <c r="E25">
        <v>0</v>
      </c>
      <c r="F25">
        <v>641.30999999999995</v>
      </c>
      <c r="G25">
        <v>21.23</v>
      </c>
      <c r="H25">
        <v>57.74</v>
      </c>
      <c r="I25">
        <v>1924.03</v>
      </c>
      <c r="J25">
        <v>1</v>
      </c>
      <c r="K25">
        <v>0</v>
      </c>
      <c r="L25">
        <v>0</v>
      </c>
      <c r="M25">
        <v>0</v>
      </c>
      <c r="N25" t="s">
        <v>91</v>
      </c>
      <c r="O25" t="s">
        <v>91</v>
      </c>
      <c r="P25" t="s">
        <v>389</v>
      </c>
      <c r="Q25" t="s">
        <v>91</v>
      </c>
      <c r="R25" t="s">
        <v>389</v>
      </c>
      <c r="S25">
        <v>3.0001559308290839</v>
      </c>
    </row>
    <row r="26" spans="1:19" x14ac:dyDescent="0.25">
      <c r="A26" t="s">
        <v>40</v>
      </c>
      <c r="B26" t="s">
        <v>398</v>
      </c>
      <c r="C26" t="s">
        <v>398</v>
      </c>
      <c r="D26" t="s">
        <v>388</v>
      </c>
      <c r="E26">
        <v>0</v>
      </c>
      <c r="F26">
        <v>641.30999999999995</v>
      </c>
      <c r="G26">
        <v>21.23</v>
      </c>
      <c r="H26">
        <v>57.74</v>
      </c>
      <c r="I26">
        <v>1924.03</v>
      </c>
      <c r="J26">
        <v>1</v>
      </c>
      <c r="K26">
        <v>0</v>
      </c>
      <c r="L26">
        <v>0</v>
      </c>
      <c r="M26">
        <v>0</v>
      </c>
      <c r="N26" t="s">
        <v>91</v>
      </c>
      <c r="O26" t="s">
        <v>91</v>
      </c>
      <c r="P26" t="s">
        <v>389</v>
      </c>
      <c r="Q26" t="s">
        <v>91</v>
      </c>
      <c r="R26" t="s">
        <v>389</v>
      </c>
      <c r="S26">
        <v>3.0001559308290839</v>
      </c>
    </row>
    <row r="27" spans="1:19" x14ac:dyDescent="0.25">
      <c r="A27" t="s">
        <v>40</v>
      </c>
      <c r="B27" t="s">
        <v>399</v>
      </c>
      <c r="C27" t="s">
        <v>399</v>
      </c>
      <c r="D27" t="s">
        <v>388</v>
      </c>
      <c r="E27">
        <v>0</v>
      </c>
      <c r="F27">
        <v>1074.1099999999999</v>
      </c>
      <c r="G27">
        <v>86.61</v>
      </c>
      <c r="H27">
        <v>21.23</v>
      </c>
      <c r="I27">
        <v>3222.48</v>
      </c>
      <c r="J27">
        <v>1</v>
      </c>
      <c r="K27">
        <v>0</v>
      </c>
      <c r="L27">
        <v>0</v>
      </c>
      <c r="M27">
        <v>0</v>
      </c>
      <c r="N27" t="s">
        <v>91</v>
      </c>
      <c r="O27" t="s">
        <v>91</v>
      </c>
      <c r="P27" t="s">
        <v>389</v>
      </c>
      <c r="Q27" t="s">
        <v>91</v>
      </c>
      <c r="R27" t="s">
        <v>389</v>
      </c>
      <c r="S27">
        <v>3.000139650501346</v>
      </c>
    </row>
    <row r="28" spans="1:19" x14ac:dyDescent="0.25">
      <c r="A28" t="s">
        <v>40</v>
      </c>
      <c r="B28" t="s">
        <v>400</v>
      </c>
      <c r="C28" t="s">
        <v>400</v>
      </c>
      <c r="D28" t="s">
        <v>388</v>
      </c>
      <c r="E28">
        <v>0</v>
      </c>
      <c r="F28">
        <v>1074.1099999999999</v>
      </c>
      <c r="G28">
        <v>86.61</v>
      </c>
      <c r="H28">
        <v>21.23</v>
      </c>
      <c r="I28">
        <v>3222.48</v>
      </c>
      <c r="J28">
        <v>1</v>
      </c>
      <c r="K28">
        <v>0</v>
      </c>
      <c r="L28">
        <v>0</v>
      </c>
      <c r="M28">
        <v>0</v>
      </c>
      <c r="N28" t="s">
        <v>91</v>
      </c>
      <c r="O28" t="s">
        <v>91</v>
      </c>
      <c r="P28" t="s">
        <v>389</v>
      </c>
      <c r="Q28" t="s">
        <v>91</v>
      </c>
      <c r="R28" t="s">
        <v>389</v>
      </c>
      <c r="S28">
        <v>3.000139650501346</v>
      </c>
    </row>
    <row r="29" spans="1:19" x14ac:dyDescent="0.25">
      <c r="A29" t="s">
        <v>40</v>
      </c>
      <c r="B29" t="s">
        <v>401</v>
      </c>
      <c r="C29" t="s">
        <v>401</v>
      </c>
      <c r="D29" t="s">
        <v>392</v>
      </c>
      <c r="E29">
        <v>1074.1099999999999</v>
      </c>
      <c r="F29">
        <v>1074.1099999999999</v>
      </c>
      <c r="G29">
        <v>86.61</v>
      </c>
      <c r="H29">
        <v>21.23</v>
      </c>
      <c r="I29">
        <v>9667.43</v>
      </c>
      <c r="J29">
        <v>1</v>
      </c>
      <c r="K29">
        <v>5</v>
      </c>
      <c r="L29">
        <v>2.0470000000000002</v>
      </c>
      <c r="M29">
        <v>5.1174999999999997</v>
      </c>
      <c r="N29" t="s">
        <v>393</v>
      </c>
      <c r="O29" t="s">
        <v>394</v>
      </c>
      <c r="P29" t="s">
        <v>396</v>
      </c>
      <c r="Q29" t="s">
        <v>61</v>
      </c>
      <c r="R29" t="s">
        <v>396</v>
      </c>
      <c r="S29">
        <v>9.0004096414706147</v>
      </c>
    </row>
    <row r="30" spans="1:19" x14ac:dyDescent="0.25">
      <c r="A30" t="s">
        <v>40</v>
      </c>
      <c r="B30" t="s">
        <v>402</v>
      </c>
      <c r="C30" t="s">
        <v>402</v>
      </c>
      <c r="D30" t="s">
        <v>388</v>
      </c>
      <c r="E30">
        <v>0</v>
      </c>
      <c r="F30">
        <v>1074.1099999999999</v>
      </c>
      <c r="G30">
        <v>86.61</v>
      </c>
      <c r="H30">
        <v>21.23</v>
      </c>
      <c r="I30">
        <v>3222.48</v>
      </c>
      <c r="J30">
        <v>1</v>
      </c>
      <c r="K30">
        <v>0</v>
      </c>
      <c r="L30">
        <v>0</v>
      </c>
      <c r="M30">
        <v>0</v>
      </c>
      <c r="N30" t="s">
        <v>91</v>
      </c>
      <c r="O30" t="s">
        <v>91</v>
      </c>
      <c r="P30" t="s">
        <v>389</v>
      </c>
      <c r="Q30" t="s">
        <v>91</v>
      </c>
      <c r="R30" t="s">
        <v>389</v>
      </c>
      <c r="S30">
        <v>3.000139650501346</v>
      </c>
    </row>
    <row r="31" spans="1:19" x14ac:dyDescent="0.25">
      <c r="A31" t="s">
        <v>40</v>
      </c>
      <c r="B31" t="s">
        <v>403</v>
      </c>
      <c r="C31" t="s">
        <v>403</v>
      </c>
      <c r="D31" t="s">
        <v>388</v>
      </c>
      <c r="E31">
        <v>0</v>
      </c>
      <c r="F31">
        <v>1074.1099999999999</v>
      </c>
      <c r="G31">
        <v>86.61</v>
      </c>
      <c r="H31">
        <v>21.23</v>
      </c>
      <c r="I31">
        <v>3222.48</v>
      </c>
      <c r="J31">
        <v>1</v>
      </c>
      <c r="K31">
        <v>0</v>
      </c>
      <c r="L31">
        <v>0</v>
      </c>
      <c r="M31">
        <v>0</v>
      </c>
      <c r="N31" t="s">
        <v>91</v>
      </c>
      <c r="O31" t="s">
        <v>91</v>
      </c>
      <c r="P31" t="s">
        <v>389</v>
      </c>
      <c r="Q31" t="s">
        <v>91</v>
      </c>
      <c r="R31" t="s">
        <v>389</v>
      </c>
      <c r="S31">
        <v>3.000139650501346</v>
      </c>
    </row>
    <row r="32" spans="1:19" x14ac:dyDescent="0.25">
      <c r="A32" t="s">
        <v>40</v>
      </c>
      <c r="B32" t="s">
        <v>404</v>
      </c>
      <c r="C32" t="s">
        <v>404</v>
      </c>
      <c r="D32" t="s">
        <v>388</v>
      </c>
      <c r="E32">
        <v>0</v>
      </c>
      <c r="F32">
        <v>641.30999999999995</v>
      </c>
      <c r="G32">
        <v>27.76</v>
      </c>
      <c r="H32">
        <v>21.23</v>
      </c>
      <c r="I32">
        <v>1924.03</v>
      </c>
      <c r="J32">
        <v>1</v>
      </c>
      <c r="K32">
        <v>0</v>
      </c>
      <c r="L32">
        <v>0</v>
      </c>
      <c r="M32">
        <v>0</v>
      </c>
      <c r="N32" t="s">
        <v>91</v>
      </c>
      <c r="O32" t="s">
        <v>91</v>
      </c>
      <c r="P32" t="s">
        <v>389</v>
      </c>
      <c r="Q32" t="s">
        <v>91</v>
      </c>
      <c r="R32" t="s">
        <v>389</v>
      </c>
      <c r="S32">
        <v>3.0001559308290839</v>
      </c>
    </row>
    <row r="33" spans="1:19" x14ac:dyDescent="0.25">
      <c r="A33" t="s">
        <v>40</v>
      </c>
      <c r="B33" t="s">
        <v>405</v>
      </c>
      <c r="C33" t="s">
        <v>405</v>
      </c>
      <c r="D33" t="s">
        <v>388</v>
      </c>
      <c r="E33">
        <v>0</v>
      </c>
      <c r="F33">
        <v>641.30999999999995</v>
      </c>
      <c r="G33">
        <v>27.76</v>
      </c>
      <c r="H33">
        <v>21.23</v>
      </c>
      <c r="I33">
        <v>1924.03</v>
      </c>
      <c r="J33">
        <v>1</v>
      </c>
      <c r="K33">
        <v>0</v>
      </c>
      <c r="L33">
        <v>0</v>
      </c>
      <c r="M33">
        <v>0</v>
      </c>
      <c r="N33" t="s">
        <v>91</v>
      </c>
      <c r="O33" t="s">
        <v>91</v>
      </c>
      <c r="P33" t="s">
        <v>389</v>
      </c>
      <c r="Q33" t="s">
        <v>91</v>
      </c>
      <c r="R33" t="s">
        <v>389</v>
      </c>
      <c r="S33">
        <v>3.0001559308290839</v>
      </c>
    </row>
    <row r="34" spans="1:19" x14ac:dyDescent="0.25">
      <c r="A34" t="s">
        <v>40</v>
      </c>
      <c r="B34" t="s">
        <v>406</v>
      </c>
      <c r="C34" t="s">
        <v>406</v>
      </c>
      <c r="D34" t="s">
        <v>392</v>
      </c>
      <c r="E34">
        <v>1570.81</v>
      </c>
      <c r="F34">
        <v>1570.81</v>
      </c>
      <c r="G34">
        <v>56.59</v>
      </c>
      <c r="H34">
        <v>27.76</v>
      </c>
      <c r="I34">
        <v>14137.94</v>
      </c>
      <c r="J34">
        <v>1</v>
      </c>
      <c r="K34">
        <v>5</v>
      </c>
      <c r="L34">
        <v>1.3647</v>
      </c>
      <c r="M34">
        <v>0</v>
      </c>
      <c r="N34" t="s">
        <v>393</v>
      </c>
      <c r="O34" t="s">
        <v>394</v>
      </c>
      <c r="P34" t="s">
        <v>395</v>
      </c>
      <c r="Q34" t="s">
        <v>61</v>
      </c>
      <c r="R34" t="s">
        <v>396</v>
      </c>
      <c r="S34">
        <v>9.0004137992500688</v>
      </c>
    </row>
    <row r="35" spans="1:19" x14ac:dyDescent="0.25">
      <c r="A35" t="s">
        <v>40</v>
      </c>
      <c r="B35" t="s">
        <v>407</v>
      </c>
      <c r="C35" t="s">
        <v>407</v>
      </c>
      <c r="D35" t="s">
        <v>392</v>
      </c>
      <c r="E35">
        <v>641.30999999999995</v>
      </c>
      <c r="F35">
        <v>641.30999999999995</v>
      </c>
      <c r="G35">
        <v>21.23</v>
      </c>
      <c r="H35">
        <v>57.74</v>
      </c>
      <c r="I35">
        <v>5772.09</v>
      </c>
      <c r="J35">
        <v>1</v>
      </c>
      <c r="K35">
        <v>5</v>
      </c>
      <c r="L35">
        <v>2.0470000000000002</v>
      </c>
      <c r="M35">
        <v>5.1174999999999997</v>
      </c>
      <c r="N35" t="s">
        <v>393</v>
      </c>
      <c r="O35" t="s">
        <v>394</v>
      </c>
      <c r="P35" t="s">
        <v>396</v>
      </c>
      <c r="Q35" t="s">
        <v>61</v>
      </c>
      <c r="R35" t="s">
        <v>396</v>
      </c>
      <c r="S35">
        <v>9.0004677924872531</v>
      </c>
    </row>
    <row r="36" spans="1:19" x14ac:dyDescent="0.25">
      <c r="A36" t="s">
        <v>40</v>
      </c>
      <c r="B36" t="s">
        <v>408</v>
      </c>
      <c r="C36" t="s">
        <v>408</v>
      </c>
      <c r="D36" t="s">
        <v>392</v>
      </c>
      <c r="E36">
        <v>641.30999999999995</v>
      </c>
      <c r="F36">
        <v>641.30999999999995</v>
      </c>
      <c r="G36">
        <v>21.23</v>
      </c>
      <c r="H36">
        <v>57.74</v>
      </c>
      <c r="I36">
        <v>5772.09</v>
      </c>
      <c r="J36">
        <v>1</v>
      </c>
      <c r="K36">
        <v>5</v>
      </c>
      <c r="L36">
        <v>2.0470000000000002</v>
      </c>
      <c r="M36">
        <v>5.1174999999999997</v>
      </c>
      <c r="N36" t="s">
        <v>393</v>
      </c>
      <c r="O36" t="s">
        <v>394</v>
      </c>
      <c r="P36" t="s">
        <v>396</v>
      </c>
      <c r="Q36" t="s">
        <v>61</v>
      </c>
      <c r="R36" t="s">
        <v>396</v>
      </c>
      <c r="S36">
        <v>9.0004677924872531</v>
      </c>
    </row>
    <row r="37" spans="1:19" x14ac:dyDescent="0.25">
      <c r="A37" t="s">
        <v>40</v>
      </c>
      <c r="B37" t="s">
        <v>409</v>
      </c>
      <c r="C37" t="s">
        <v>409</v>
      </c>
      <c r="D37" t="s">
        <v>392</v>
      </c>
      <c r="E37">
        <v>1074.1099999999999</v>
      </c>
      <c r="F37">
        <v>1074.1099999999999</v>
      </c>
      <c r="G37">
        <v>86.61</v>
      </c>
      <c r="H37">
        <v>21.23</v>
      </c>
      <c r="I37">
        <v>9667.43</v>
      </c>
      <c r="J37">
        <v>1</v>
      </c>
      <c r="K37">
        <v>5</v>
      </c>
      <c r="L37">
        <v>2.0470000000000002</v>
      </c>
      <c r="M37">
        <v>5.1174999999999997</v>
      </c>
      <c r="N37" t="s">
        <v>393</v>
      </c>
      <c r="O37" t="s">
        <v>394</v>
      </c>
      <c r="P37" t="s">
        <v>396</v>
      </c>
      <c r="Q37" t="s">
        <v>61</v>
      </c>
      <c r="R37" t="s">
        <v>396</v>
      </c>
      <c r="S37">
        <v>9.0004096414706147</v>
      </c>
    </row>
    <row r="38" spans="1:19" x14ac:dyDescent="0.25">
      <c r="A38" t="s">
        <v>40</v>
      </c>
      <c r="B38" t="s">
        <v>410</v>
      </c>
      <c r="C38" t="s">
        <v>410</v>
      </c>
      <c r="D38" t="s">
        <v>392</v>
      </c>
      <c r="E38">
        <v>1074.1099999999999</v>
      </c>
      <c r="F38">
        <v>1074.1099999999999</v>
      </c>
      <c r="G38">
        <v>86.61</v>
      </c>
      <c r="H38">
        <v>21.23</v>
      </c>
      <c r="I38">
        <v>9667.43</v>
      </c>
      <c r="J38">
        <v>1</v>
      </c>
      <c r="K38">
        <v>5</v>
      </c>
      <c r="L38">
        <v>2.0470000000000002</v>
      </c>
      <c r="M38">
        <v>5.1174999999999997</v>
      </c>
      <c r="N38" t="s">
        <v>393</v>
      </c>
      <c r="O38" t="s">
        <v>394</v>
      </c>
      <c r="P38" t="s">
        <v>396</v>
      </c>
      <c r="Q38" t="s">
        <v>61</v>
      </c>
      <c r="R38" t="s">
        <v>396</v>
      </c>
      <c r="S38">
        <v>9.0004096414706147</v>
      </c>
    </row>
    <row r="39" spans="1:19" x14ac:dyDescent="0.25">
      <c r="A39" t="s">
        <v>40</v>
      </c>
      <c r="B39" t="s">
        <v>411</v>
      </c>
      <c r="C39" t="s">
        <v>411</v>
      </c>
      <c r="D39" t="s">
        <v>392</v>
      </c>
      <c r="E39">
        <v>1074.1099999999999</v>
      </c>
      <c r="F39">
        <v>1074.1099999999999</v>
      </c>
      <c r="G39">
        <v>86.61</v>
      </c>
      <c r="H39">
        <v>21.23</v>
      </c>
      <c r="I39">
        <v>9667.43</v>
      </c>
      <c r="J39">
        <v>1</v>
      </c>
      <c r="K39">
        <v>5</v>
      </c>
      <c r="L39">
        <v>2.0470000000000002</v>
      </c>
      <c r="M39">
        <v>5.1174999999999997</v>
      </c>
      <c r="N39" t="s">
        <v>393</v>
      </c>
      <c r="O39" t="s">
        <v>394</v>
      </c>
      <c r="P39" t="s">
        <v>396</v>
      </c>
      <c r="Q39" t="s">
        <v>61</v>
      </c>
      <c r="R39" t="s">
        <v>396</v>
      </c>
      <c r="S39">
        <v>9.0004096414706147</v>
      </c>
    </row>
    <row r="40" spans="1:19" x14ac:dyDescent="0.25">
      <c r="A40" t="s">
        <v>40</v>
      </c>
      <c r="B40" t="s">
        <v>412</v>
      </c>
      <c r="C40" t="s">
        <v>412</v>
      </c>
      <c r="D40" t="s">
        <v>392</v>
      </c>
      <c r="E40">
        <v>641.30999999999995</v>
      </c>
      <c r="F40">
        <v>641.30999999999995</v>
      </c>
      <c r="G40">
        <v>27.76</v>
      </c>
      <c r="H40">
        <v>21.23</v>
      </c>
      <c r="I40">
        <v>5772.09</v>
      </c>
      <c r="J40">
        <v>1</v>
      </c>
      <c r="K40">
        <v>5</v>
      </c>
      <c r="L40">
        <v>2.0470000000000002</v>
      </c>
      <c r="M40">
        <v>5.1174999999999997</v>
      </c>
      <c r="N40" t="s">
        <v>393</v>
      </c>
      <c r="O40" t="s">
        <v>394</v>
      </c>
      <c r="P40" t="s">
        <v>396</v>
      </c>
      <c r="Q40" t="s">
        <v>61</v>
      </c>
      <c r="R40" t="s">
        <v>396</v>
      </c>
      <c r="S40">
        <v>9.0004677924872531</v>
      </c>
    </row>
    <row r="41" spans="1:19" x14ac:dyDescent="0.25">
      <c r="A41" t="s">
        <v>40</v>
      </c>
      <c r="B41" t="s">
        <v>413</v>
      </c>
      <c r="C41" t="s">
        <v>413</v>
      </c>
      <c r="D41" t="s">
        <v>392</v>
      </c>
      <c r="E41">
        <v>641.30999999999995</v>
      </c>
      <c r="F41">
        <v>641.30999999999995</v>
      </c>
      <c r="G41">
        <v>27.76</v>
      </c>
      <c r="H41">
        <v>21.23</v>
      </c>
      <c r="I41">
        <v>5772.09</v>
      </c>
      <c r="J41">
        <v>1</v>
      </c>
      <c r="K41">
        <v>5</v>
      </c>
      <c r="L41">
        <v>2.0470000000000002</v>
      </c>
      <c r="M41">
        <v>5.1174999999999997</v>
      </c>
      <c r="N41" t="s">
        <v>393</v>
      </c>
      <c r="O41" t="s">
        <v>394</v>
      </c>
      <c r="P41" t="s">
        <v>396</v>
      </c>
      <c r="Q41" t="s">
        <v>61</v>
      </c>
      <c r="R41" t="s">
        <v>396</v>
      </c>
      <c r="S41">
        <v>9.0004677924872531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2026-10-19T03:37:49Z</dcterms:modified>
</cp:coreProperties>
</file>