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32CA6510-CF62-4765-819E-A091DF049C43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6" i="19" l="1"/>
  <c r="B46" i="19"/>
  <c r="C46" i="19"/>
  <c r="D46" i="19"/>
  <c r="A47" i="19"/>
  <c r="B47" i="19"/>
  <c r="C47" i="19"/>
  <c r="D47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3" i="6" l="1" a="1"/>
  <c r="E13" i="6" s="1"/>
  <c r="F13" i="6" s="1"/>
  <c r="H7" i="2"/>
  <c r="B11" i="6"/>
  <c r="B13" i="6"/>
  <c r="B12" i="6"/>
  <c r="E12" i="6" a="1"/>
  <c r="E12" i="6" s="1"/>
  <c r="F12" i="6" s="1"/>
  <c r="E11" i="6" a="1"/>
  <c r="E11" i="6" s="1"/>
  <c r="F11" i="6" s="1"/>
  <c r="B10" i="6"/>
  <c r="F10" i="6"/>
  <c r="D10" i="6"/>
  <c r="B7" i="2"/>
  <c r="A7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3" i="2" l="1"/>
  <c r="G4" i="2"/>
  <c r="G5" i="2"/>
  <c r="G6" i="2"/>
  <c r="C5" i="6"/>
  <c r="D5" i="6"/>
  <c r="E5" i="6"/>
  <c r="F5" i="6"/>
  <c r="G5" i="6"/>
  <c r="D4" i="6"/>
  <c r="E4" i="6"/>
  <c r="F4" i="6"/>
  <c r="G4" i="6"/>
  <c r="C4" i="6"/>
  <c r="Z2" i="5" a="1"/>
  <c r="Z2" i="20" a="1"/>
  <c r="Z2" i="20" s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5" i="5" l="1"/>
  <c r="A6" i="5"/>
  <c r="A4" i="5"/>
  <c r="A4" i="20" a="1"/>
  <c r="A4" i="20" s="1"/>
  <c r="A5" i="20" a="1"/>
  <c r="A5" i="20" s="1"/>
  <c r="A6" i="20" a="1"/>
  <c r="A6" i="20" s="1"/>
  <c r="A3" i="20" a="1"/>
  <c r="A3" i="20" s="1"/>
  <c r="Z2" i="5"/>
  <c r="A3" i="5" s="1"/>
  <c r="B16" i="1"/>
  <c r="B12" i="1"/>
  <c r="B11" i="1"/>
  <c r="B5" i="1"/>
  <c r="B4" i="1"/>
  <c r="B4" i="5" l="1"/>
  <c r="D4" i="5"/>
  <c r="E4" i="5" s="1"/>
  <c r="C4" i="5"/>
  <c r="C6" i="5"/>
  <c r="D6" i="5"/>
  <c r="B6" i="5"/>
  <c r="E6" i="5" s="1"/>
  <c r="B5" i="5"/>
  <c r="D5" i="5"/>
  <c r="E5" i="5" s="1"/>
  <c r="C5" i="5"/>
  <c r="N3" i="20" a="1"/>
  <c r="N3" i="20" s="1"/>
  <c r="O3" i="20" a="1"/>
  <c r="O3" i="20" s="1"/>
  <c r="Q3" i="20" a="1"/>
  <c r="Q3" i="20" s="1"/>
  <c r="P3" i="20" a="1"/>
  <c r="P3" i="20" s="1"/>
  <c r="C3" i="20" a="1"/>
  <c r="C3" i="20" s="1"/>
  <c r="L3" i="20" a="1"/>
  <c r="L3" i="20" s="1"/>
  <c r="M3" i="20" a="1"/>
  <c r="M3" i="20" s="1"/>
  <c r="R3" i="20" a="1"/>
  <c r="R3" i="20" s="1"/>
  <c r="E3" i="20" a="1"/>
  <c r="E3" i="20" s="1"/>
  <c r="G3" i="20" a="1"/>
  <c r="G3" i="20" s="1"/>
  <c r="H3" i="20" a="1"/>
  <c r="H3" i="20" s="1"/>
  <c r="K3" i="20" a="1"/>
  <c r="K3" i="20" s="1"/>
  <c r="I3" i="20" a="1"/>
  <c r="I3" i="20" s="1"/>
  <c r="J3" i="20" a="1"/>
  <c r="J3" i="20" s="1"/>
  <c r="D3" i="20" a="1"/>
  <c r="D3" i="20" s="1"/>
  <c r="F3" i="20" a="1"/>
  <c r="F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G6" i="20" a="1"/>
  <c r="G6" i="20" s="1"/>
  <c r="E6" i="20" a="1"/>
  <c r="E6" i="20" s="1"/>
  <c r="F6" i="20" a="1"/>
  <c r="F6" i="20" s="1"/>
  <c r="H6" i="20" a="1"/>
  <c r="H6" i="20" s="1"/>
  <c r="M6" i="20" a="1"/>
  <c r="M6" i="20" s="1"/>
  <c r="N6" i="20" a="1"/>
  <c r="N6" i="20" s="1"/>
  <c r="I6" i="20" a="1"/>
  <c r="I6" i="20" s="1"/>
  <c r="J6" i="20" a="1"/>
  <c r="J6" i="20" s="1"/>
  <c r="K6" i="20" a="1"/>
  <c r="K6" i="20" s="1"/>
  <c r="L6" i="20" a="1"/>
  <c r="L6" i="20" s="1"/>
  <c r="I5" i="20" a="1"/>
  <c r="I5" i="20" s="1"/>
  <c r="J5" i="20" a="1"/>
  <c r="J5" i="20" s="1"/>
  <c r="M5" i="20" a="1"/>
  <c r="M5" i="20" s="1"/>
  <c r="K5" i="20" a="1"/>
  <c r="K5" i="20" s="1"/>
  <c r="L5" i="20" a="1"/>
  <c r="L5" i="20" s="1"/>
  <c r="R5" i="20" a="1"/>
  <c r="R5" i="20" s="1"/>
  <c r="C5" i="20" a="1"/>
  <c r="C5" i="20" s="1"/>
  <c r="D5" i="20" a="1"/>
  <c r="D5" i="20" s="1"/>
  <c r="E5" i="20" a="1"/>
  <c r="E5" i="20" s="1"/>
  <c r="F5" i="20" a="1"/>
  <c r="F5" i="20" s="1"/>
  <c r="G5" i="20" a="1"/>
  <c r="G5" i="20" s="1"/>
  <c r="H5" i="20" a="1"/>
  <c r="H5" i="20" s="1"/>
  <c r="Q5" i="20" a="1"/>
  <c r="Q5" i="20" s="1"/>
  <c r="N5" i="20" a="1"/>
  <c r="N5" i="20" s="1"/>
  <c r="O5" i="20" a="1"/>
  <c r="O5" i="20" s="1"/>
  <c r="P5" i="20" a="1"/>
  <c r="P5" i="20" s="1"/>
  <c r="C4" i="20" a="1"/>
  <c r="C4" i="20" s="1"/>
  <c r="F4" i="20" a="1"/>
  <c r="F4" i="20" s="1"/>
  <c r="D4" i="20" a="1"/>
  <c r="D4" i="20" s="1"/>
  <c r="E4" i="20" a="1"/>
  <c r="E4" i="20" s="1"/>
  <c r="G4" i="20" a="1"/>
  <c r="G4" i="20" s="1"/>
  <c r="H4" i="20" a="1"/>
  <c r="H4" i="20" s="1"/>
  <c r="I4" i="20" a="1"/>
  <c r="I4" i="20" s="1"/>
  <c r="J4" i="20" a="1"/>
  <c r="J4" i="20" s="1"/>
  <c r="N4" i="20" a="1"/>
  <c r="N4" i="20" s="1"/>
  <c r="P4" i="20" a="1"/>
  <c r="P4" i="20" s="1"/>
  <c r="O4" i="20" a="1"/>
  <c r="O4" i="20" s="1"/>
  <c r="R4" i="20" a="1"/>
  <c r="R4" i="20" s="1"/>
  <c r="K4" i="20" a="1"/>
  <c r="K4" i="20" s="1"/>
  <c r="Q4" i="20" a="1"/>
  <c r="Q4" i="20" s="1"/>
  <c r="L4" i="20" a="1"/>
  <c r="L4" i="20" s="1"/>
  <c r="M4" i="20" a="1"/>
  <c r="M4" i="20" s="1"/>
  <c r="B9" i="1"/>
  <c r="B10" i="1"/>
  <c r="A2" i="1"/>
  <c r="B14" i="1"/>
  <c r="B15" i="1"/>
  <c r="B7" i="1"/>
  <c r="C7" i="2"/>
  <c r="B3" i="5"/>
  <c r="C3" i="5"/>
  <c r="D3" i="5"/>
  <c r="A1" i="10" l="1"/>
  <c r="A9" i="9"/>
  <c r="A1" i="2"/>
  <c r="A36" i="4"/>
  <c r="A1" i="43"/>
  <c r="E14" i="3"/>
  <c r="E3" i="5"/>
  <c r="A14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<sst xmlns="http://schemas.openxmlformats.org/spreadsheetml/2006/main" count="12463" uniqueCount="467">
  <si>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</si>
  <si>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</si>
  <si>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</si>
  <si>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</si>
  <si>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</si>
  <si>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</si>
  <si>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</si>
  <si>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</si>
  <si>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</si>
  <si>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</si>
  <si>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</si>
  <si>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</si>
  <si>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</si>
  <si>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</si>
  <si>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</si>
  <si>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</si>
  <si>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</si>
  <si>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</si>
  <si>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</si>
  <si>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</si>
  <si>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</si>
  <si>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</si>
  <si>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</si>
  <si>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</si>
  <si>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</si>
  <si>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</si>
  <si>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</si>
  <si>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</si>
  <si>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</si>
  <si>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</si>
  <si>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</si>
  <si>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</si>
  <si>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</si>
  <si>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</si>
  <si>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</si>
  <si>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</si>
  <si>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</si>
  <si>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</si>
  <si>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</si>
  <si>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</si>
  <si>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</si>
  <si>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</si>
  <si>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</si>
  <si>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</si>
  <si>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</si>
  <si>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</si>
  <si>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</si>
  <si>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</si>
  <si>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</si>
  <si>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</si>
  <si>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</si>
  <si>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</si>
  <si>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</si>
  <si>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</si>
  <si>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</si>
  <si>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</si>
  <si>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</si>
  <si>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</si>
  <si>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</si>
  <si>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</si>
  <si>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</si>
  <si>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</si>
  <si>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</si>
  <si>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</si>
  <si>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</si>
  <si>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</si>
  <si>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</si>
  <si>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</si>
  <si>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</si>
  <si>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</si>
  <si>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</si>
  <si>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</si>
  <si>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</si>
  <si>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</si>
  <si>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</si>
  <si>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</si>
  <si>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</si>
  <si>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</si>
  <si>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</si>
  <si>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</si>
  <si>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</si>
  <si>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</si>
  <si>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</si>
  <si>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</si>
  <si>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</si>
  <si>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</si>
  <si>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</si>
  <si>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</si>
  <si>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</si>
  <si>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</si>
  <si>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</si>
  <si>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</si>
  <si>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</si>
  <si>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</si>
  <si>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</si>
  <si>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</si>
  <si>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</si>
  <si>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</si>
  <si>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</si>
  <si>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</si>
  <si>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</si>
  <si>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</si>
  <si>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</si>
  <si>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</si>
  <si>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</si>
  <si>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</si>
  <si>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</si>
  <si>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</si>
  <si>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</si>
  <si>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</si>
  <si>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</si>
  <si>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</si>
  <si>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</si>
  <si>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</si>
  <si>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</si>
  <si>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</si>
  <si>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</si>
  <si>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</si>
  <si>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</si>
  <si>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</si>
  <si>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</si>
  <si>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</si>
  <si>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</si>
  <si>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</si>
  <si>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</si>
  <si>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</si>
  <si>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</si>
  <si>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</si>
  <si>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</si>
  <si>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</si>
  <si>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</si>
  <si>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</si>
  <si>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</si>
  <si>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</si>
  <si>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</si>
  <si>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</si>
  <si>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</si>
  <si>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</si>
  <si>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</si>
  <si>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</si>
  <si>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</si>
  <si>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</si>
  <si>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</si>
  <si>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</si>
  <si>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</si>
  <si>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</si>
  <si>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</si>
  <si>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</si>
  <si>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</si>
  <si>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</si>
  <si>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</si>
  <si>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</si>
  <si>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</si>
  <si>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</si>
  <si>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</si>
  <si>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</si>
  <si>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</si>
  <si>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</si>
  <si>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</si>
  <si>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</si>
  <si>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</si>
  <si>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</si>
  <si>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</si>
  <si>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</si>
  <si>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</si>
  <si>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</si>
  <si>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</si>
  <si>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</si>
  <si>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</si>
  <si>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</si>
  <si>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</si>
  <si>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</si>
  <si>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</si>
  <si>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</si>
  <si>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</si>
  <si>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</si>
  <si>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</si>
  <si>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</si>
  <si>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</si>
  <si>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</si>
  <si>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</si>
  <si>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</si>
  <si>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</si>
  <si>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</si>
  <si>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</si>
  <si>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</si>
  <si>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</si>
  <si>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</si>
  <si>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</si>
  <si>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</si>
  <si>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</si>
  <si>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</si>
  <si>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</si>
  <si>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</si>
  <si>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</si>
  <si>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</si>
  <si>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</si>
  <si>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</si>
  <si>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</si>
  <si>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</si>
  <si>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</si>
  <si>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</si>
  <si>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</si>
  <si>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</si>
  <si>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</si>
  <si>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</si>
  <si>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</si>
  <si>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</si>
  <si>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</si>
  <si>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</si>
  <si>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</si>
  <si>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</si>
  <si>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</si>
  <si>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</si>
  <si>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</si>
  <si>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</si>
  <si>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</si>
  <si>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</si>
  <si>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</si>
  <si>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</si>
  <si>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</si>
  <si>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</si>
  <si>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</si>
  <si>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</si>
  <si>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</si>
  <si>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</si>
  <si>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</si>
  <si>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</si>
  <si>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</si>
  <si>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</si>
  <si>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</si>
  <si>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</si>
  <si>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</si>
  <si>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</si>
  <si>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</si>
  <si>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</si>
  <si>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</si>
  <si>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</si>
  <si>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</si>
  <si>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</si>
  <si>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</si>
  <si>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</si>
  <si>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</si>
  <si>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</si>
  <si>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</si>
  <si>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</si>
  <si>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</si>
  <si>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</si>
  <si>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</si>
  <si>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</si>
  <si>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</si>
  <si>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</si>
  <si>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</si>
  <si>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</si>
  <si>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</si>
  <si>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</si>
  <si>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</si>
  <si>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</si>
  <si>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</si>
  <si>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</si>
  <si>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</si>
  <si>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</si>
  <si>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</si>
  <si>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</si>
  <si>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</si>
  <si>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</si>
  <si>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</si>
  <si>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</si>
  <si>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</si>
  <si>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</si>
  <si>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</si>
  <si>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</si>
  <si>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</si>
  <si>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</si>
  <si>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</si>
  <si>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</si>
  <si>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</si>
  <si>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</si>
  <si>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</si>
  <si>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</si>
  <si>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</si>
  <si>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</si>
  <si>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</si>
  <si>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</si>
  <si>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</si>
  <si>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</si>
  <si>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</si>
  <si>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</si>
  <si>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</si>
  <si>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</si>
  <si>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</si>
  <si>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</si>
  <si>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</si>
  <si>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</si>
  <si>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</si>
  <si>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</si>
  <si>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</si>
  <si>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</si>
  <si>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</si>
  <si>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</si>
  <si>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</si>
  <si>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</si>
  <si>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</si>
  <si>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</si>
  <si>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</si>
  <si>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</si>
  <si>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</si>
  <si>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</si>
  <si>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</si>
  <si>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</si>
  <si>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</si>
  <si>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</si>
  <si>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</si>
  <si>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</si>
  <si>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</si>
  <si>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</si>
  <si>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</si>
  <si>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</si>
  <si>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</si>
  <si>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</si>
  <si>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</si>
  <si>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</si>
  <si>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</si>
  <si>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</si>
  <si>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</si>
  <si>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</si>
  <si>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</si>
  <si>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</si>
  <si>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</si>
  <si>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</si>
  <si>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</si>
  <si>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</si>
  <si>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</si>
  <si>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</si>
  <si>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</si>
  <si>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</si>
  <si>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</si>
  <si>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</si>
  <si>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</si>
  <si>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</si>
  <si>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</si>
  <si>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</si>
  <si>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</si>
  <si>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</si>
  <si>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</si>
  <si>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</si>
  <si>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</si>
  <si>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</si>
  <si>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</si>
  <si>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Nonresidential</t>
  </si>
  <si>
    <t>Sloped Roof</t>
  </si>
  <si>
    <t>ASSEMBLY_NORTH_WINDOW</t>
  </si>
  <si>
    <t>CLASSROOM_EAST_WINDOW</t>
  </si>
  <si>
    <t>CLASSROOM_NORTH_WINDOW</t>
  </si>
  <si>
    <t>LIBRARY_EAST_WINDOW</t>
  </si>
  <si>
    <t>LIBRARY_SOUTH_WINDOW</t>
  </si>
  <si>
    <t>LIBRARY_WEST_WINDOW</t>
  </si>
  <si>
    <t>OFFICE_NORTH_WINDOW</t>
  </si>
  <si>
    <t>OFFICE_WEST_WINDOW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</si>
  <si>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</si>
  <si>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</si>
  <si>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</si>
  <si>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</si>
  <si>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</si>
  <si>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</si>
  <si>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</si>
  <si>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</si>
  <si>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</si>
  <si>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</si>
  <si>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</si>
  <si>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</si>
  <si>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</si>
  <si>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</si>
  <si>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</si>
  <si>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</si>
  <si>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</si>
  <si>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</si>
  <si>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</si>
  <si>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</si>
  <si>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</si>
  <si>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</si>
  <si>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</si>
  <si>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</si>
  <si>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</si>
  <si>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</si>
  <si>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ASSEMBLY</t>
  </si>
  <si>
    <t>Yes</t>
  </si>
  <si>
    <t>Conference</t>
  </si>
  <si>
    <t>School</t>
  </si>
  <si>
    <t>CLASSROOM</t>
  </si>
  <si>
    <t>Classroom_class</t>
  </si>
  <si>
    <t>LIBRARY</t>
  </si>
  <si>
    <t>Retail_sales</t>
  </si>
  <si>
    <t>OFFICE</t>
  </si>
  <si>
    <t>Office</t>
  </si>
  <si>
    <t>Roof Membrane+Roof Continuous Insulation+Metal Decking</t>
  </si>
  <si>
    <t>Stucco+Wall Continuous Insulation+Gypsum 5/8in</t>
  </si>
  <si>
    <t>Theoretical Glazing</t>
  </si>
  <si>
    <t>assembly</t>
  </si>
  <si>
    <t>classroom</t>
  </si>
  <si>
    <t>library</t>
  </si>
  <si>
    <t>office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</si>
  <si>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</si>
  <si>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</si>
  <si>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</si>
  <si>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</si>
  <si>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</si>
  <si>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</si>
  <si>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</si>
  <si>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</si>
  <si>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</si>
  <si>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</si>
  <si>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</si>
  <si>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</si>
  <si>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</si>
  <si>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</si>
  <si>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</si>
  <si>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</si>
  <si>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</si>
  <si>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</si>
  <si>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</si>
  <si>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</si>
  <si>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</si>
  <si>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</si>
  <si>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</si>
  <si>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</si>
  <si>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</si>
  <si>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</si>
  <si>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 (Through 1/11)</t>
  </si>
  <si>
    <t>AllOtherDays (Through 4/3)</t>
  </si>
  <si>
    <t>AllOtherDays (Through 4/12)</t>
  </si>
  <si>
    <t>AllOtherDays (Through 5/22)</t>
  </si>
  <si>
    <t>AllOtherDays (Through 5/31)</t>
  </si>
  <si>
    <t>AllOtherDays (Through 8/7)</t>
  </si>
  <si>
    <t>AllOtherDays (Through 8/16)</t>
  </si>
  <si>
    <t>AllOtherDays (Through 12/11)</t>
  </si>
  <si>
    <t>AllOtherDays (Through 12/31)</t>
  </si>
  <si>
    <t>Saturdays (Through 4/3)</t>
  </si>
  <si>
    <t>Saturdays (Through 5/22)</t>
  </si>
  <si>
    <t>Saturdays (Through 8/7)</t>
  </si>
  <si>
    <t>Saturdays (Through 12/11)</t>
  </si>
  <si>
    <t>Weekdays (Through 4/3)</t>
  </si>
  <si>
    <t>Weekdays (Through 5/22)</t>
  </si>
  <si>
    <t>Weekdays (Through 8/7)</t>
  </si>
  <si>
    <t>Weekdays (Through 12/11)</t>
  </si>
  <si>
    <t>DHW Sch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</si>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</sst>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D4-4C27-B250-590D2E9C5AC8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D4-4C27-B250-590D2E9C5AC8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D4-4C27-B250-590D2E9C5AC8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D4-4C27-B250-590D2E9C5AC8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DD4-4C27-B250-590D2E9C5AC8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D4-4C27-B250-590D2E9C5AC8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D4-4C27-B250-590D2E9C5AC8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DD4-4C27-B250-590D2E9C5AC8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DD4-4C27-B250-590D2E9C5AC8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DD4-4C27-B250-590D2E9C5AC8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DD4-4C27-B250-590D2E9C5AC8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DD4-4C27-B250-590D2E9C5AC8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DD4-4C27-B250-590D2E9C5AC8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DD4-4C27-B250-590D2E9C5AC8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DD4-4C27-B250-590D2E9C5AC8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DD4-4C27-B250-590D2E9C5AC8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DD4-4C27-B250-590D2E9C5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2275488"/>
        <c:axId val="962264448"/>
      </c:lineChart>
      <c:catAx>
        <c:axId val="9622754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64448"/>
        <c:crosses val="autoZero"/>
        <c:auto val="1"/>
        <c:lblAlgn val="ctr"/>
        <c:lblOffset val="100"/>
        <c:noMultiLvlLbl val="0"/>
      </c:catAx>
      <c:valAx>
        <c:axId val="962264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2754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F4-43FE-A77F-8FB22047E4B9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FF4-43FE-A77F-8FB22047E4B9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FF4-43FE-A77F-8FB22047E4B9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FF4-43FE-A77F-8FB22047E4B9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FF4-43FE-A77F-8FB22047E4B9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FF4-43FE-A77F-8FB22047E4B9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FF4-43FE-A77F-8FB22047E4B9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0.03</c:v>
                </c:pt>
                <c:pt idx="14">
                  <c:v>0.03</c:v>
                </c:pt>
                <c:pt idx="15">
                  <c:v>0.03</c:v>
                </c:pt>
                <c:pt idx="16">
                  <c:v>0.03</c:v>
                </c:pt>
                <c:pt idx="17">
                  <c:v>0.03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0.03</c:v>
                </c:pt>
                <c:pt idx="23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FF4-43FE-A77F-8FB22047E4B9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FF4-43FE-A77F-8FB22047E4B9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FF4-43FE-A77F-8FB22047E4B9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FF4-43FE-A77F-8FB22047E4B9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0.34</c:v>
                </c:pt>
                <c:pt idx="9">
                  <c:v>0.6</c:v>
                </c:pt>
                <c:pt idx="10">
                  <c:v>0.63</c:v>
                </c:pt>
                <c:pt idx="11">
                  <c:v>0.72</c:v>
                </c:pt>
                <c:pt idx="12">
                  <c:v>0.79</c:v>
                </c:pt>
                <c:pt idx="13">
                  <c:v>0.83</c:v>
                </c:pt>
                <c:pt idx="14">
                  <c:v>0.61</c:v>
                </c:pt>
                <c:pt idx="15">
                  <c:v>0.65</c:v>
                </c:pt>
                <c:pt idx="16">
                  <c:v>0.1</c:v>
                </c:pt>
                <c:pt idx="17">
                  <c:v>0.1</c:v>
                </c:pt>
                <c:pt idx="18">
                  <c:v>0.19</c:v>
                </c:pt>
                <c:pt idx="19">
                  <c:v>0.25</c:v>
                </c:pt>
                <c:pt idx="20">
                  <c:v>0.22</c:v>
                </c:pt>
                <c:pt idx="21">
                  <c:v>0.22</c:v>
                </c:pt>
                <c:pt idx="22">
                  <c:v>0.12</c:v>
                </c:pt>
                <c:pt idx="23">
                  <c:v>0.09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FF4-43FE-A77F-8FB22047E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3625072"/>
        <c:axId val="1393625552"/>
      </c:lineChart>
      <c:catAx>
        <c:axId val="1393625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625552"/>
        <c:crosses val="autoZero"/>
        <c:auto val="1"/>
        <c:lblAlgn val="ctr"/>
        <c:lblOffset val="100"/>
        <c:noMultiLvlLbl val="0"/>
      </c:catAx>
      <c:valAx>
        <c:axId val="139362555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39362507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2D-4824-8807-25B94E458BC4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2D-4824-8807-25B94E458BC4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2D-4824-8807-25B94E458BC4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2D-4824-8807-25B94E458BC4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2D-4824-8807-25B94E458BC4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2D-4824-8807-25B94E458BC4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2D-4824-8807-25B94E458BC4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2D-4824-8807-25B94E458BC4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2D-4824-8807-25B94E458BC4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2D-4824-8807-25B94E458BC4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2D-4824-8807-25B94E458BC4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0.85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462D-4824-8807-25B94E458B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496176"/>
        <c:axId val="786695136"/>
      </c:lineChart>
      <c:catAx>
        <c:axId val="49496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86695136"/>
        <c:crosses val="autoZero"/>
        <c:auto val="1"/>
        <c:lblAlgn val="ctr"/>
        <c:lblOffset val="100"/>
        <c:noMultiLvlLbl val="0"/>
      </c:catAx>
      <c:valAx>
        <c:axId val="7866951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496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94-4799-B497-BEE92BA0A37E}"/>
            </c:ext>
          </c:extLst>
        </c:ser>
        <c:ser>
          <c:idx val="1"/>
          <c:order val="1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4-4799-B497-BEE92BA0A37E}"/>
            </c:ext>
          </c:extLst>
        </c:ser>
        <c:ser>
          <c:idx val="2"/>
          <c:order val="2"/>
          <c:tx>
            <c:v>AllOtherDays (Through 4/12)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194-4799-B497-BEE92BA0A37E}"/>
            </c:ext>
          </c:extLst>
        </c:ser>
        <c:ser>
          <c:idx val="3"/>
          <c:order val="3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194-4799-B497-BEE92BA0A37E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194-4799-B497-BEE92BA0A37E}"/>
            </c:ext>
          </c:extLst>
        </c:ser>
        <c:ser>
          <c:idx val="5"/>
          <c:order val="5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194-4799-B497-BEE92BA0A37E}"/>
            </c:ext>
          </c:extLst>
        </c:ser>
        <c:ser>
          <c:idx val="6"/>
          <c:order val="6"/>
          <c:tx>
            <c:v>AllOtherDays (Through 8/16)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194-4799-B497-BEE92BA0A37E}"/>
            </c:ext>
          </c:extLst>
        </c:ser>
        <c:ser>
          <c:idx val="7"/>
          <c:order val="7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194-4799-B497-BEE92BA0A37E}"/>
            </c:ext>
          </c:extLst>
        </c:ser>
        <c:ser>
          <c:idx val="8"/>
          <c:order val="8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194-4799-B497-BEE92BA0A37E}"/>
            </c:ext>
          </c:extLst>
        </c:ser>
        <c:ser>
          <c:idx val="9"/>
          <c:order val="9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194-4799-B497-BEE92BA0A37E}"/>
            </c:ext>
          </c:extLst>
        </c:ser>
        <c:ser>
          <c:idx val="10"/>
          <c:order val="10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194-4799-B497-BEE92BA0A37E}"/>
            </c:ext>
          </c:extLst>
        </c:ser>
        <c:ser>
          <c:idx val="11"/>
          <c:order val="11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194-4799-B497-BEE92BA0A37E}"/>
            </c:ext>
          </c:extLst>
        </c:ser>
        <c:ser>
          <c:idx val="12"/>
          <c:order val="12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194-4799-B497-BEE92BA0A37E}"/>
            </c:ext>
          </c:extLst>
        </c:ser>
        <c:ser>
          <c:idx val="13"/>
          <c:order val="13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Schedules!$E$68:$AB$68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194-4799-B497-BEE92BA0A37E}"/>
            </c:ext>
          </c:extLst>
        </c:ser>
        <c:ser>
          <c:idx val="14"/>
          <c:order val="14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194-4799-B497-BEE92BA0A37E}"/>
            </c:ext>
          </c:extLst>
        </c:ser>
        <c:ser>
          <c:idx val="15"/>
          <c:order val="15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194-4799-B497-BEE92BA0A37E}"/>
            </c:ext>
          </c:extLst>
        </c:ser>
        <c:ser>
          <c:idx val="16"/>
          <c:order val="16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194-4799-B497-BEE92BA0A3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3424352"/>
        <c:axId val="1273422432"/>
      </c:lineChart>
      <c:catAx>
        <c:axId val="12734243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22432"/>
        <c:crosses val="autoZero"/>
        <c:auto val="1"/>
        <c:lblAlgn val="ctr"/>
        <c:lblOffset val="100"/>
        <c:noMultiLvlLbl val="0"/>
      </c:catAx>
      <c:valAx>
        <c:axId val="127342243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24352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1A-4CFB-8D4C-795D569AD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6817808"/>
        <c:axId val="766821648"/>
      </c:lineChart>
      <c:catAx>
        <c:axId val="766817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21648"/>
        <c:crosses val="autoZero"/>
        <c:auto val="1"/>
        <c:lblAlgn val="ctr"/>
        <c:lblOffset val="100"/>
        <c:noMultiLvlLbl val="0"/>
      </c:catAx>
      <c:valAx>
        <c:axId val="766821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17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51-4F31-AD32-2BCDDE6CBEAE}"/>
            </c:ext>
          </c:extLst>
        </c:ser>
        <c:ser>
          <c:idx val="1"/>
          <c:order val="1"/>
          <c:tx>
            <c:v>AllOtherDays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51-4F31-AD32-2BCDDE6CBEAE}"/>
            </c:ext>
          </c:extLst>
        </c:ser>
        <c:ser>
          <c:idx val="2"/>
          <c:order val="2"/>
          <c:tx>
            <c:v>AllOtherDays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51-4F31-AD32-2BCDDE6CBEAE}"/>
            </c:ext>
          </c:extLst>
        </c:ser>
        <c:ser>
          <c:idx val="3"/>
          <c:order val="3"/>
          <c:tx>
            <c:v>AllOtherDays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D51-4F31-AD32-2BCDDE6CBEAE}"/>
            </c:ext>
          </c:extLst>
        </c:ser>
        <c:ser>
          <c:idx val="4"/>
          <c:order val="4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D51-4F31-AD32-2BCDDE6CBEAE}"/>
            </c:ext>
          </c:extLst>
        </c:ser>
        <c:ser>
          <c:idx val="5"/>
          <c:order val="5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D51-4F31-AD32-2BCDDE6CBEAE}"/>
            </c:ext>
          </c:extLst>
        </c:ser>
        <c:ser>
          <c:idx val="6"/>
          <c:order val="6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D51-4F31-AD32-2BCDDE6CBEAE}"/>
            </c:ext>
          </c:extLst>
        </c:ser>
        <c:ser>
          <c:idx val="7"/>
          <c:order val="7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D51-4F31-AD32-2BCDDE6CBEAE}"/>
            </c:ext>
          </c:extLst>
        </c:ser>
        <c:ser>
          <c:idx val="8"/>
          <c:order val="8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D51-4F31-AD32-2BCDDE6CBEAE}"/>
            </c:ext>
          </c:extLst>
        </c:ser>
        <c:ser>
          <c:idx val="9"/>
          <c:order val="9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D51-4F31-AD32-2BCDDE6CBEAE}"/>
            </c:ext>
          </c:extLst>
        </c:ser>
        <c:ser>
          <c:idx val="10"/>
          <c:order val="10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D51-4F31-AD32-2BCDDE6CBEAE}"/>
            </c:ext>
          </c:extLst>
        </c:ser>
        <c:ser>
          <c:idx val="11"/>
          <c:order val="11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Schedules!$E$89:$AB$89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0.3</c:v>
                </c:pt>
                <c:pt idx="8">
                  <c:v>0.6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</c:v>
                </c:pt>
                <c:pt idx="16">
                  <c:v>0.35</c:v>
                </c:pt>
                <c:pt idx="17">
                  <c:v>0.35</c:v>
                </c:pt>
                <c:pt idx="18">
                  <c:v>0.35</c:v>
                </c:pt>
                <c:pt idx="19">
                  <c:v>0.35</c:v>
                </c:pt>
                <c:pt idx="20">
                  <c:v>0.35</c:v>
                </c:pt>
                <c:pt idx="21">
                  <c:v>0.3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D51-4F31-AD32-2BCDDE6CBE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6825008"/>
        <c:axId val="766819728"/>
      </c:lineChart>
      <c:catAx>
        <c:axId val="7668250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19728"/>
        <c:crosses val="autoZero"/>
        <c:auto val="1"/>
        <c:lblAlgn val="ctr"/>
        <c:lblOffset val="100"/>
        <c:noMultiLvlLbl val="0"/>
      </c:catAx>
      <c:valAx>
        <c:axId val="7668197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250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Schedules!$E$99:$AB$99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3-44CB-8227-6B0F3BC5719D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Schedules!$E$100:$AB$100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3-44CB-8227-6B0F3BC5719D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Schedules!$E$101:$AB$101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3-44CB-8227-6B0F3BC5719D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Schedules!$E$102:$AB$102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3-44CB-8227-6B0F3BC5719D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Schedules!$E$103:$AB$103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9F3-44CB-8227-6B0F3BC5719D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Schedules!$E$104:$AB$104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9F3-44CB-8227-6B0F3BC5719D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Schedules!$E$105:$AB$105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9F3-44CB-8227-6B0F3BC5719D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Schedules!$E$106:$AB$106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9F3-44CB-8227-6B0F3BC571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66820688"/>
        <c:axId val="766828848"/>
      </c:lineChart>
      <c:catAx>
        <c:axId val="7668206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28848"/>
        <c:crosses val="autoZero"/>
        <c:auto val="1"/>
        <c:lblAlgn val="ctr"/>
        <c:lblOffset val="100"/>
        <c:noMultiLvlLbl val="0"/>
      </c:catAx>
      <c:valAx>
        <c:axId val="766828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668206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School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Schedules!$E$116:$AB$116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C6-40D3-93DB-9B39AB9CDBC3}"/>
            </c:ext>
          </c:extLst>
        </c:ser>
        <c:ser>
          <c:idx val="1"/>
          <c:order val="1"/>
          <c:tx>
            <c:v>Saturdays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Schedules!$E$117:$AB$117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C6-40D3-93DB-9B39AB9CDBC3}"/>
            </c:ext>
          </c:extLst>
        </c:ser>
        <c:ser>
          <c:idx val="2"/>
          <c:order val="2"/>
          <c:tx>
            <c:v>Saturdays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Schedules!$E$118:$AB$118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C6-40D3-93DB-9B39AB9CDBC3}"/>
            </c:ext>
          </c:extLst>
        </c:ser>
        <c:ser>
          <c:idx val="3"/>
          <c:order val="3"/>
          <c:tx>
            <c:v>Saturdays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Schedules!$E$119:$AB$119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</c:v>
                </c:pt>
                <c:pt idx="9">
                  <c:v>0.1</c:v>
                </c:pt>
                <c:pt idx="10">
                  <c:v>0.1</c:v>
                </c:pt>
                <c:pt idx="11">
                  <c:v>0.1</c:v>
                </c:pt>
                <c:pt idx="12">
                  <c:v>0.1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C6-40D3-93DB-9B39AB9CDBC3}"/>
            </c:ext>
          </c:extLst>
        </c:ser>
        <c:ser>
          <c:idx val="4"/>
          <c:order val="4"/>
          <c:tx>
            <c:v>Weekdays (Through 4/3)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Schedules!$E$120:$AB$120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2C6-40D3-93DB-9B39AB9CDBC3}"/>
            </c:ext>
          </c:extLst>
        </c:ser>
        <c:ser>
          <c:idx val="5"/>
          <c:order val="5"/>
          <c:tx>
            <c:v>Weekdays (Through 5/22)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Schedules!$E$121:$AB$121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2C6-40D3-93DB-9B39AB9CDBC3}"/>
            </c:ext>
          </c:extLst>
        </c:ser>
        <c:ser>
          <c:idx val="6"/>
          <c:order val="6"/>
          <c:tx>
            <c:v>Weekdays (Through 8/7)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Schedules!$E$122:$AB$122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2C6-40D3-93DB-9B39AB9CDBC3}"/>
            </c:ext>
          </c:extLst>
        </c:ser>
        <c:ser>
          <c:idx val="7"/>
          <c:order val="7"/>
          <c:tx>
            <c:v>Weekdays (Through 12/11)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Schedules!$E$123:$AB$123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0.75</c:v>
                </c:pt>
                <c:pt idx="9">
                  <c:v>0.9</c:v>
                </c:pt>
                <c:pt idx="10">
                  <c:v>0.9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0.45</c:v>
                </c:pt>
                <c:pt idx="16">
                  <c:v>0.15</c:v>
                </c:pt>
                <c:pt idx="17">
                  <c:v>0.05</c:v>
                </c:pt>
                <c:pt idx="18">
                  <c:v>0.15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2C6-40D3-93DB-9B39AB9C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0670960"/>
        <c:axId val="670681520"/>
      </c:lineChart>
      <c:catAx>
        <c:axId val="670670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1520"/>
        <c:crosses val="autoZero"/>
        <c:auto val="1"/>
        <c:lblAlgn val="ctr"/>
        <c:lblOffset val="100"/>
        <c:noMultiLvlLbl val="0"/>
      </c:catAx>
      <c:valAx>
        <c:axId val="6706815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09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21.473546592433941</c:v>
                </c:pt>
                <c:pt idx="1">
                  <c:v>27.902687536621404</c:v>
                </c:pt>
                <c:pt idx="2">
                  <c:v>24.816515981433817</c:v>
                </c:pt>
                <c:pt idx="3">
                  <c:v>28.999915008329179</c:v>
                </c:pt>
                <c:pt idx="4">
                  <c:v>25.233504116596571</c:v>
                </c:pt>
                <c:pt idx="5">
                  <c:v>29.593221864257295</c:v>
                </c:pt>
                <c:pt idx="6">
                  <c:v>30.285262044319651</c:v>
                </c:pt>
                <c:pt idx="7">
                  <c:v>33.141007181296224</c:v>
                </c:pt>
                <c:pt idx="8">
                  <c:v>34.098596337558917</c:v>
                </c:pt>
                <c:pt idx="9">
                  <c:v>34.28055550556045</c:v>
                </c:pt>
                <c:pt idx="10">
                  <c:v>36.644471841759504</c:v>
                </c:pt>
                <c:pt idx="11">
                  <c:v>34.121867057028403</c:v>
                </c:pt>
                <c:pt idx="12">
                  <c:v>39.039117166517677</c:v>
                </c:pt>
                <c:pt idx="13">
                  <c:v>45.598063389787796</c:v>
                </c:pt>
                <c:pt idx="14">
                  <c:v>48.848099886211145</c:v>
                </c:pt>
                <c:pt idx="15">
                  <c:v>37.743544132674991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6D-48AE-9CB3-37956C7D34D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15.978986059366179</c:v>
                </c:pt>
                <c:pt idx="1">
                  <c:v>19.366141118170418</c:v>
                </c:pt>
                <c:pt idx="2">
                  <c:v>17.357037010372981</c:v>
                </c:pt>
                <c:pt idx="3">
                  <c:v>19.516666366696061</c:v>
                </c:pt>
                <c:pt idx="4">
                  <c:v>17.468096126579592</c:v>
                </c:pt>
                <c:pt idx="5">
                  <c:v>20.269704568952239</c:v>
                </c:pt>
                <c:pt idx="6">
                  <c:v>21.133636903583444</c:v>
                </c:pt>
                <c:pt idx="7">
                  <c:v>21.533303736233847</c:v>
                </c:pt>
                <c:pt idx="8">
                  <c:v>22.012480776883862</c:v>
                </c:pt>
                <c:pt idx="9">
                  <c:v>24.041900893712413</c:v>
                </c:pt>
                <c:pt idx="10">
                  <c:v>24.829002757729739</c:v>
                </c:pt>
                <c:pt idx="11">
                  <c:v>23.558375279222634</c:v>
                </c:pt>
                <c:pt idx="12">
                  <c:v>26.206817731862273</c:v>
                </c:pt>
                <c:pt idx="13">
                  <c:v>28.733749092588926</c:v>
                </c:pt>
                <c:pt idx="14">
                  <c:v>34.238350641637112</c:v>
                </c:pt>
                <c:pt idx="15">
                  <c:v>24.287265847946898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6D-48AE-9CB3-37956C7D3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684880"/>
        <c:axId val="670680080"/>
      </c:barChart>
      <c:catAx>
        <c:axId val="67068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0080"/>
        <c:crosses val="autoZero"/>
        <c:auto val="1"/>
        <c:lblAlgn val="ctr"/>
        <c:lblOffset val="100"/>
        <c:noMultiLvlLbl val="0"/>
      </c:catAx>
      <c:valAx>
        <c:axId val="670680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15.979319026735379</c:v>
                </c:pt>
                <c:pt idx="1">
                  <c:v>13.029495109479269</c:v>
                </c:pt>
                <c:pt idx="2">
                  <c:v>8.8726694783911171</c:v>
                </c:pt>
                <c:pt idx="3">
                  <c:v>8.3704546954398449</c:v>
                </c:pt>
                <c:pt idx="4">
                  <c:v>8.4193019084129741</c:v>
                </c:pt>
                <c:pt idx="5">
                  <c:v>5.2322772368307904</c:v>
                </c:pt>
                <c:pt idx="6">
                  <c:v>5.2321692474137524</c:v>
                </c:pt>
                <c:pt idx="7">
                  <c:v>5.6916062225901856</c:v>
                </c:pt>
                <c:pt idx="8">
                  <c:v>5.6619481290833491</c:v>
                </c:pt>
                <c:pt idx="9">
                  <c:v>6.8594737715703857</c:v>
                </c:pt>
                <c:pt idx="10">
                  <c:v>11.577123441902692</c:v>
                </c:pt>
                <c:pt idx="11">
                  <c:v>11.874250323468299</c:v>
                </c:pt>
                <c:pt idx="12">
                  <c:v>9.3065159614357782</c:v>
                </c:pt>
                <c:pt idx="13">
                  <c:v>7.2670198320564579</c:v>
                </c:pt>
                <c:pt idx="14">
                  <c:v>4.9382990466934231</c:v>
                </c:pt>
                <c:pt idx="15">
                  <c:v>16.380129747284766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44-4AC1-B114-92B407F1EF3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14.911615661665154</c:v>
                </c:pt>
                <c:pt idx="1">
                  <c:v>11.186253747132779</c:v>
                </c:pt>
                <c:pt idx="2">
                  <c:v>8.5107529462112694</c:v>
                </c:pt>
                <c:pt idx="3">
                  <c:v>7.9218556581455015</c:v>
                </c:pt>
                <c:pt idx="4">
                  <c:v>8.1255546956398259</c:v>
                </c:pt>
                <c:pt idx="5">
                  <c:v>5.3292937292145366</c:v>
                </c:pt>
                <c:pt idx="6">
                  <c:v>5.3189427436111254</c:v>
                </c:pt>
                <c:pt idx="7">
                  <c:v>5.7398134982771687</c:v>
                </c:pt>
                <c:pt idx="8">
                  <c:v>5.381869576781475</c:v>
                </c:pt>
                <c:pt idx="9">
                  <c:v>6.5598201376265122</c:v>
                </c:pt>
                <c:pt idx="10">
                  <c:v>10.167503584648703</c:v>
                </c:pt>
                <c:pt idx="11">
                  <c:v>10.114464782451318</c:v>
                </c:pt>
                <c:pt idx="12">
                  <c:v>8.3733164149913293</c:v>
                </c:pt>
                <c:pt idx="13">
                  <c:v>6.8693628024453597</c:v>
                </c:pt>
                <c:pt idx="14">
                  <c:v>4.8023773670180319</c:v>
                </c:pt>
                <c:pt idx="15">
                  <c:v>13.227888666910642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44-4AC1-B114-92B407F1E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673840"/>
        <c:axId val="670674320"/>
      </c:barChart>
      <c:catAx>
        <c:axId val="6706738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4320"/>
        <c:crosses val="autoZero"/>
        <c:auto val="1"/>
        <c:lblAlgn val="ctr"/>
        <c:lblOffset val="100"/>
        <c:noMultiLvlLbl val="0"/>
      </c:catAx>
      <c:valAx>
        <c:axId val="6706743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738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28.605787632811978</c:v>
                </c:pt>
                <c:pt idx="1">
                  <c:v>35.031386924081438</c:v>
                </c:pt>
                <c:pt idx="2">
                  <c:v>32.002999706028803</c:v>
                </c:pt>
                <c:pt idx="3">
                  <c:v>36.077154438864987</c:v>
                </c:pt>
                <c:pt idx="4">
                  <c:v>32.654149893310453</c:v>
                </c:pt>
                <c:pt idx="5">
                  <c:v>35.484598509346078</c:v>
                </c:pt>
                <c:pt idx="6">
                  <c:v>35.968602076996454</c:v>
                </c:pt>
                <c:pt idx="7">
                  <c:v>38.25521298912706</c:v>
                </c:pt>
                <c:pt idx="8">
                  <c:v>40.645774714078016</c:v>
                </c:pt>
                <c:pt idx="9">
                  <c:v>41.507442270657471</c:v>
                </c:pt>
                <c:pt idx="10">
                  <c:v>44.930226837769894</c:v>
                </c:pt>
                <c:pt idx="11">
                  <c:v>41.496516341398539</c:v>
                </c:pt>
                <c:pt idx="12">
                  <c:v>46.15687962579667</c:v>
                </c:pt>
                <c:pt idx="13">
                  <c:v>50.457714144013885</c:v>
                </c:pt>
                <c:pt idx="14">
                  <c:v>55.213295097080483</c:v>
                </c:pt>
                <c:pt idx="15">
                  <c:v>45.039448134082853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98-4289-91EA-98B7C978761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19.285940977784175</c:v>
                </c:pt>
                <c:pt idx="1">
                  <c:v>22.405799231675292</c:v>
                </c:pt>
                <c:pt idx="2">
                  <c:v>20.965100420158819</c:v>
                </c:pt>
                <c:pt idx="3">
                  <c:v>22.880153744932993</c:v>
                </c:pt>
                <c:pt idx="4">
                  <c:v>21.218742563228801</c:v>
                </c:pt>
                <c:pt idx="5">
                  <c:v>23.125182732092252</c:v>
                </c:pt>
                <c:pt idx="6">
                  <c:v>23.484436525220527</c:v>
                </c:pt>
                <c:pt idx="7">
                  <c:v>24.54906719141524</c:v>
                </c:pt>
                <c:pt idx="8">
                  <c:v>24.592042979787976</c:v>
                </c:pt>
                <c:pt idx="9">
                  <c:v>26.763969131025153</c:v>
                </c:pt>
                <c:pt idx="10">
                  <c:v>27.751169385400228</c:v>
                </c:pt>
                <c:pt idx="11">
                  <c:v>25.880295731018357</c:v>
                </c:pt>
                <c:pt idx="12">
                  <c:v>28.6090903091497</c:v>
                </c:pt>
                <c:pt idx="13">
                  <c:v>31.507574257722737</c:v>
                </c:pt>
                <c:pt idx="14">
                  <c:v>34.837319942645621</c:v>
                </c:pt>
                <c:pt idx="15">
                  <c:v>28.278856672046139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98-4289-91EA-98B7C97876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71503"/>
        <c:axId val="313570543"/>
      </c:barChart>
      <c:catAx>
        <c:axId val="313571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70543"/>
        <c:crosses val="autoZero"/>
        <c:auto val="1"/>
        <c:lblAlgn val="ctr"/>
        <c:lblOffset val="100"/>
        <c:noMultiLvlLbl val="0"/>
      </c:catAx>
      <c:valAx>
        <c:axId val="313570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71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11.228405616249606</c:v>
                </c:pt>
                <c:pt idx="1">
                  <c:v>7.9506158396477131</c:v>
                </c:pt>
                <c:pt idx="2">
                  <c:v>6.3221004341574512</c:v>
                </c:pt>
                <c:pt idx="3">
                  <c:v>5.9042783807186892</c:v>
                </c:pt>
                <c:pt idx="4">
                  <c:v>6.0370273713176106</c:v>
                </c:pt>
                <c:pt idx="5">
                  <c:v>4.4010157004613539</c:v>
                </c:pt>
                <c:pt idx="6">
                  <c:v>4.3531313931234736</c:v>
                </c:pt>
                <c:pt idx="7">
                  <c:v>4.5237206753738128</c:v>
                </c:pt>
                <c:pt idx="8">
                  <c:v>4.3142652020102021</c:v>
                </c:pt>
                <c:pt idx="9">
                  <c:v>5.0814480180942256</c:v>
                </c:pt>
                <c:pt idx="10">
                  <c:v>7.4425936258246681</c:v>
                </c:pt>
                <c:pt idx="11">
                  <c:v>7.0900971704772919</c:v>
                </c:pt>
                <c:pt idx="12">
                  <c:v>6.0058874230325419</c:v>
                </c:pt>
                <c:pt idx="13">
                  <c:v>4.8842923393507425</c:v>
                </c:pt>
                <c:pt idx="14">
                  <c:v>3.6525120538187248</c:v>
                </c:pt>
                <c:pt idx="15">
                  <c:v>9.2920743767110814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72-4CCF-A559-0EB2E308E55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11.860430677793573</c:v>
                </c:pt>
                <c:pt idx="1">
                  <c:v>8.0358504866523077</c:v>
                </c:pt>
                <c:pt idx="2">
                  <c:v>6.6703743033182734</c:v>
                </c:pt>
                <c:pt idx="3">
                  <c:v>6.1585474623486895</c:v>
                </c:pt>
                <c:pt idx="4">
                  <c:v>6.3172699075490595</c:v>
                </c:pt>
                <c:pt idx="5">
                  <c:v>4.5165303800227576</c:v>
                </c:pt>
                <c:pt idx="6">
                  <c:v>4.4572551889914784</c:v>
                </c:pt>
                <c:pt idx="7">
                  <c:v>4.671219220516388</c:v>
                </c:pt>
                <c:pt idx="8">
                  <c:v>4.3622734971972745</c:v>
                </c:pt>
                <c:pt idx="9">
                  <c:v>5.1806542958790036</c:v>
                </c:pt>
                <c:pt idx="10">
                  <c:v>7.6630850176682674</c:v>
                </c:pt>
                <c:pt idx="11">
                  <c:v>7.3035502520752962</c:v>
                </c:pt>
                <c:pt idx="12">
                  <c:v>6.3679439414937331</c:v>
                </c:pt>
                <c:pt idx="13">
                  <c:v>5.0534417627072541</c:v>
                </c:pt>
                <c:pt idx="14">
                  <c:v>3.7107433471519786</c:v>
                </c:pt>
                <c:pt idx="15">
                  <c:v>9.2386026169435382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72-4CCF-A559-0EB2E308E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59503"/>
        <c:axId val="313569103"/>
      </c:barChart>
      <c:catAx>
        <c:axId val="31355950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69103"/>
        <c:crosses val="autoZero"/>
        <c:auto val="1"/>
        <c:lblAlgn val="ctr"/>
        <c:lblOffset val="100"/>
        <c:noMultiLvlLbl val="0"/>
      </c:catAx>
      <c:valAx>
        <c:axId val="313569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5950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30.172080136146654</c:v>
                </c:pt>
                <c:pt idx="1">
                  <c:v>35.984605508660145</c:v>
                </c:pt>
                <c:pt idx="2">
                  <c:v>32.453298576739471</c:v>
                </c:pt>
                <c:pt idx="3">
                  <c:v>36.485072462898628</c:v>
                </c:pt>
                <c:pt idx="4">
                  <c:v>33.054938616015626</c:v>
                </c:pt>
                <c:pt idx="5">
                  <c:v>35.428112045019589</c:v>
                </c:pt>
                <c:pt idx="6">
                  <c:v>35.972190725308913</c:v>
                </c:pt>
                <c:pt idx="7">
                  <c:v>38.339867692966081</c:v>
                </c:pt>
                <c:pt idx="8">
                  <c:v>40.697753620145221</c:v>
                </c:pt>
                <c:pt idx="9">
                  <c:v>41.832531411921629</c:v>
                </c:pt>
                <c:pt idx="10">
                  <c:v>45.870811660457271</c:v>
                </c:pt>
                <c:pt idx="11">
                  <c:v>42.31337828892768</c:v>
                </c:pt>
                <c:pt idx="12">
                  <c:v>46.727932662599059</c:v>
                </c:pt>
                <c:pt idx="13">
                  <c:v>50.793440242856192</c:v>
                </c:pt>
                <c:pt idx="14">
                  <c:v>55.308398776919852</c:v>
                </c:pt>
                <c:pt idx="15">
                  <c:v>46.75461004821527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7A-4E09-842F-70EBE8D530DF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20.985812390385739</c:v>
                </c:pt>
                <c:pt idx="1">
                  <c:v>23.335848086887481</c:v>
                </c:pt>
                <c:pt idx="2">
                  <c:v>21.501208881529607</c:v>
                </c:pt>
                <c:pt idx="3">
                  <c:v>23.339830696591729</c:v>
                </c:pt>
                <c:pt idx="4">
                  <c:v>21.691518231213337</c:v>
                </c:pt>
                <c:pt idx="5">
                  <c:v>23.084399728826572</c:v>
                </c:pt>
                <c:pt idx="6">
                  <c:v>23.491292853300376</c:v>
                </c:pt>
                <c:pt idx="7">
                  <c:v>24.658153500956903</c:v>
                </c:pt>
                <c:pt idx="8">
                  <c:v>24.622944951394757</c:v>
                </c:pt>
                <c:pt idx="9">
                  <c:v>27.103511855838125</c:v>
                </c:pt>
                <c:pt idx="10">
                  <c:v>28.716620771164418</c:v>
                </c:pt>
                <c:pt idx="11">
                  <c:v>26.713170109329283</c:v>
                </c:pt>
                <c:pt idx="12">
                  <c:v>29.255735937878086</c:v>
                </c:pt>
                <c:pt idx="13">
                  <c:v>31.898498947103178</c:v>
                </c:pt>
                <c:pt idx="14">
                  <c:v>34.945664324896157</c:v>
                </c:pt>
                <c:pt idx="15">
                  <c:v>29.872568488288145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7A-4E09-842F-70EBE8D530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60943"/>
        <c:axId val="313561423"/>
      </c:barChart>
      <c:catAx>
        <c:axId val="313560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61423"/>
        <c:crosses val="autoZero"/>
        <c:auto val="1"/>
        <c:lblAlgn val="ctr"/>
        <c:lblOffset val="100"/>
        <c:noMultiLvlLbl val="0"/>
      </c:catAx>
      <c:valAx>
        <c:axId val="3135614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60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4.787934782391325</c:v>
                </c:pt>
                <c:pt idx="1">
                  <c:v>4.4075510599961198</c:v>
                </c:pt>
                <c:pt idx="2">
                  <c:v>4.3951682735091957</c:v>
                </c:pt>
                <c:pt idx="3">
                  <c:v>4.244512037820293</c:v>
                </c:pt>
                <c:pt idx="4">
                  <c:v>4.3953872520492983</c:v>
                </c:pt>
                <c:pt idx="5">
                  <c:v>4.0620989143063975</c:v>
                </c:pt>
                <c:pt idx="6">
                  <c:v>4.0092110973124626</c:v>
                </c:pt>
                <c:pt idx="7">
                  <c:v>4.0028387218052623</c:v>
                </c:pt>
                <c:pt idx="8">
                  <c:v>3.949674931856678</c:v>
                </c:pt>
                <c:pt idx="9">
                  <c:v>3.9074530695991787</c:v>
                </c:pt>
                <c:pt idx="10">
                  <c:v>3.9825727078746276</c:v>
                </c:pt>
                <c:pt idx="11">
                  <c:v>4.0985473423604475</c:v>
                </c:pt>
                <c:pt idx="12">
                  <c:v>3.8700857315983028</c:v>
                </c:pt>
                <c:pt idx="13">
                  <c:v>3.6751648338462823</c:v>
                </c:pt>
                <c:pt idx="14">
                  <c:v>3.2815464084519714</c:v>
                </c:pt>
                <c:pt idx="15">
                  <c:v>4.3167309603658834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2C-435E-AB0C-99C5E954CD5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4.7875988153160982</c:v>
                </c:pt>
                <c:pt idx="1">
                  <c:v>4.4042733812086414</c:v>
                </c:pt>
                <c:pt idx="2">
                  <c:v>4.3917456089303242</c:v>
                </c:pt>
                <c:pt idx="3">
                  <c:v>4.2414663362990419</c:v>
                </c:pt>
                <c:pt idx="4">
                  <c:v>4.3917366098122379</c:v>
                </c:pt>
                <c:pt idx="5">
                  <c:v>4.0585352635441723</c:v>
                </c:pt>
                <c:pt idx="6">
                  <c:v>4.0044375651186179</c:v>
                </c:pt>
                <c:pt idx="7">
                  <c:v>3.9996380354725236</c:v>
                </c:pt>
                <c:pt idx="8">
                  <c:v>3.9443984489520019</c:v>
                </c:pt>
                <c:pt idx="9">
                  <c:v>3.9033344732216237</c:v>
                </c:pt>
                <c:pt idx="10">
                  <c:v>3.9809538665210806</c:v>
                </c:pt>
                <c:pt idx="11">
                  <c:v>4.095664624866763</c:v>
                </c:pt>
                <c:pt idx="12">
                  <c:v>3.8675089841195556</c:v>
                </c:pt>
                <c:pt idx="13">
                  <c:v>3.6741969287009866</c:v>
                </c:pt>
                <c:pt idx="14">
                  <c:v>3.2788886689104464</c:v>
                </c:pt>
                <c:pt idx="15">
                  <c:v>4.3133252941211762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2C-435E-AB0C-99C5E954C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13568623"/>
        <c:axId val="313568143"/>
      </c:barChart>
      <c:catAx>
        <c:axId val="3135686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68143"/>
        <c:crosses val="autoZero"/>
        <c:auto val="1"/>
        <c:lblAlgn val="ctr"/>
        <c:lblOffset val="100"/>
        <c:noMultiLvlLbl val="0"/>
      </c:catAx>
      <c:valAx>
        <c:axId val="3135681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3135686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28.91491333849282</c:v>
                </c:pt>
                <c:pt idx="1">
                  <c:v>35.179731386324136</c:v>
                </c:pt>
                <c:pt idx="2">
                  <c:v>32.037140360244692</c:v>
                </c:pt>
                <c:pt idx="3">
                  <c:v>36.100414159412374</c:v>
                </c:pt>
                <c:pt idx="4">
                  <c:v>32.658960421878653</c:v>
                </c:pt>
                <c:pt idx="5">
                  <c:v>35.482324732176245</c:v>
                </c:pt>
                <c:pt idx="6">
                  <c:v>35.9665982733692</c:v>
                </c:pt>
                <c:pt idx="7">
                  <c:v>38.246095882603498</c:v>
                </c:pt>
                <c:pt idx="8">
                  <c:v>40.640557225391909</c:v>
                </c:pt>
                <c:pt idx="9">
                  <c:v>41.499860013718653</c:v>
                </c:pt>
                <c:pt idx="10">
                  <c:v>45.167656569656167</c:v>
                </c:pt>
                <c:pt idx="11">
                  <c:v>41.70356305082101</c:v>
                </c:pt>
                <c:pt idx="12">
                  <c:v>46.290322548390257</c:v>
                </c:pt>
                <c:pt idx="13">
                  <c:v>50.486666306701935</c:v>
                </c:pt>
                <c:pt idx="14">
                  <c:v>55.206478765081016</c:v>
                </c:pt>
                <c:pt idx="15">
                  <c:v>45.46244568032332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86-4232-BB7F-BDECBC8517A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19.408647952500651</c:v>
                </c:pt>
                <c:pt idx="1">
                  <c:v>22.421910652756026</c:v>
                </c:pt>
                <c:pt idx="2">
                  <c:v>20.963316594973691</c:v>
                </c:pt>
                <c:pt idx="3">
                  <c:v>22.870411699653431</c:v>
                </c:pt>
                <c:pt idx="4">
                  <c:v>21.193776009951023</c:v>
                </c:pt>
                <c:pt idx="5">
                  <c:v>23.120537187355637</c:v>
                </c:pt>
                <c:pt idx="6">
                  <c:v>23.479731986265342</c:v>
                </c:pt>
                <c:pt idx="7">
                  <c:v>24.539348143881895</c:v>
                </c:pt>
                <c:pt idx="8">
                  <c:v>24.584035764495077</c:v>
                </c:pt>
                <c:pt idx="9">
                  <c:v>26.741732310233598</c:v>
                </c:pt>
                <c:pt idx="10">
                  <c:v>27.832874378310922</c:v>
                </c:pt>
                <c:pt idx="11">
                  <c:v>25.939747904705335</c:v>
                </c:pt>
                <c:pt idx="12">
                  <c:v>28.653682939071963</c:v>
                </c:pt>
                <c:pt idx="13">
                  <c:v>31.496449347963893</c:v>
                </c:pt>
                <c:pt idx="14">
                  <c:v>34.821029539105162</c:v>
                </c:pt>
                <c:pt idx="15">
                  <c:v>28.55468464090519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86-4232-BB7F-BDECBC851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0681040"/>
        <c:axId val="1273394688"/>
      </c:barChart>
      <c:catAx>
        <c:axId val="670681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394688"/>
        <c:crosses val="autoZero"/>
        <c:auto val="1"/>
        <c:lblAlgn val="ctr"/>
        <c:lblOffset val="100"/>
        <c:noMultiLvlLbl val="0"/>
      </c:catAx>
      <c:valAx>
        <c:axId val="12733946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70681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4.7878907867029019</c:v>
                </c:pt>
                <c:pt idx="1">
                  <c:v>4.4077670388301939</c:v>
                </c:pt>
                <c:pt idx="2">
                  <c:v>4.3952012702755123</c:v>
                </c:pt>
                <c:pt idx="3">
                  <c:v>4.2446350257674741</c:v>
                </c:pt>
                <c:pt idx="4">
                  <c:v>4.3954512457779131</c:v>
                </c:pt>
                <c:pt idx="5">
                  <c:v>4.0620699171481194</c:v>
                </c:pt>
                <c:pt idx="6">
                  <c:v>4.0092040979983956</c:v>
                </c:pt>
                <c:pt idx="7">
                  <c:v>4.0028837173956946</c:v>
                </c:pt>
                <c:pt idx="8">
                  <c:v>3.9497119282310327</c:v>
                </c:pt>
                <c:pt idx="9">
                  <c:v>3.9074730676393705</c:v>
                </c:pt>
                <c:pt idx="10">
                  <c:v>3.9828046851408554</c:v>
                </c:pt>
                <c:pt idx="11">
                  <c:v>4.0985933378528898</c:v>
                </c:pt>
                <c:pt idx="12">
                  <c:v>3.8701847218972536</c:v>
                </c:pt>
                <c:pt idx="13">
                  <c:v>3.6751218380598698</c:v>
                </c:pt>
                <c:pt idx="14">
                  <c:v>3.2815654065901541</c:v>
                </c:pt>
                <c:pt idx="15">
                  <c:v>4.3168099526246424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AF-4BC1-8646-119F1352AA95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4.7876278124743772</c:v>
                </c:pt>
                <c:pt idx="1">
                  <c:v>4.4048063289797588</c:v>
                </c:pt>
                <c:pt idx="2">
                  <c:v>4.3923865461184795</c:v>
                </c:pt>
                <c:pt idx="3">
                  <c:v>4.2419132924973351</c:v>
                </c:pt>
                <c:pt idx="4">
                  <c:v>4.3919435895282257</c:v>
                </c:pt>
                <c:pt idx="5">
                  <c:v>4.059502168787458</c:v>
                </c:pt>
                <c:pt idx="6">
                  <c:v>4.004847524942555</c:v>
                </c:pt>
                <c:pt idx="7">
                  <c:v>3.9991480834878179</c:v>
                </c:pt>
                <c:pt idx="8">
                  <c:v>3.9438135062763844</c:v>
                </c:pt>
                <c:pt idx="9">
                  <c:v>3.904040404040404</c:v>
                </c:pt>
                <c:pt idx="10">
                  <c:v>3.9805749036594409</c:v>
                </c:pt>
                <c:pt idx="11">
                  <c:v>4.0951646738619614</c:v>
                </c:pt>
                <c:pt idx="12">
                  <c:v>3.8683569010236991</c:v>
                </c:pt>
                <c:pt idx="13">
                  <c:v>3.6741739309547654</c:v>
                </c:pt>
                <c:pt idx="14">
                  <c:v>3.2789246653827919</c:v>
                </c:pt>
                <c:pt idx="15">
                  <c:v>4.3124753774130129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7AF-4BC1-8646-119F1352A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3396128"/>
        <c:axId val="1273402848"/>
      </c:barChart>
      <c:catAx>
        <c:axId val="1273396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02848"/>
        <c:crosses val="autoZero"/>
        <c:auto val="1"/>
        <c:lblAlgn val="ctr"/>
        <c:lblOffset val="100"/>
        <c:noMultiLvlLbl val="0"/>
      </c:catAx>
      <c:valAx>
        <c:axId val="12734028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396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21.876856068105322</c:v>
                </c:pt>
                <c:pt idx="1">
                  <c:v>27.289473631584098</c:v>
                </c:pt>
                <c:pt idx="2">
                  <c:v>24.957705144895797</c:v>
                </c:pt>
                <c:pt idx="3">
                  <c:v>28.466500282972266</c:v>
                </c:pt>
                <c:pt idx="4">
                  <c:v>25.758991618821351</c:v>
                </c:pt>
                <c:pt idx="5">
                  <c:v>28.63723355111199</c:v>
                </c:pt>
                <c:pt idx="6">
                  <c:v>29.06846029089149</c:v>
                </c:pt>
                <c:pt idx="7">
                  <c:v>30.672199124485793</c:v>
                </c:pt>
                <c:pt idx="8">
                  <c:v>32.527224332015457</c:v>
                </c:pt>
                <c:pt idx="9">
                  <c:v>33.546561436979168</c:v>
                </c:pt>
                <c:pt idx="10">
                  <c:v>35.721036338438829</c:v>
                </c:pt>
                <c:pt idx="11">
                  <c:v>33.025426508202194</c:v>
                </c:pt>
                <c:pt idx="12">
                  <c:v>37.170293311255492</c:v>
                </c:pt>
                <c:pt idx="13">
                  <c:v>40.827254929016952</c:v>
                </c:pt>
                <c:pt idx="14">
                  <c:v>46.12006723341112</c:v>
                </c:pt>
                <c:pt idx="15">
                  <c:v>35.09639955284382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20-48E5-8F3D-9151ACEBCF2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15.311815442086674</c:v>
                </c:pt>
                <c:pt idx="1">
                  <c:v>18.138874390309745</c:v>
                </c:pt>
                <c:pt idx="2">
                  <c:v>16.872296514941535</c:v>
                </c:pt>
                <c:pt idx="3">
                  <c:v>18.740957386176152</c:v>
                </c:pt>
                <c:pt idx="4">
                  <c:v>17.251003401666633</c:v>
                </c:pt>
                <c:pt idx="5">
                  <c:v>19.127303524254621</c:v>
                </c:pt>
                <c:pt idx="6">
                  <c:v>19.411847638931381</c:v>
                </c:pt>
                <c:pt idx="7">
                  <c:v>20.266615871644575</c:v>
                </c:pt>
                <c:pt idx="8">
                  <c:v>20.556240488432131</c:v>
                </c:pt>
                <c:pt idx="9">
                  <c:v>22.422077636391631</c:v>
                </c:pt>
                <c:pt idx="10">
                  <c:v>23.133845883103454</c:v>
                </c:pt>
                <c:pt idx="11">
                  <c:v>21.520368003935609</c:v>
                </c:pt>
                <c:pt idx="12">
                  <c:v>24.080600101190079</c:v>
                </c:pt>
                <c:pt idx="13">
                  <c:v>26.642063077818371</c:v>
                </c:pt>
                <c:pt idx="14">
                  <c:v>30.53429563902737</c:v>
                </c:pt>
                <c:pt idx="15">
                  <c:v>23.035650506250384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20-48E5-8F3D-9151ACEBC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3404768"/>
        <c:axId val="1273408608"/>
      </c:barChart>
      <c:catAx>
        <c:axId val="1273404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08608"/>
        <c:crosses val="autoZero"/>
        <c:auto val="1"/>
        <c:lblAlgn val="ctr"/>
        <c:lblOffset val="100"/>
        <c:noMultiLvlLbl val="0"/>
      </c:catAx>
      <c:valAx>
        <c:axId val="12734086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047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14.932534611608061</c:v>
                </c:pt>
                <c:pt idx="1">
                  <c:v>10.360671654177889</c:v>
                </c:pt>
                <c:pt idx="2">
                  <c:v>7.9303348271869343</c:v>
                </c:pt>
                <c:pt idx="3">
                  <c:v>7.3743263160210297</c:v>
                </c:pt>
                <c:pt idx="4">
                  <c:v>7.3029823077338403</c:v>
                </c:pt>
                <c:pt idx="5">
                  <c:v>4.8102215982833672</c:v>
                </c:pt>
                <c:pt idx="6">
                  <c:v>4.7385876184133942</c:v>
                </c:pt>
                <c:pt idx="7">
                  <c:v>5.0569254213087111</c:v>
                </c:pt>
                <c:pt idx="8">
                  <c:v>4.7888006975316406</c:v>
                </c:pt>
                <c:pt idx="9">
                  <c:v>5.9725406910122798</c:v>
                </c:pt>
                <c:pt idx="10">
                  <c:v>10.112007023311714</c:v>
                </c:pt>
                <c:pt idx="11">
                  <c:v>9.3432473617585465</c:v>
                </c:pt>
                <c:pt idx="12">
                  <c:v>7.9107647450549825</c:v>
                </c:pt>
                <c:pt idx="13">
                  <c:v>6.0382892476537284</c:v>
                </c:pt>
                <c:pt idx="14">
                  <c:v>4.0097520442996579</c:v>
                </c:pt>
                <c:pt idx="15">
                  <c:v>12.597215472883656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03-4BFB-ABD9-117905641CE8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14.817377896966095</c:v>
                </c:pt>
                <c:pt idx="1">
                  <c:v>9.7376087143459937</c:v>
                </c:pt>
                <c:pt idx="2">
                  <c:v>7.9944285460024904</c:v>
                </c:pt>
                <c:pt idx="3">
                  <c:v>7.2984697499645028</c:v>
                </c:pt>
                <c:pt idx="4">
                  <c:v>7.4231555307579846</c:v>
                </c:pt>
                <c:pt idx="5">
                  <c:v>4.9448324064241698</c:v>
                </c:pt>
                <c:pt idx="6">
                  <c:v>4.8766670866255097</c:v>
                </c:pt>
                <c:pt idx="7">
                  <c:v>5.210318388797897</c:v>
                </c:pt>
                <c:pt idx="8">
                  <c:v>4.7678907467068221</c:v>
                </c:pt>
                <c:pt idx="9">
                  <c:v>5.9023065739557516</c:v>
                </c:pt>
                <c:pt idx="10">
                  <c:v>9.4154462862639452</c:v>
                </c:pt>
                <c:pt idx="11">
                  <c:v>8.8028863171409188</c:v>
                </c:pt>
                <c:pt idx="12">
                  <c:v>7.680024357612953</c:v>
                </c:pt>
                <c:pt idx="13">
                  <c:v>6.0204229985461417</c:v>
                </c:pt>
                <c:pt idx="14">
                  <c:v>4.0098870310709547</c:v>
                </c:pt>
                <c:pt idx="15">
                  <c:v>11.430579803179286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3-4BFB-ABD9-117905641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73398528"/>
        <c:axId val="1273404288"/>
      </c:barChart>
      <c:catAx>
        <c:axId val="1273398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404288"/>
        <c:crosses val="autoZero"/>
        <c:auto val="1"/>
        <c:lblAlgn val="ctr"/>
        <c:lblOffset val="100"/>
        <c:noMultiLvlLbl val="0"/>
      </c:catAx>
      <c:valAx>
        <c:axId val="12734042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33985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B4004-D7B2-188D-E5A5-5CE5ABFE6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8F3B2F5-50E7-DA89-6172-E97DF1C7C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0E37567-994D-753D-650A-8C13C95698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80F6988-A6E8-41BB-AD4C-B37B63D0C2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F575F3-59F8-E816-86D5-FA178ADE45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AD9386E-F75C-D2B7-1A1E-CCA7C12877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9DA942F-4AF6-C1EB-C84B-A0CE670ED6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641C040-B7D0-258D-E9B0-8A8A41BF1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7901B5-80F9-77AC-ED93-9669ABD938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AAFE22-C84E-DA03-200A-F1989B2DD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E69F4FD-9FC5-9A97-9BA9-3EE50165FC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32A564B-31BA-DEB6-A38C-2812A5129C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EE17446-D087-5691-7596-CEBF6C25AB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DAF23EE-F1A7-1E7A-582A-94367D0F9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EB76B70-3E6B-9C13-4044-409B9916F7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A62D8C63-6271-058A-D551-C2A1109D7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B6A36FC-2ED8-D3E8-3D9C-51B5F425D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8F4B9CE5-4DA4-3E38-115D-E0DBA26791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10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6" t="str">
        <f>B4</f>
        <v>Libraries</v>
      </c>
      <c r="B2" s="76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Libraries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Zones!H7</f>
        <v>10000.980000000001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Sloped Roof</v>
      </c>
    </row>
    <row r="12" spans="1:3" x14ac:dyDescent="0.25">
      <c r="A12" s="22" t="s">
        <v>319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13.0006299370063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13.0006299370063</v>
      </c>
    </row>
    <row r="16" spans="1:3" x14ac:dyDescent="0.25">
      <c r="A16" s="21" t="s">
        <v>90</v>
      </c>
      <c r="B16" s="2">
        <f>AVERAGE(Raw_windowdimensionsillheight!D:D)</f>
        <v>5.7400000000000011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47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77" t="s">
        <v>336</v>
      </c>
      <c r="B1" s="77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3" x14ac:dyDescent="0.25">
      <c r="A17" s="26" t="s">
        <v>139</v>
      </c>
      <c r="B17" s="71" t="s">
        <v>140</v>
      </c>
    </row>
    <row r="18" spans="1:3" x14ac:dyDescent="0.25">
      <c r="A18" s="26" t="s">
        <v>141</v>
      </c>
      <c r="B18" s="71" t="s">
        <v>142</v>
      </c>
    </row>
    <row r="19" spans="1:3" x14ac:dyDescent="0.25">
      <c r="A19" s="26" t="s">
        <v>143</v>
      </c>
      <c r="B19" s="71" t="s">
        <v>144</v>
      </c>
    </row>
    <row r="20" spans="1:3" x14ac:dyDescent="0.25">
      <c r="A20" s="26" t="s">
        <v>145</v>
      </c>
      <c r="B20" s="71" t="s">
        <v>146</v>
      </c>
    </row>
    <row r="21" spans="1:3" x14ac:dyDescent="0.25">
      <c r="A21" s="26" t="s">
        <v>147</v>
      </c>
      <c r="B21" s="71" t="s">
        <v>148</v>
      </c>
    </row>
    <row r="22" spans="1:3" x14ac:dyDescent="0.25">
      <c r="A22" s="26" t="s">
        <v>149</v>
      </c>
      <c r="B22" s="71" t="s">
        <v>150</v>
      </c>
    </row>
    <row r="23" spans="1:3" x14ac:dyDescent="0.25">
      <c r="A23" s="26" t="s">
        <v>151</v>
      </c>
      <c r="B23" s="71" t="s">
        <v>152</v>
      </c>
    </row>
    <row r="24" spans="1:3" x14ac:dyDescent="0.25">
      <c r="A24" s="26" t="s">
        <v>153</v>
      </c>
      <c r="B24" s="71" t="s">
        <v>154</v>
      </c>
    </row>
    <row r="25" spans="1:3" x14ac:dyDescent="0.25">
      <c r="A25" s="26" t="s">
        <v>155</v>
      </c>
      <c r="B25" s="71" t="s">
        <v>156</v>
      </c>
    </row>
    <row r="26" spans="1:3" x14ac:dyDescent="0.25">
      <c r="A26" s="26" t="s">
        <v>157</v>
      </c>
      <c r="B26" s="71" t="s">
        <v>158</v>
      </c>
    </row>
    <row r="27" spans="1:3" x14ac:dyDescent="0.25">
      <c r="A27" s="26" t="s">
        <v>159</v>
      </c>
      <c r="B27" s="71" t="s">
        <v>160</v>
      </c>
    </row>
    <row r="28" spans="1:3" x14ac:dyDescent="0.25">
      <c r="A28" s="26" t="s">
        <v>161</v>
      </c>
      <c r="B28" s="71" t="s">
        <v>162</v>
      </c>
    </row>
    <row r="29" spans="1:3" x14ac:dyDescent="0.25">
      <c r="B29" s="34"/>
    </row>
    <row r="31" spans="1:3" ht="15.75" x14ac:dyDescent="0.25">
      <c r="A31" s="77" t="s">
        <v>343</v>
      </c>
      <c r="B31" s="77"/>
      <c r="C31" s="77"/>
    </row>
    <row r="32" spans="1:3" x14ac:dyDescent="0.25">
      <c r="A32" s="10" t="s">
        <v>341</v>
      </c>
      <c r="B32" s="10" t="s">
        <v>342</v>
      </c>
      <c r="C32" s="10" t="s">
        <v>340</v>
      </c>
    </row>
    <row r="33" spans="1:4" x14ac:dyDescent="0.25">
      <c r="A33" s="26">
        <f>Raw_runbeginday!A2</f>
        <v>1</v>
      </c>
      <c r="B33" s="26">
        <f>Raw_runbeginday!B2</f>
        <v>1</v>
      </c>
      <c r="C33" s="26" t="str">
        <f>Raw_runbeginday!C2</f>
        <v>Sunday</v>
      </c>
    </row>
    <row r="36" spans="1:4" ht="15.75" x14ac:dyDescent="0.25">
      <c r="A36" s="77" t="s">
        <v>344</v>
      </c>
      <c r="B36" s="77"/>
      <c r="C36" s="77"/>
      <c r="D36" s="77"/>
    </row>
    <row r="37" spans="1:4" x14ac:dyDescent="0.25">
      <c r="A37" s="10" t="s">
        <v>163</v>
      </c>
      <c r="B37" s="10" t="s">
        <v>337</v>
      </c>
      <c r="C37" s="10" t="s">
        <v>338</v>
      </c>
      <c r="D37" s="10" t="s">
        <v>339</v>
      </c>
    </row>
    <row r="38" spans="1:4" x14ac:dyDescent="0.25">
      <c r="A38" s="26" t="str">
        <f>Raw_specialdays!A2</f>
        <v>New Years Day</v>
      </c>
      <c r="B38" s="26" t="str">
        <f>Raw_specialdays!B2</f>
        <v>January 1</v>
      </c>
      <c r="C38" s="26">
        <f>Raw_specialdays!C2</f>
        <v>1</v>
      </c>
      <c r="D38" s="26" t="str">
        <f>Raw_specialdays!D2</f>
        <v>Holiday</v>
      </c>
    </row>
    <row r="39" spans="1:4" x14ac:dyDescent="0.25">
      <c r="A39" s="26" t="str">
        <f>Raw_specialdays!A3</f>
        <v>Veterans Day</v>
      </c>
      <c r="B39" s="26" t="str">
        <f>Raw_specialdays!B3</f>
        <v>November 11</v>
      </c>
      <c r="C39" s="26">
        <f>Raw_specialdays!C3</f>
        <v>1</v>
      </c>
      <c r="D39" s="26" t="str">
        <f>Raw_specialdays!D3</f>
        <v>Holiday</v>
      </c>
    </row>
    <row r="40" spans="1:4" x14ac:dyDescent="0.25">
      <c r="A40" s="26" t="str">
        <f>Raw_specialdays!A4</f>
        <v>Christmas</v>
      </c>
      <c r="B40" s="26" t="str">
        <f>Raw_specialdays!B4</f>
        <v>December 25</v>
      </c>
      <c r="C40" s="26">
        <f>Raw_specialdays!C4</f>
        <v>1</v>
      </c>
      <c r="D40" s="26" t="str">
        <f>Raw_specialdays!D4</f>
        <v>Holiday</v>
      </c>
    </row>
    <row r="41" spans="1:4" x14ac:dyDescent="0.25">
      <c r="A41" s="26" t="str">
        <f>Raw_specialdays!A5</f>
        <v>Independence Day</v>
      </c>
      <c r="B41" s="26" t="str">
        <f>Raw_specialdays!B5</f>
        <v>July 4</v>
      </c>
      <c r="C41" s="26">
        <f>Raw_specialdays!C5</f>
        <v>1</v>
      </c>
      <c r="D41" s="26" t="str">
        <f>Raw_specialdays!D5</f>
        <v>Holiday</v>
      </c>
    </row>
    <row r="42" spans="1:4" x14ac:dyDescent="0.25">
      <c r="A42" s="26" t="str">
        <f>Raw_specialdays!A6</f>
        <v>MLK Day</v>
      </c>
      <c r="B42" s="26" t="str">
        <f>Raw_specialdays!B6</f>
        <v>3rd Monday in January</v>
      </c>
      <c r="C42" s="26">
        <f>Raw_specialdays!C6</f>
        <v>1</v>
      </c>
      <c r="D42" s="26" t="str">
        <f>Raw_specialdays!D6</f>
        <v>Holiday</v>
      </c>
    </row>
    <row r="43" spans="1:4" x14ac:dyDescent="0.25">
      <c r="A43" s="26" t="str">
        <f>Raw_specialdays!A7</f>
        <v>Presidents Day</v>
      </c>
      <c r="B43" s="26" t="str">
        <f>Raw_specialdays!B7</f>
        <v>3rd Monday in February</v>
      </c>
      <c r="C43" s="26">
        <f>Raw_specialdays!C7</f>
        <v>1</v>
      </c>
      <c r="D43" s="26" t="str">
        <f>Raw_specialdays!D7</f>
        <v>Holiday</v>
      </c>
    </row>
    <row r="44" spans="1:4" x14ac:dyDescent="0.25">
      <c r="A44" s="26" t="str">
        <f>Raw_specialdays!A8</f>
        <v>Memorial Day</v>
      </c>
      <c r="B44" s="26" t="str">
        <f>Raw_specialdays!B8</f>
        <v>Last Monday in May</v>
      </c>
      <c r="C44" s="26">
        <f>Raw_specialdays!C8</f>
        <v>1</v>
      </c>
      <c r="D44" s="26" t="str">
        <f>Raw_specialdays!D8</f>
        <v>Holiday</v>
      </c>
    </row>
    <row r="45" spans="1:4" x14ac:dyDescent="0.25">
      <c r="A45" s="26" t="str">
        <f>Raw_specialdays!A9</f>
        <v>Labor Day</v>
      </c>
      <c r="B45" s="26" t="str">
        <f>Raw_specialdays!B9</f>
        <v>1st Monday in September</v>
      </c>
      <c r="C45" s="26">
        <f>Raw_specialdays!C9</f>
        <v>1</v>
      </c>
      <c r="D45" s="26" t="str">
        <f>Raw_specialdays!D9</f>
        <v>Holiday</v>
      </c>
    </row>
    <row r="46" spans="1:4" x14ac:dyDescent="0.25">
      <c r="A46" s="26" t="str">
        <f>Raw_specialdays!A10</f>
        <v>Columbus Day</v>
      </c>
      <c r="B46" s="26" t="str">
        <f>Raw_specialdays!B10</f>
        <v>2nd Monday in October</v>
      </c>
      <c r="C46" s="26">
        <f>Raw_specialdays!C10</f>
        <v>1</v>
      </c>
      <c r="D46" s="26" t="str">
        <f>Raw_specialdays!D10</f>
        <v>Holiday</v>
      </c>
    </row>
    <row r="47" spans="1:4" x14ac:dyDescent="0.25">
      <c r="A47" s="26" t="str">
        <f>Raw_specialdays!A11</f>
        <v>Thanksgiving</v>
      </c>
      <c r="B47" s="26" t="str">
        <f>Raw_specialdays!B11</f>
        <v>4th Thursday in November</v>
      </c>
      <c r="C47" s="26">
        <f>Raw_specialdays!C11</f>
        <v>1</v>
      </c>
      <c r="D47" s="26" t="str">
        <f>Raw_specialdays!D11</f>
        <v>Holiday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361</v>
      </c>
      <c r="B2" t="s">
        <v>362</v>
      </c>
      <c r="C2">
        <v>1</v>
      </c>
      <c r="D2" t="s">
        <v>363</v>
      </c>
    </row>
    <row r="3" spans="1:4" x14ac:dyDescent="0.25">
      <c r="A3" t="s">
        <v>364</v>
      </c>
      <c r="B3" t="s">
        <v>365</v>
      </c>
      <c r="C3">
        <v>1</v>
      </c>
      <c r="D3" t="s">
        <v>363</v>
      </c>
    </row>
    <row r="4" spans="1:4" x14ac:dyDescent="0.25">
      <c r="A4" t="s">
        <v>366</v>
      </c>
      <c r="B4" t="s">
        <v>367</v>
      </c>
      <c r="C4">
        <v>1</v>
      </c>
      <c r="D4" t="s">
        <v>363</v>
      </c>
    </row>
    <row r="5" spans="1:4" x14ac:dyDescent="0.25">
      <c r="A5" t="s">
        <v>368</v>
      </c>
      <c r="B5" t="s">
        <v>369</v>
      </c>
      <c r="C5">
        <v>1</v>
      </c>
      <c r="D5" t="s">
        <v>363</v>
      </c>
    </row>
    <row r="6" spans="1:4" x14ac:dyDescent="0.25">
      <c r="A6" t="s">
        <v>370</v>
      </c>
      <c r="B6" t="s">
        <v>371</v>
      </c>
      <c r="C6">
        <v>1</v>
      </c>
      <c r="D6" t="s">
        <v>363</v>
      </c>
    </row>
    <row r="7" spans="1:4" x14ac:dyDescent="0.25">
      <c r="A7" t="s">
        <v>372</v>
      </c>
      <c r="B7" t="s">
        <v>373</v>
      </c>
      <c r="C7">
        <v>1</v>
      </c>
      <c r="D7" t="s">
        <v>363</v>
      </c>
    </row>
    <row r="8" spans="1:4" x14ac:dyDescent="0.25">
      <c r="A8" t="s">
        <v>374</v>
      </c>
      <c r="B8" t="s">
        <v>375</v>
      </c>
      <c r="C8">
        <v>1</v>
      </c>
      <c r="D8" t="s">
        <v>363</v>
      </c>
    </row>
    <row r="9" spans="1:4" x14ac:dyDescent="0.25">
      <c r="A9" t="s">
        <v>376</v>
      </c>
      <c r="B9" t="s">
        <v>377</v>
      </c>
      <c r="C9">
        <v>1</v>
      </c>
      <c r="D9" t="s">
        <v>363</v>
      </c>
    </row>
    <row r="10" spans="1:4" x14ac:dyDescent="0.25">
      <c r="A10" t="s">
        <v>378</v>
      </c>
      <c r="B10" t="s">
        <v>379</v>
      </c>
      <c r="C10">
        <v>1</v>
      </c>
      <c r="D10" t="s">
        <v>363</v>
      </c>
    </row>
    <row r="11" spans="1:4" x14ac:dyDescent="0.25">
      <c r="A11" t="s">
        <v>380</v>
      </c>
      <c r="B11" t="s">
        <v>381</v>
      </c>
      <c r="C11">
        <v>1</v>
      </c>
      <c r="D11" t="s">
        <v>363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78" t="s">
        <v>167</v>
      </c>
      <c r="B1" s="78"/>
      <c r="C1" s="78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78" t="str">
        <f>"Zone Summary - "&amp;Prototype!A2</f>
        <v>Zone Summary - Libraries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ASSEMBLY</v>
      </c>
      <c r="B3" s="3" t="str">
        <f>IF(TRIM(Raw_zonesummary!$A2)="Existing",Raw_zonesummary!C2,"")</f>
        <v>ASSEMBLY</v>
      </c>
      <c r="C3" s="2" t="str">
        <f>IF(TRIM(Raw_zonesummary!$A2)="Existing",Raw_zonesummary!D2,"")</f>
        <v>Yes</v>
      </c>
      <c r="D3" s="3" t="str">
        <f>IF(TRIM(Raw_zonesummary!$A2)="Existing",Raw_zonesummary!P2,"")</f>
        <v>Conference</v>
      </c>
      <c r="E3" s="3" t="str">
        <f>IF(TRIM(Raw_zonesummary!$A2)="Existing",Raw_zonesummary!Q2,"")</f>
        <v>Main</v>
      </c>
      <c r="F3" s="3" t="str">
        <f>IF(TRIM(Raw_zonesummary!$A2)="Existing",Raw_zonesummary!R2,"")</f>
        <v>School</v>
      </c>
      <c r="G3" s="60">
        <f>IFERROR(H3*J3/H7,"")</f>
        <v>0.10000019998040191</v>
      </c>
      <c r="H3" s="53">
        <f>IF(TRIM(Raw_zonesummary!$A2)="Existing",Raw_zonesummary!E2,"")</f>
        <v>1000.1</v>
      </c>
      <c r="I3" s="53">
        <f>IF(TRIM(Raw_zonesummary!$A2)="Existing",Raw_zonesummary!I2,"")</f>
        <v>13001.93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CLASSROOM</v>
      </c>
      <c r="B4" s="3" t="str">
        <f>IF(TRIM(Raw_zonesummary!$A3)="Existing",Raw_zonesummary!C3,"")</f>
        <v>CLASSROOM</v>
      </c>
      <c r="C4" s="2" t="str">
        <f>IF(TRIM(Raw_zonesummary!$A3)="Existing",Raw_zonesummary!D3,"")</f>
        <v>Yes</v>
      </c>
      <c r="D4" s="3" t="str">
        <f>IF(TRIM(Raw_zonesummary!$A3)="Existing",Raw_zonesummary!P3,"")</f>
        <v>Classroom_class</v>
      </c>
      <c r="E4" s="3" t="str">
        <f>IF(TRIM(Raw_zonesummary!$A3)="Existing",Raw_zonesummary!Q3,"")</f>
        <v>Main</v>
      </c>
      <c r="F4" s="3" t="str">
        <f>IF(TRIM(Raw_zonesummary!$A3)="Existing",Raw_zonesummary!R3,"")</f>
        <v>School</v>
      </c>
      <c r="G4" s="60">
        <f>IFERROR(H4*J4/H7,"")</f>
        <v>0.10000019998040191</v>
      </c>
      <c r="H4" s="53">
        <f>IF(TRIM(Raw_zonesummary!$A3)="Existing",Raw_zonesummary!E3,"")</f>
        <v>1000.1</v>
      </c>
      <c r="I4" s="53">
        <f>IF(TRIM(Raw_zonesummary!$A3)="Existing",Raw_zonesummary!I3,"")</f>
        <v>13001.89</v>
      </c>
      <c r="J4" s="2">
        <f>IF(TRIM(Raw_zonesummary!$A3)="Existing",Raw_zonesummary!J3,"")</f>
        <v>1</v>
      </c>
      <c r="K4" s="36">
        <f>IF(TRIM(Raw_zonesummary!$A3)="Existing",Raw_zonesummary!K3,"")</f>
        <v>25</v>
      </c>
      <c r="L4" s="26"/>
    </row>
    <row r="5" spans="1:12" x14ac:dyDescent="0.25">
      <c r="A5" s="3" t="str">
        <f>IF(TRIM(Raw_zonesummary!$A4)="Existing",Raw_zonesummary!B4,"")</f>
        <v>LIBRARY</v>
      </c>
      <c r="B5" s="3" t="str">
        <f>IF(TRIM(Raw_zonesummary!$A4)="Existing",Raw_zonesummary!C4,"")</f>
        <v>LIBRARY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School</v>
      </c>
      <c r="G5" s="60">
        <f>IFERROR(H5*J5/H7,"")</f>
        <v>0.69999940005879413</v>
      </c>
      <c r="H5" s="53">
        <f>IF(TRIM(Raw_zonesummary!$A4)="Existing",Raw_zonesummary!E4,"")</f>
        <v>7000.68</v>
      </c>
      <c r="I5" s="53">
        <f>IF(TRIM(Raw_zonesummary!$A4)="Existing",Raw_zonesummary!I4,"")</f>
        <v>91013.32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x14ac:dyDescent="0.25">
      <c r="A6" s="3" t="str">
        <f>IF(TRIM(Raw_zonesummary!$A5)="Existing",Raw_zonesummary!B5,"")</f>
        <v>OFFICE</v>
      </c>
      <c r="B6" s="3" t="str">
        <f>IF(TRIM(Raw_zonesummary!$A5)="Existing",Raw_zonesummary!C5,"")</f>
        <v>OFFICE</v>
      </c>
      <c r="C6" s="2" t="str">
        <f>IF(TRIM(Raw_zonesummary!$A5)="Existing",Raw_zonesummary!D5,"")</f>
        <v>Yes</v>
      </c>
      <c r="D6" s="3" t="str">
        <f>IF(TRIM(Raw_zonesummary!$A5)="Existing",Raw_zonesummary!P5,"")</f>
        <v>Office</v>
      </c>
      <c r="E6" s="3" t="str">
        <f>IF(TRIM(Raw_zonesummary!$A5)="Existing",Raw_zonesummary!Q5,"")</f>
        <v>Main</v>
      </c>
      <c r="F6" s="3" t="str">
        <f>IF(TRIM(Raw_zonesummary!$A5)="Existing",Raw_zonesummary!R5,"")</f>
        <v>School</v>
      </c>
      <c r="G6" s="60">
        <f>IFERROR(H6*J6/H7,"")</f>
        <v>0.10000019998040191</v>
      </c>
      <c r="H6" s="53">
        <f>IF(TRIM(Raw_zonesummary!$A5)="Existing",Raw_zonesummary!E5,"")</f>
        <v>1000.1</v>
      </c>
      <c r="I6" s="53">
        <f>IF(TRIM(Raw_zonesummary!$A5)="Existing",Raw_zonesummary!I5,"")</f>
        <v>13001.89</v>
      </c>
      <c r="J6" s="2">
        <f>IF(TRIM(Raw_zonesummary!$A5)="Existing",Raw_zonesummary!J5,"")</f>
        <v>1</v>
      </c>
      <c r="K6" s="36">
        <f>IF(TRIM(Raw_zonesummary!$A5)="Existing",Raw_zonesummary!K5,"")</f>
        <v>5</v>
      </c>
      <c r="L6" s="26"/>
    </row>
    <row r="7" spans="1:12" ht="45" x14ac:dyDescent="0.25">
      <c r="A7" s="12" t="str">
        <f>"Total (" &amp; COUNTIF(A$3:INDEX(A:A,ROW()-1),"?*") &amp; " Space)"</f>
        <v>Total (4 Space)</v>
      </c>
      <c r="B7" s="12" t="str">
        <f>"Total (" &amp; COUNTIF(A$3:INDEX(A:A,ROW()-1),"?*") &amp; " Space)"</f>
        <v>Total (4 Space)</v>
      </c>
      <c r="C7" s="3" t="str">
        <f>"Total (" &amp;
COUNTIF(C$2:INDEX(C:C,ROW()-1),"Yes") &amp;
" Conditioned zones, " &amp;
COUNTIF(C$2:INDEX(C:C,ROW()-1),"No") &amp;
" Unconditioned Zones)"</f>
        <v>Total (4 Conditioned zones, 0 Unconditioned Zones)</v>
      </c>
      <c r="D7" s="12"/>
      <c r="E7" s="12"/>
      <c r="F7" s="3"/>
      <c r="G7" s="13"/>
      <c r="H7" s="53">
        <f>SUMPRODUCT($H$3:INDEX(H:H,ROW()-1), $J$3:INDEX(J:J,ROW()-1))</f>
        <v>10000.980000000001</v>
      </c>
      <c r="I7" s="35"/>
      <c r="J7" s="14"/>
      <c r="K7" s="15"/>
      <c r="L7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6" t="str">
        <f>"Envelope - "&amp;Prototype!A2</f>
        <v>Envelope - Libraries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Libraries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Libraries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Libraries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Libraries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Libraries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35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35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35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35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35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35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35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35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35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35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35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35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35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35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35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35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Libraries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35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35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35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35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35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35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35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35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35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35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35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35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35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35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35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35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Libraries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35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35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35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35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35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35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35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35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35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35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35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35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35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35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35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35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Libraries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35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35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35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35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35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35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35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35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35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35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35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35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35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35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35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35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Libraries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35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35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35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35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35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35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35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35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35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35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35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35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35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35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35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35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Libraries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35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35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35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35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35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35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35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35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35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35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35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35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35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35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35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35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78" t="str">
        <f>"Infiltration - "&amp;Prototype!A2</f>
        <v>Infiltration - Libraries</v>
      </c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79" t="s">
        <v>288</v>
      </c>
      <c r="F16" s="79" t="s">
        <v>56</v>
      </c>
      <c r="G16" s="6" t="s">
        <v>39</v>
      </c>
      <c r="H16" s="80" t="s">
        <v>320</v>
      </c>
      <c r="I16" s="35">
        <f>IFERROR(
  INDEX(Raw_infiltrationcfmft!$B$2:$Q$3,
    MATCH($G16,Raw_infiltrationcfmft!$A$2:$A$3,0),
    MATCH(I$15,Raw_infiltrationcfmft!$B$1:$Q$1,0)
  ),
"")</f>
        <v>4.4801000000000001E-2</v>
      </c>
      <c r="J16" s="35">
        <f>IFERROR(
  INDEX(Raw_infiltrationcfmft!$B$2:$Q$3,
    MATCH($G16,Raw_infiltrationcfmft!$A$2:$A$3,0),
    MATCH(J$15,Raw_infiltrationcfmft!$B$1:$Q$1,0)
  ),
"")</f>
        <v>4.4801000000000001E-2</v>
      </c>
      <c r="K16" s="35">
        <f>IFERROR(
  INDEX(Raw_infiltrationcfmft!$B$2:$Q$3,
    MATCH($G16,Raw_infiltrationcfmft!$A$2:$A$3,0),
    MATCH(K$15,Raw_infiltrationcfmft!$B$1:$Q$1,0)
  ),
"")</f>
        <v>4.4801000000000001E-2</v>
      </c>
      <c r="L16" s="35">
        <f>IFERROR(
  INDEX(Raw_infiltrationcfmft!$B$2:$Q$3,
    MATCH($G16,Raw_infiltrationcfmft!$A$2:$A$3,0),
    MATCH(L$15,Raw_infiltrationcfmft!$B$1:$Q$1,0)
  ),
"")</f>
        <v>4.4801000000000001E-2</v>
      </c>
      <c r="M16" s="35">
        <f>IFERROR(
  INDEX(Raw_infiltrationcfmft!$B$2:$Q$3,
    MATCH($G16,Raw_infiltrationcfmft!$A$2:$A$3,0),
    MATCH(M$15,Raw_infiltrationcfmft!$B$1:$Q$1,0)
  ),
"")</f>
        <v>4.4801000000000001E-2</v>
      </c>
      <c r="N16" s="35">
        <f>IFERROR(
  INDEX(Raw_infiltrationcfmft!$B$2:$Q$3,
    MATCH($G16,Raw_infiltrationcfmft!$A$2:$A$3,0),
    MATCH(N$15,Raw_infiltrationcfmft!$B$1:$Q$1,0)
  ),
"")</f>
        <v>4.4801000000000001E-2</v>
      </c>
      <c r="O16" s="35">
        <f>IFERROR(
  INDEX(Raw_infiltrationcfmft!$B$2:$Q$3,
    MATCH($G16,Raw_infiltrationcfmft!$A$2:$A$3,0),
    MATCH(O$15,Raw_infiltrationcfmft!$B$1:$Q$1,0)
  ),
"")</f>
        <v>4.4801000000000001E-2</v>
      </c>
      <c r="P16" s="35">
        <f>IFERROR(
  INDEX(Raw_infiltrationcfmft!$B$2:$Q$3,
    MATCH($G16,Raw_infiltrationcfmft!$A$2:$A$3,0),
    MATCH(P$15,Raw_infiltrationcfmft!$B$1:$Q$1,0)
  ),
"")</f>
        <v>4.4801000000000001E-2</v>
      </c>
      <c r="Q16" s="35">
        <f>IFERROR(
  INDEX(Raw_infiltrationcfmft!$B$2:$Q$3,
    MATCH($G16,Raw_infiltrationcfmft!$A$2:$A$3,0),
    MATCH(Q$15,Raw_infiltrationcfmft!$B$1:$Q$1,0)
  ),
"")</f>
        <v>4.4801000000000001E-2</v>
      </c>
      <c r="R16" s="35">
        <f>IFERROR(
  INDEX(Raw_infiltrationcfmft!$B$2:$Q$3,
    MATCH($G16,Raw_infiltrationcfmft!$A$2:$A$3,0),
    MATCH(R$15,Raw_infiltrationcfmft!$B$1:$Q$1,0)
  ),
"")</f>
        <v>4.4801000000000001E-2</v>
      </c>
      <c r="S16" s="35">
        <f>IFERROR(
  INDEX(Raw_infiltrationcfmft!$B$2:$Q$3,
    MATCH($G16,Raw_infiltrationcfmft!$A$2:$A$3,0),
    MATCH(S$15,Raw_infiltrationcfmft!$B$1:$Q$1,0)
  ),
"")</f>
        <v>4.4801000000000001E-2</v>
      </c>
      <c r="T16" s="35">
        <f>IFERROR(
  INDEX(Raw_infiltrationcfmft!$B$2:$Q$3,
    MATCH($G16,Raw_infiltrationcfmft!$A$2:$A$3,0),
    MATCH(T$15,Raw_infiltrationcfmft!$B$1:$Q$1,0)
  ),
"")</f>
        <v>4.4801000000000001E-2</v>
      </c>
      <c r="U16" s="35">
        <f>IFERROR(
  INDEX(Raw_infiltrationcfmft!$B$2:$Q$3,
    MATCH($G16,Raw_infiltrationcfmft!$A$2:$A$3,0),
    MATCH(U$15,Raw_infiltrationcfmft!$B$1:$Q$1,0)
  ),
"")</f>
        <v>4.4801000000000001E-2</v>
      </c>
      <c r="V16" s="35">
        <f>IFERROR(
  INDEX(Raw_infiltrationcfmft!$B$2:$Q$3,
    MATCH($G16,Raw_infiltrationcfmft!$A$2:$A$3,0),
    MATCH(V$15,Raw_infiltrationcfmft!$B$1:$Q$1,0)
  ),
"")</f>
        <v>4.4801000000000001E-2</v>
      </c>
      <c r="W16" s="35">
        <f>IFERROR(
  INDEX(Raw_infiltrationcfmft!$B$2:$Q$3,
    MATCH($G16,Raw_infiltrationcfmft!$A$2:$A$3,0),
    MATCH(W$15,Raw_infiltrationcfmft!$B$1:$Q$1,0)
  ),
"")</f>
        <v>4.4801000000000001E-2</v>
      </c>
      <c r="X16" s="35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79"/>
      <c r="F17" s="79"/>
      <c r="G17" s="6" t="s">
        <v>40</v>
      </c>
      <c r="H17" s="81"/>
      <c r="I17" s="35">
        <f>IFERROR(
  INDEX(Raw_infiltrationcfmft!$B$2:$Q$3,
    MATCH($G17,Raw_infiltrationcfmft!$A$2:$A$3,0),
    MATCH(I$15,Raw_infiltrationcfmft!$B$1:$Q$1,0)
  ),
"")</f>
        <v>4.4801000000000001E-2</v>
      </c>
      <c r="J17" s="35">
        <f>IFERROR(
  INDEX(Raw_infiltrationcfmft!$B$2:$Q$3,
    MATCH($G17,Raw_infiltrationcfmft!$A$2:$A$3,0),
    MATCH(J$15,Raw_infiltrationcfmft!$B$1:$Q$1,0)
  ),
"")</f>
        <v>4.4801000000000001E-2</v>
      </c>
      <c r="K17" s="35">
        <f>IFERROR(
  INDEX(Raw_infiltrationcfmft!$B$2:$Q$3,
    MATCH($G17,Raw_infiltrationcfmft!$A$2:$A$3,0),
    MATCH(K$15,Raw_infiltrationcfmft!$B$1:$Q$1,0)
  ),
"")</f>
        <v>4.4801000000000001E-2</v>
      </c>
      <c r="L17" s="35">
        <f>IFERROR(
  INDEX(Raw_infiltrationcfmft!$B$2:$Q$3,
    MATCH($G17,Raw_infiltrationcfmft!$A$2:$A$3,0),
    MATCH(L$15,Raw_infiltrationcfmft!$B$1:$Q$1,0)
  ),
"")</f>
        <v>4.4801000000000001E-2</v>
      </c>
      <c r="M17" s="35">
        <f>IFERROR(
  INDEX(Raw_infiltrationcfmft!$B$2:$Q$3,
    MATCH($G17,Raw_infiltrationcfmft!$A$2:$A$3,0),
    MATCH(M$15,Raw_infiltrationcfmft!$B$1:$Q$1,0)
  ),
"")</f>
        <v>4.4801000000000001E-2</v>
      </c>
      <c r="N17" s="35">
        <f>IFERROR(
  INDEX(Raw_infiltrationcfmft!$B$2:$Q$3,
    MATCH($G17,Raw_infiltrationcfmft!$A$2:$A$3,0),
    MATCH(N$15,Raw_infiltrationcfmft!$B$1:$Q$1,0)
  ),
"")</f>
        <v>4.4801000000000001E-2</v>
      </c>
      <c r="O17" s="35">
        <f>IFERROR(
  INDEX(Raw_infiltrationcfmft!$B$2:$Q$3,
    MATCH($G17,Raw_infiltrationcfmft!$A$2:$A$3,0),
    MATCH(O$15,Raw_infiltrationcfmft!$B$1:$Q$1,0)
  ),
"")</f>
        <v>4.4801000000000001E-2</v>
      </c>
      <c r="P17" s="35">
        <f>IFERROR(
  INDEX(Raw_infiltrationcfmft!$B$2:$Q$3,
    MATCH($G17,Raw_infiltrationcfmft!$A$2:$A$3,0),
    MATCH(P$15,Raw_infiltrationcfmft!$B$1:$Q$1,0)
  ),
"")</f>
        <v>4.4801000000000001E-2</v>
      </c>
      <c r="Q17" s="35">
        <f>IFERROR(
  INDEX(Raw_infiltrationcfmft!$B$2:$Q$3,
    MATCH($G17,Raw_infiltrationcfmft!$A$2:$A$3,0),
    MATCH(Q$15,Raw_infiltrationcfmft!$B$1:$Q$1,0)
  ),
"")</f>
        <v>4.4801000000000001E-2</v>
      </c>
      <c r="R17" s="35">
        <f>IFERROR(
  INDEX(Raw_infiltrationcfmft!$B$2:$Q$3,
    MATCH($G17,Raw_infiltrationcfmft!$A$2:$A$3,0),
    MATCH(R$15,Raw_infiltrationcfmft!$B$1:$Q$1,0)
  ),
"")</f>
        <v>4.4801000000000001E-2</v>
      </c>
      <c r="S17" s="35">
        <f>IFERROR(
  INDEX(Raw_infiltrationcfmft!$B$2:$Q$3,
    MATCH($G17,Raw_infiltrationcfmft!$A$2:$A$3,0),
    MATCH(S$15,Raw_infiltrationcfmft!$B$1:$Q$1,0)
  ),
"")</f>
        <v>4.4801000000000001E-2</v>
      </c>
      <c r="T17" s="35">
        <f>IFERROR(
  INDEX(Raw_infiltrationcfmft!$B$2:$Q$3,
    MATCH($G17,Raw_infiltrationcfmft!$A$2:$A$3,0),
    MATCH(T$15,Raw_infiltrationcfmft!$B$1:$Q$1,0)
  ),
"")</f>
        <v>4.4801000000000001E-2</v>
      </c>
      <c r="U17" s="35">
        <f>IFERROR(
  INDEX(Raw_infiltrationcfmft!$B$2:$Q$3,
    MATCH($G17,Raw_infiltrationcfmft!$A$2:$A$3,0),
    MATCH(U$15,Raw_infiltrationcfmft!$B$1:$Q$1,0)
  ),
"")</f>
        <v>4.4801000000000001E-2</v>
      </c>
      <c r="V17" s="35">
        <f>IFERROR(
  INDEX(Raw_infiltrationcfmft!$B$2:$Q$3,
    MATCH($G17,Raw_infiltrationcfmft!$A$2:$A$3,0),
    MATCH(V$15,Raw_infiltrationcfmft!$B$1:$Q$1,0)
  ),
"")</f>
        <v>4.4801000000000001E-2</v>
      </c>
      <c r="W17" s="35">
        <f>IFERROR(
  INDEX(Raw_infiltrationcfmft!$B$2:$Q$3,
    MATCH($G17,Raw_infiltrationcfmft!$A$2:$A$3,0),
    MATCH(W$15,Raw_infiltrationcfmft!$B$1:$Q$1,0)
  ),
"")</f>
        <v>4.4801000000000001E-2</v>
      </c>
      <c r="X17" s="35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395</v>
      </c>
      <c r="D2">
        <v>6.7000000000000004E-2</v>
      </c>
      <c r="E2" t="s">
        <v>396</v>
      </c>
      <c r="F2">
        <v>0.185</v>
      </c>
      <c r="G2" t="s">
        <v>397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395</v>
      </c>
      <c r="D3">
        <v>6.6000000000000003E-2</v>
      </c>
      <c r="E3" t="s">
        <v>396</v>
      </c>
      <c r="F3">
        <v>0.17899999999999999</v>
      </c>
      <c r="G3" t="s">
        <v>397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395</v>
      </c>
      <c r="D4">
        <v>6.7000000000000004E-2</v>
      </c>
      <c r="E4" t="s">
        <v>396</v>
      </c>
      <c r="F4">
        <v>0.185</v>
      </c>
      <c r="G4" t="s">
        <v>397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395</v>
      </c>
      <c r="D5">
        <v>6.5000000000000002E-2</v>
      </c>
      <c r="E5" t="s">
        <v>396</v>
      </c>
      <c r="F5">
        <v>0.17799999999999999</v>
      </c>
      <c r="G5" t="s">
        <v>397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395</v>
      </c>
      <c r="D6">
        <v>6.7000000000000004E-2</v>
      </c>
      <c r="E6" t="s">
        <v>396</v>
      </c>
      <c r="F6">
        <v>0.17799999999999999</v>
      </c>
      <c r="G6" t="s">
        <v>397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395</v>
      </c>
      <c r="D7">
        <v>7.3999999999999996E-2</v>
      </c>
      <c r="E7" t="s">
        <v>396</v>
      </c>
      <c r="F7">
        <v>0.18</v>
      </c>
      <c r="G7" t="s">
        <v>397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395</v>
      </c>
      <c r="D8">
        <v>7.2999999999999995E-2</v>
      </c>
      <c r="E8" t="s">
        <v>396</v>
      </c>
      <c r="F8">
        <v>0.17399999999999999</v>
      </c>
      <c r="G8" t="s">
        <v>397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395</v>
      </c>
      <c r="D9">
        <v>7.2999999999999995E-2</v>
      </c>
      <c r="E9" t="s">
        <v>396</v>
      </c>
      <c r="F9">
        <v>0.17599999999999999</v>
      </c>
      <c r="G9" t="s">
        <v>397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395</v>
      </c>
      <c r="D10">
        <v>7.0000000000000007E-2</v>
      </c>
      <c r="E10" t="s">
        <v>396</v>
      </c>
      <c r="F10">
        <v>0.17599999999999999</v>
      </c>
      <c r="G10" t="s">
        <v>397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395</v>
      </c>
      <c r="D11">
        <v>6.0999999999999999E-2</v>
      </c>
      <c r="E11" t="s">
        <v>396</v>
      </c>
      <c r="F11">
        <v>0.15</v>
      </c>
      <c r="G11" t="s">
        <v>397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395</v>
      </c>
      <c r="D12">
        <v>6.3E-2</v>
      </c>
      <c r="E12" t="s">
        <v>396</v>
      </c>
      <c r="F12">
        <v>0.17100000000000001</v>
      </c>
      <c r="G12" t="s">
        <v>397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395</v>
      </c>
      <c r="D13">
        <v>6.3E-2</v>
      </c>
      <c r="E13" t="s">
        <v>396</v>
      </c>
      <c r="F13">
        <v>0.17100000000000001</v>
      </c>
      <c r="G13" t="s">
        <v>397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395</v>
      </c>
      <c r="D14">
        <v>6.3E-2</v>
      </c>
      <c r="E14" t="s">
        <v>396</v>
      </c>
      <c r="F14">
        <v>0.16800000000000001</v>
      </c>
      <c r="G14" t="s">
        <v>397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395</v>
      </c>
      <c r="D15">
        <v>6.0999999999999999E-2</v>
      </c>
      <c r="E15" t="s">
        <v>396</v>
      </c>
      <c r="F15">
        <v>0.161</v>
      </c>
      <c r="G15" t="s">
        <v>397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395</v>
      </c>
      <c r="D16">
        <v>5.8999999999999997E-2</v>
      </c>
      <c r="E16" t="s">
        <v>396</v>
      </c>
      <c r="F16">
        <v>0.153</v>
      </c>
      <c r="G16" t="s">
        <v>397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395</v>
      </c>
      <c r="D17">
        <v>6.0999999999999999E-2</v>
      </c>
      <c r="E17" t="s">
        <v>396</v>
      </c>
      <c r="F17">
        <v>0.16200000000000001</v>
      </c>
      <c r="G17" t="s">
        <v>397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395</v>
      </c>
      <c r="D18">
        <v>2.8000000000000001E-2</v>
      </c>
      <c r="E18" t="s">
        <v>396</v>
      </c>
      <c r="F18">
        <v>6.3E-2</v>
      </c>
      <c r="G18" t="s">
        <v>397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395</v>
      </c>
      <c r="D19">
        <v>2.8000000000000001E-2</v>
      </c>
      <c r="E19" t="s">
        <v>396</v>
      </c>
      <c r="F19">
        <v>5.8000000000000003E-2</v>
      </c>
      <c r="G19" t="s">
        <v>397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395</v>
      </c>
      <c r="D20">
        <v>2.8000000000000001E-2</v>
      </c>
      <c r="E20" t="s">
        <v>396</v>
      </c>
      <c r="F20">
        <v>7.5999999999999998E-2</v>
      </c>
      <c r="G20" t="s">
        <v>397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395</v>
      </c>
      <c r="D21">
        <v>2.8000000000000001E-2</v>
      </c>
      <c r="E21" t="s">
        <v>396</v>
      </c>
      <c r="F21">
        <v>5.8000000000000003E-2</v>
      </c>
      <c r="G21" t="s">
        <v>397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395</v>
      </c>
      <c r="D22">
        <v>2.8000000000000001E-2</v>
      </c>
      <c r="E22" t="s">
        <v>396</v>
      </c>
      <c r="F22">
        <v>5.8000000000000003E-2</v>
      </c>
      <c r="G22" t="s">
        <v>397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395</v>
      </c>
      <c r="D23">
        <v>4.8000000000000001E-2</v>
      </c>
      <c r="E23" t="s">
        <v>396</v>
      </c>
      <c r="F23">
        <v>6.3E-2</v>
      </c>
      <c r="G23" t="s">
        <v>397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395</v>
      </c>
      <c r="D24">
        <v>4.8000000000000001E-2</v>
      </c>
      <c r="E24" t="s">
        <v>396</v>
      </c>
      <c r="F24">
        <v>6.3E-2</v>
      </c>
      <c r="G24" t="s">
        <v>397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395</v>
      </c>
      <c r="D25">
        <v>4.8000000000000001E-2</v>
      </c>
      <c r="E25" t="s">
        <v>396</v>
      </c>
      <c r="F25">
        <v>5.8000000000000003E-2</v>
      </c>
      <c r="G25" t="s">
        <v>397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395</v>
      </c>
      <c r="D26">
        <v>2.8000000000000001E-2</v>
      </c>
      <c r="E26" t="s">
        <v>396</v>
      </c>
      <c r="F26">
        <v>5.8000000000000003E-2</v>
      </c>
      <c r="G26" t="s">
        <v>397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395</v>
      </c>
      <c r="D27">
        <v>2.8000000000000001E-2</v>
      </c>
      <c r="E27" t="s">
        <v>396</v>
      </c>
      <c r="F27">
        <v>5.8000000000000003E-2</v>
      </c>
      <c r="G27" t="s">
        <v>397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395</v>
      </c>
      <c r="D28">
        <v>2.8000000000000001E-2</v>
      </c>
      <c r="E28" t="s">
        <v>396</v>
      </c>
      <c r="F28">
        <v>5.8000000000000003E-2</v>
      </c>
      <c r="G28" t="s">
        <v>397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395</v>
      </c>
      <c r="D29">
        <v>2.8000000000000001E-2</v>
      </c>
      <c r="E29" t="s">
        <v>396</v>
      </c>
      <c r="F29">
        <v>5.8000000000000003E-2</v>
      </c>
      <c r="G29" t="s">
        <v>397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395</v>
      </c>
      <c r="D30">
        <v>2.8000000000000001E-2</v>
      </c>
      <c r="E30" t="s">
        <v>396</v>
      </c>
      <c r="F30">
        <v>5.8000000000000003E-2</v>
      </c>
      <c r="G30" t="s">
        <v>397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395</v>
      </c>
      <c r="D31">
        <v>2.8000000000000001E-2</v>
      </c>
      <c r="E31" t="s">
        <v>396</v>
      </c>
      <c r="F31">
        <v>5.8000000000000003E-2</v>
      </c>
      <c r="G31" t="s">
        <v>397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395</v>
      </c>
      <c r="D32">
        <v>2.8000000000000001E-2</v>
      </c>
      <c r="E32" t="s">
        <v>396</v>
      </c>
      <c r="F32">
        <v>5.8000000000000003E-2</v>
      </c>
      <c r="G32" t="s">
        <v>397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395</v>
      </c>
      <c r="D33">
        <v>2.8000000000000001E-2</v>
      </c>
      <c r="E33" t="s">
        <v>396</v>
      </c>
      <c r="F33">
        <v>5.8000000000000003E-2</v>
      </c>
      <c r="G33" t="s">
        <v>397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2" t="str">
        <f>"Thermostat Setpoints - "&amp;Prototype!A2</f>
        <v>Thermostat Setpoints - Libraries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Z1" t="s">
        <v>57</v>
      </c>
    </row>
    <row r="2" spans="1:26" x14ac:dyDescent="0.25">
      <c r="A2" s="102" t="s">
        <v>325</v>
      </c>
      <c r="B2" s="103" t="s">
        <v>104</v>
      </c>
      <c r="C2" s="103" t="s">
        <v>73</v>
      </c>
      <c r="D2" s="103" t="s">
        <v>74</v>
      </c>
      <c r="E2" s="103" t="s">
        <v>75</v>
      </c>
      <c r="F2" s="103" t="s">
        <v>76</v>
      </c>
      <c r="G2" s="103" t="s">
        <v>77</v>
      </c>
      <c r="H2" s="103" t="s">
        <v>78</v>
      </c>
      <c r="I2" s="103" t="s">
        <v>79</v>
      </c>
      <c r="J2" s="103" t="s">
        <v>80</v>
      </c>
      <c r="K2" s="103" t="s">
        <v>81</v>
      </c>
      <c r="L2" s="103" t="s">
        <v>20</v>
      </c>
      <c r="M2" s="103" t="s">
        <v>21</v>
      </c>
      <c r="N2" s="103" t="s">
        <v>22</v>
      </c>
      <c r="O2" s="103" t="s">
        <v>23</v>
      </c>
      <c r="P2" s="103" t="s">
        <v>24</v>
      </c>
      <c r="Q2" s="103" t="s">
        <v>25</v>
      </c>
      <c r="R2" s="103" t="s">
        <v>26</v>
      </c>
      <c r="S2" s="104" t="s">
        <v>101</v>
      </c>
      <c r="Z2" t="str" cm="1">
        <f t="array" ref="Z2">_xlfn._xlws.SORT(_xlfn.UNIQUE(_xlfn._xlws.FILTER(Raw_thermostatsetpoints!B2:B5000, Raw_thermostatsetpoints!B2:B5000&lt;&gt;0)))</f>
        <v>School</v>
      </c>
    </row>
    <row r="3" spans="1:26" ht="15" customHeight="1" x14ac:dyDescent="0.25">
      <c r="A3" s="105" t="str" cm="1">
        <f t="array" ref="A3">IFERROR(INDEX($Z:$Z, 2+INT((ROW()-3)/4)), "")</f>
        <v>School</v>
      </c>
      <c r="B3" s="106" t="s">
        <v>105</v>
      </c>
      <c r="C3" s="107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07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07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07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07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07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07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07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07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07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07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07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07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07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07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07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08"/>
    </row>
    <row r="4" spans="1:26" x14ac:dyDescent="0.25">
      <c r="A4" s="105" t="str" cm="1">
        <f t="array" ref="A4">IFERROR(INDEX($Z:$Z, 2+INT((ROW()-3)/4)), "")</f>
        <v>School</v>
      </c>
      <c r="B4" s="106" t="s">
        <v>106</v>
      </c>
      <c r="C4" s="107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07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07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07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07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07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07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07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07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07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07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07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07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07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07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07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09"/>
    </row>
    <row r="5" spans="1:26" x14ac:dyDescent="0.25">
      <c r="A5" s="105" t="str" cm="1">
        <f t="array" ref="A5">IFERROR(INDEX($Z:$Z, 2+INT((ROW()-3)/4)), "")</f>
        <v>School</v>
      </c>
      <c r="B5" s="106" t="s">
        <v>107</v>
      </c>
      <c r="C5" s="107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07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07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07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07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07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07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07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07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07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07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07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07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07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07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07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09"/>
    </row>
    <row r="6" spans="1:26" x14ac:dyDescent="0.25">
      <c r="A6" s="105" t="str" cm="1">
        <f t="array" ref="A6">IFERROR(INDEX($Z:$Z, 2+INT((ROW()-3)/4)), "")</f>
        <v>School</v>
      </c>
      <c r="B6" s="106" t="s">
        <v>108</v>
      </c>
      <c r="C6" s="107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07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07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07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07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07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07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07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07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07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07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07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07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07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07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07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09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388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388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388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388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388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388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388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388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388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388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388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388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388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388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388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3" t="str">
        <f>"HVAC system - "&amp;Prototype!A2</f>
        <v>HVAC system - Libraries</v>
      </c>
      <c r="B1" s="83"/>
      <c r="C1" s="83"/>
      <c r="D1" s="83"/>
      <c r="E1" s="83"/>
      <c r="F1" s="83"/>
      <c r="G1" s="83"/>
      <c r="H1" s="83"/>
      <c r="I1" s="83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4" t="s">
        <v>317</v>
      </c>
      <c r="B33" s="85"/>
      <c r="C33" s="85"/>
      <c r="D33" s="85"/>
      <c r="E33" s="85"/>
      <c r="F33" s="85"/>
      <c r="G33" s="85"/>
      <c r="H33" s="85"/>
      <c r="I33" s="86"/>
    </row>
    <row r="36" spans="1:9" ht="15.75" x14ac:dyDescent="0.25">
      <c r="A36" s="83" t="str">
        <f>"Fan Power - "&amp;Prototype!A2</f>
        <v>Fan Power - Libraries</v>
      </c>
      <c r="B36" s="83"/>
      <c r="C36" s="83"/>
      <c r="D36" s="83"/>
      <c r="E36" s="83"/>
      <c r="F36" s="83"/>
      <c r="G36" s="83"/>
      <c r="H36" s="83"/>
      <c r="I36" s="83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423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424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424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424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424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425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425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417</v>
      </c>
      <c r="E2" t="s">
        <v>418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417</v>
      </c>
      <c r="E3" t="s">
        <v>418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419</v>
      </c>
      <c r="E4" t="s">
        <v>420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419</v>
      </c>
      <c r="E5" t="s">
        <v>420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419</v>
      </c>
      <c r="E6" t="s">
        <v>421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419</v>
      </c>
      <c r="E7" t="s">
        <v>421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419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419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422</v>
      </c>
      <c r="E10" t="s">
        <v>420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422</v>
      </c>
      <c r="E11" t="s">
        <v>420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88" t="str">
        <f>"Outdoor Airflow Rate - "&amp;Prototype!A2</f>
        <v>Outdoor Airflow Rate - Libraries</v>
      </c>
      <c r="B1" s="88"/>
      <c r="C1" s="88"/>
      <c r="D1" s="88"/>
      <c r="E1" s="88"/>
      <c r="F1" s="82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Classroom_class</v>
      </c>
    </row>
    <row r="3" spans="1:26" ht="18" customHeight="1" x14ac:dyDescent="0.25">
      <c r="A3" s="2" t="str">
        <f>Z2</f>
        <v>Classroom_class</v>
      </c>
      <c r="B3" s="53">
        <f>SUMIF(Raw_outdoorairflowrate!$A:$A, $A3, Raw_outdoorairflowrate!B:B)</f>
        <v>1000.1</v>
      </c>
      <c r="C3" s="35">
        <f>SUMIF(Raw_outdoorairflowrate!$A:$A, $A3, Raw_outdoorairflowrate!C:C)</f>
        <v>0</v>
      </c>
      <c r="D3" s="35">
        <f>SUMIF(Raw_outdoorairflowrate!$A:$A, $A3, Raw_outdoorairflowrate!D:D)</f>
        <v>0.38</v>
      </c>
      <c r="E3" s="61">
        <f>B3*D3</f>
        <v>380.03800000000001</v>
      </c>
      <c r="F3" s="26"/>
      <c r="Z3" t="str">
        <v>Conference</v>
      </c>
    </row>
    <row r="4" spans="1:26" ht="18" customHeight="1" x14ac:dyDescent="0.25">
      <c r="A4" s="2" t="str">
        <f t="shared" ref="A4:A6" si="0">Z3</f>
        <v>Conference</v>
      </c>
      <c r="B4" s="53">
        <f>SUMIF(Raw_outdoorairflowrate!$A:$A, $A4, Raw_outdoorairflowrate!B:B)</f>
        <v>1000.1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6" si="1">B4*D4</f>
        <v>500.05</v>
      </c>
      <c r="F4" s="26"/>
      <c r="Z4" t="str">
        <v>Office</v>
      </c>
    </row>
    <row r="5" spans="1:26" ht="18" customHeight="1" x14ac:dyDescent="0.25">
      <c r="A5" s="2" t="str">
        <f t="shared" si="0"/>
        <v>Office</v>
      </c>
      <c r="B5" s="53">
        <f>SUMIF(Raw_outdoorairflowrate!$A:$A, $A5, Raw_outdoorairflowrate!B:B)</f>
        <v>1000.1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150.01499999999999</v>
      </c>
      <c r="F5" s="26"/>
      <c r="Z5" t="str">
        <v>Retail_sales</v>
      </c>
    </row>
    <row r="6" spans="1:26" ht="18" customHeight="1" x14ac:dyDescent="0.25">
      <c r="A6" s="2" t="str">
        <f t="shared" si="0"/>
        <v>Retail_sales</v>
      </c>
      <c r="B6" s="53">
        <f>SUMIF(Raw_outdoorairflowrate!$A:$A, $A6, Raw_outdoorairflowrate!B:B)</f>
        <v>7000.68</v>
      </c>
      <c r="C6" s="35">
        <f>SUMIF(Raw_outdoorairflowrate!$A:$A, $A6, Raw_outdoorairflowrate!C:C)</f>
        <v>0</v>
      </c>
      <c r="D6" s="35">
        <f>SUMIF(Raw_outdoorairflowrate!$A:$A, $A6, Raw_outdoorairflowrate!D:D)</f>
        <v>0.25</v>
      </c>
      <c r="E6" s="61">
        <f t="shared" si="1"/>
        <v>1750.17</v>
      </c>
      <c r="F6" s="26"/>
    </row>
    <row r="9" spans="1:26" ht="15.75" customHeight="1" x14ac:dyDescent="0.25">
      <c r="A9" s="82" t="str">
        <f>"OA Controller - "&amp;Prototype!A2</f>
        <v>OA Controller - Libraries</v>
      </c>
      <c r="B9" s="82"/>
      <c r="C9" s="82"/>
      <c r="D9" s="82"/>
      <c r="E9" s="82"/>
      <c r="F9" s="82"/>
      <c r="G9" s="82"/>
      <c r="H9" s="82"/>
      <c r="I9" s="82"/>
      <c r="J9" s="82"/>
      <c r="K9" s="82"/>
      <c r="L9" s="82"/>
      <c r="M9" s="82"/>
      <c r="N9" s="82"/>
      <c r="O9" s="82"/>
      <c r="P9" s="82"/>
      <c r="Q9" s="82"/>
      <c r="R9" s="82"/>
      <c r="S9" s="82"/>
      <c r="T9" s="82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87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87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3" t="str">
        <f>"Exhaust hood - "&amp;Prototype!A2</f>
        <v>Exhaust hood - Libraries</v>
      </c>
      <c r="B15" s="83"/>
      <c r="C15" s="83"/>
      <c r="D15" s="83"/>
      <c r="E15" s="83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390</v>
      </c>
      <c r="B2">
        <v>1000.1</v>
      </c>
      <c r="C2">
        <v>0</v>
      </c>
      <c r="D2">
        <v>0.38</v>
      </c>
    </row>
    <row r="3" spans="1:4" x14ac:dyDescent="0.25">
      <c r="A3" t="s">
        <v>387</v>
      </c>
      <c r="B3">
        <v>1000.1</v>
      </c>
      <c r="C3">
        <v>0</v>
      </c>
      <c r="D3">
        <v>0.5</v>
      </c>
    </row>
    <row r="4" spans="1:4" x14ac:dyDescent="0.25">
      <c r="A4" t="s">
        <v>394</v>
      </c>
      <c r="B4">
        <v>1000.1</v>
      </c>
      <c r="C4">
        <v>0</v>
      </c>
      <c r="D4">
        <v>0.15</v>
      </c>
    </row>
    <row r="5" spans="1:4" x14ac:dyDescent="0.25">
      <c r="A5" t="s">
        <v>392</v>
      </c>
      <c r="B5">
        <v>7000.68</v>
      </c>
      <c r="C5">
        <v>0</v>
      </c>
      <c r="D5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4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3" t="str">
        <f>"Water Heater - "&amp;Prototype!A2</f>
        <v>Water Heater - Libraries</v>
      </c>
      <c r="B1" s="83"/>
      <c r="C1" s="83"/>
      <c r="D1" s="83"/>
      <c r="E1" s="83"/>
      <c r="F1" s="83"/>
      <c r="G1" s="83"/>
      <c r="H1" s="83"/>
    </row>
    <row r="2" spans="1:8" ht="25.5" customHeight="1" x14ac:dyDescent="0.25">
      <c r="A2" s="90" t="s">
        <v>18</v>
      </c>
      <c r="B2" s="90" t="s">
        <v>35</v>
      </c>
      <c r="C2" s="90" t="s">
        <v>36</v>
      </c>
      <c r="D2" s="91" t="s">
        <v>71</v>
      </c>
      <c r="E2" s="90" t="s">
        <v>58</v>
      </c>
      <c r="F2" s="90" t="s">
        <v>37</v>
      </c>
      <c r="G2" s="90"/>
      <c r="H2" s="90" t="s">
        <v>101</v>
      </c>
    </row>
    <row r="3" spans="1:8" ht="15" customHeight="1" x14ac:dyDescent="0.25">
      <c r="A3" s="90"/>
      <c r="B3" s="90"/>
      <c r="C3" s="90"/>
      <c r="D3" s="92"/>
      <c r="E3" s="90"/>
      <c r="F3" s="9" t="s">
        <v>52</v>
      </c>
      <c r="G3" s="9" t="s">
        <v>53</v>
      </c>
      <c r="H3" s="90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48201.120000000003</v>
      </c>
      <c r="E4" s="70">
        <f>Raw_waterheater!D2</f>
        <v>10.11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48201.120000000003</v>
      </c>
      <c r="E5" s="70">
        <f>Raw_waterheater!D3</f>
        <v>10.11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89" t="str">
        <f>"Peak Hot Water Consumption - "&amp;Prototype!A2</f>
        <v>Peak Hot Water Consumption - Libraries</v>
      </c>
      <c r="B8" s="89"/>
      <c r="C8" s="89"/>
      <c r="D8" s="89"/>
      <c r="E8" s="89"/>
      <c r="F8" s="89"/>
      <c r="G8" s="89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ASSEMBLY</v>
      </c>
      <c r="B10" s="62">
        <f>IFERROR(Zones!H3,0)</f>
        <v>1000.1</v>
      </c>
      <c r="C10" s="59">
        <f>IFERROR(Zones!K3,0)</f>
        <v>33.33</v>
      </c>
      <c r="D10" s="57">
        <f>IFERROR(E10/C10,0)</f>
        <v>0.18003600360036007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6.0006000000000004</v>
      </c>
      <c r="F10" s="73">
        <f>E10/60</f>
        <v>0.10001</v>
      </c>
      <c r="G10" s="74"/>
    </row>
    <row r="11" spans="1:8" x14ac:dyDescent="0.25">
      <c r="A11" s="58" t="str">
        <f>IFERROR(Zones!B4,0)</f>
        <v>CLASSROOM</v>
      </c>
      <c r="B11" s="62">
        <f>IFERROR(Zones!H4,0)</f>
        <v>1000.1</v>
      </c>
      <c r="C11" s="59">
        <f>IFERROR(Zones!K4,0)</f>
        <v>25</v>
      </c>
      <c r="D11" s="57">
        <f t="shared" ref="D11:D13" si="0">IFERROR(E11/C11,0)</f>
        <v>0.36003599999999997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9.0008999999999997</v>
      </c>
      <c r="F11" s="73">
        <f t="shared" ref="F11:F13" si="1">E11/60</f>
        <v>0.15001499999999998</v>
      </c>
      <c r="G11" s="74"/>
    </row>
    <row r="12" spans="1:8" x14ac:dyDescent="0.25">
      <c r="A12" s="58" t="str">
        <f>IFERROR(Zones!B5,0)</f>
        <v>LIBRARY</v>
      </c>
      <c r="B12" s="62">
        <f>IFERROR(Zones!H5,0)</f>
        <v>7000.68</v>
      </c>
      <c r="C12" s="59">
        <f>IFERROR(Zones!K5,0)</f>
        <v>8.33</v>
      </c>
      <c r="D12" s="57">
        <f t="shared" si="0"/>
        <v>2.5212533013205283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21.002040000000001</v>
      </c>
      <c r="F12" s="73">
        <f t="shared" si="1"/>
        <v>0.35003400000000001</v>
      </c>
      <c r="G12" s="74"/>
    </row>
    <row r="13" spans="1:8" x14ac:dyDescent="0.25">
      <c r="A13" s="58" t="str">
        <f>IFERROR(Zones!B6,0)</f>
        <v>OFFICE</v>
      </c>
      <c r="B13" s="62">
        <f>IFERROR(Zones!H6,0)</f>
        <v>1000.1</v>
      </c>
      <c r="C13" s="59">
        <f>IFERROR(Zones!K6,0)</f>
        <v>5</v>
      </c>
      <c r="D13" s="57">
        <f t="shared" si="0"/>
        <v>0.36003599999999997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3" s="73">
        <f t="shared" si="1"/>
        <v>3.0002999999999998E-2</v>
      </c>
      <c r="G13" s="74"/>
    </row>
    <row r="14" spans="1:8" x14ac:dyDescent="0.25">
      <c r="A14" s="58" t="str">
        <f>Zones!B7</f>
        <v>Total (4 Space)</v>
      </c>
      <c r="B14" s="30"/>
      <c r="C14" s="59"/>
      <c r="D14" s="57"/>
      <c r="E14" s="75"/>
      <c r="F14" s="73"/>
      <c r="G14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48201.120000000003</v>
      </c>
      <c r="D2">
        <v>10.11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48201.120000000003</v>
      </c>
      <c r="D3">
        <v>10.11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5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398</v>
      </c>
      <c r="B2">
        <v>6.0006000000000004</v>
      </c>
      <c r="C2" t="s">
        <v>385</v>
      </c>
    </row>
    <row r="3" spans="1:3" x14ac:dyDescent="0.25">
      <c r="A3" t="s">
        <v>399</v>
      </c>
      <c r="B3">
        <v>9.0008999999999997</v>
      </c>
      <c r="C3" t="s">
        <v>389</v>
      </c>
    </row>
    <row r="4" spans="1:3" x14ac:dyDescent="0.25">
      <c r="A4" t="s">
        <v>400</v>
      </c>
      <c r="B4">
        <v>21.002040000000001</v>
      </c>
      <c r="C4" t="s">
        <v>391</v>
      </c>
    </row>
    <row r="5" spans="1:3" x14ac:dyDescent="0.25">
      <c r="A5" t="s">
        <v>401</v>
      </c>
      <c r="B5">
        <v>1.8001799999999999</v>
      </c>
      <c r="C5" t="s">
        <v>393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3" t="str">
        <f>"Interior Lighting - "&amp;Prototype!A2</f>
        <v>Interior Lighting - Libraries</v>
      </c>
      <c r="B1" s="83"/>
      <c r="C1" s="83"/>
      <c r="D1" s="83"/>
      <c r="E1" s="83"/>
      <c r="F1" s="83"/>
      <c r="G1" s="83"/>
      <c r="H1" s="83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Classroom_class</v>
      </c>
      <c r="D3" s="63">
        <f>Raw_interiorlights!C2</f>
        <v>1000.1</v>
      </c>
      <c r="E3" s="43">
        <f>Raw_interiorlights!D2</f>
        <v>1.3129583936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1000.1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Office</v>
      </c>
      <c r="D5" s="63">
        <f>Raw_interiorlights!C4</f>
        <v>1000.1</v>
      </c>
      <c r="E5" s="43">
        <f>Raw_interiorlights!D4</f>
        <v>1.2503584130480001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Retail_sales</v>
      </c>
      <c r="D6" s="63">
        <f>Raw_interiorlights!C5</f>
        <v>7000.68</v>
      </c>
      <c r="E6" s="43">
        <f>Raw_interiorlights!D5</f>
        <v>1.865074982373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Classroom_class</v>
      </c>
      <c r="D7" s="63">
        <f>Raw_interiorlights!C6</f>
        <v>1000.1</v>
      </c>
      <c r="E7" s="43">
        <f>Raw_interiorlights!D6</f>
        <v>0.59991648029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Conference</v>
      </c>
      <c r="D8" s="63">
        <f>Raw_interiorlights!C7</f>
        <v>1000.1</v>
      </c>
      <c r="E8" s="43">
        <f>Raw_interiorlights!D7</f>
        <v>0.74991025391600008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Office</v>
      </c>
      <c r="D9" s="63">
        <f>Raw_interiorlights!C8</f>
        <v>1000.1</v>
      </c>
      <c r="E9" s="43">
        <f>Raw_interiorlights!D8</f>
        <v>0.59991648029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Retail_sales</v>
      </c>
      <c r="D10" s="63">
        <f>Raw_interiorlights!C9</f>
        <v>7000.68</v>
      </c>
      <c r="E10" s="43">
        <f>Raw_interiorlights!D9</f>
        <v>0.94987264497699997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6" t="str">
        <f>"Exterior Lighting - "&amp;Prototype!A2</f>
        <v>Exterior Lighting - Libraries</v>
      </c>
      <c r="B1" s="76"/>
      <c r="C1" s="76"/>
      <c r="D1" s="76"/>
      <c r="E1" s="76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390</v>
      </c>
      <c r="C2">
        <v>1000.1</v>
      </c>
      <c r="D2">
        <v>1.3129583936</v>
      </c>
    </row>
    <row r="3" spans="1:4" x14ac:dyDescent="0.25">
      <c r="A3" t="s">
        <v>39</v>
      </c>
      <c r="B3" t="s">
        <v>387</v>
      </c>
      <c r="C3">
        <v>1000.1</v>
      </c>
      <c r="D3">
        <v>1.416090103133</v>
      </c>
    </row>
    <row r="4" spans="1:4" x14ac:dyDescent="0.25">
      <c r="A4" t="s">
        <v>39</v>
      </c>
      <c r="B4" t="s">
        <v>394</v>
      </c>
      <c r="C4">
        <v>1000.1</v>
      </c>
      <c r="D4">
        <v>1.2503584130480001</v>
      </c>
    </row>
    <row r="5" spans="1:4" x14ac:dyDescent="0.25">
      <c r="A5" t="s">
        <v>39</v>
      </c>
      <c r="B5" t="s">
        <v>392</v>
      </c>
      <c r="C5">
        <v>7000.68</v>
      </c>
      <c r="D5">
        <v>1.865074982373</v>
      </c>
    </row>
    <row r="6" spans="1:4" x14ac:dyDescent="0.25">
      <c r="A6" t="s">
        <v>40</v>
      </c>
      <c r="B6" t="s">
        <v>390</v>
      </c>
      <c r="C6">
        <v>1000.1</v>
      </c>
      <c r="D6">
        <v>0.59991648029</v>
      </c>
    </row>
    <row r="7" spans="1:4" x14ac:dyDescent="0.25">
      <c r="A7" t="s">
        <v>40</v>
      </c>
      <c r="B7" t="s">
        <v>387</v>
      </c>
      <c r="C7">
        <v>1000.1</v>
      </c>
      <c r="D7">
        <v>0.74991025391600008</v>
      </c>
    </row>
    <row r="8" spans="1:4" x14ac:dyDescent="0.25">
      <c r="A8" t="s">
        <v>40</v>
      </c>
      <c r="B8" t="s">
        <v>394</v>
      </c>
      <c r="C8">
        <v>1000.1</v>
      </c>
      <c r="D8">
        <v>0.59991648029</v>
      </c>
    </row>
    <row r="9" spans="1:4" x14ac:dyDescent="0.25">
      <c r="A9" t="s">
        <v>40</v>
      </c>
      <c r="B9" t="s">
        <v>392</v>
      </c>
      <c r="C9">
        <v>7000.68</v>
      </c>
      <c r="D9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4" t="str">
        <f>"Equipment - "&amp;Prototype!A2</f>
        <v>Equipment - Libraries</v>
      </c>
      <c r="B1" s="78"/>
      <c r="C1" s="78"/>
      <c r="D1" s="78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Classroom_class</v>
      </c>
      <c r="B3" s="64">
        <f>IF(TRIM(Raw_equipment!$A2)="Existing",Raw_equipment!C2,"")</f>
        <v>1000.1</v>
      </c>
      <c r="C3" s="54">
        <f>IF(TRIM(Raw_equipment!$A2)="Existing",Raw_equipment!D2,"")</f>
        <v>0.999870569519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1000.1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Office</v>
      </c>
      <c r="B5" s="64">
        <f>IF(TRIM(Raw_equipment!$A4)="Existing",Raw_equipment!C4,"")</f>
        <v>1000.1</v>
      </c>
      <c r="C5" s="54">
        <f>IF(TRIM(Raw_equipment!$A4)="Existing",Raw_equipment!D4,"")</f>
        <v>1.4997912007250001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Retail_sales</v>
      </c>
      <c r="B6" s="64">
        <f>IF(TRIM(Raw_equipment!$A5)="Existing",Raw_equipment!C5,"")</f>
        <v>7000.68</v>
      </c>
      <c r="C6" s="54">
        <f>IF(TRIM(Raw_equipment!$A5)="Existing",Raw_equipment!D5,"")</f>
        <v>0.999870569519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4" t="str">
        <f>"Refrigeration - "&amp;Prototype!A2</f>
        <v>Refrigeration - Libraries</v>
      </c>
      <c r="B9" s="78"/>
      <c r="C9" s="78"/>
      <c r="D9" s="78"/>
    </row>
    <row r="10" spans="1:4" ht="30" x14ac:dyDescent="0.25">
      <c r="A10" s="51" t="s">
        <v>258</v>
      </c>
      <c r="B10" s="51" t="s">
        <v>259</v>
      </c>
      <c r="C10" s="52" t="s">
        <v>313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4" t="str">
        <f>"Elevator - "&amp;Prototype!A2</f>
        <v>Elevator - Libraries</v>
      </c>
      <c r="B17" s="78"/>
      <c r="C17" s="78"/>
      <c r="D17" s="78"/>
      <c r="E17" s="78"/>
      <c r="F17" s="78"/>
      <c r="G17" s="78"/>
      <c r="H17" s="78"/>
      <c r="I17" s="78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390</v>
      </c>
      <c r="C2">
        <v>1000.1</v>
      </c>
      <c r="D2">
        <v>0.999870569519</v>
      </c>
    </row>
    <row r="3" spans="1:4" x14ac:dyDescent="0.25">
      <c r="A3" t="s">
        <v>39</v>
      </c>
      <c r="B3" t="s">
        <v>387</v>
      </c>
      <c r="C3">
        <v>1000.1</v>
      </c>
      <c r="D3">
        <v>0.999870569519</v>
      </c>
    </row>
    <row r="4" spans="1:4" x14ac:dyDescent="0.25">
      <c r="A4" t="s">
        <v>39</v>
      </c>
      <c r="B4" t="s">
        <v>394</v>
      </c>
      <c r="C4">
        <v>1000.1</v>
      </c>
      <c r="D4">
        <v>1.4997912007250001</v>
      </c>
    </row>
    <row r="5" spans="1:4" x14ac:dyDescent="0.25">
      <c r="A5" t="s">
        <v>39</v>
      </c>
      <c r="B5" t="s">
        <v>392</v>
      </c>
      <c r="C5">
        <v>7000.68</v>
      </c>
      <c r="D5">
        <v>0.999870569519</v>
      </c>
    </row>
    <row r="6" spans="1:4" x14ac:dyDescent="0.25">
      <c r="A6" t="s">
        <v>40</v>
      </c>
      <c r="B6" t="s">
        <v>390</v>
      </c>
      <c r="C6">
        <v>1000.1</v>
      </c>
      <c r="D6">
        <v>0.999870569519</v>
      </c>
    </row>
    <row r="7" spans="1:4" x14ac:dyDescent="0.25">
      <c r="A7" t="s">
        <v>40</v>
      </c>
      <c r="B7" t="s">
        <v>387</v>
      </c>
      <c r="C7">
        <v>1000.1</v>
      </c>
      <c r="D7">
        <v>0.999870569519</v>
      </c>
    </row>
    <row r="8" spans="1:4" x14ac:dyDescent="0.25">
      <c r="A8" t="s">
        <v>40</v>
      </c>
      <c r="B8" t="s">
        <v>394</v>
      </c>
      <c r="C8">
        <v>1000.1</v>
      </c>
      <c r="D8">
        <v>1.4997912007250001</v>
      </c>
    </row>
    <row r="9" spans="1:4" x14ac:dyDescent="0.25">
      <c r="A9" t="s">
        <v>40</v>
      </c>
      <c r="B9" t="s">
        <v>392</v>
      </c>
      <c r="C9">
        <v>7000.68</v>
      </c>
      <c r="D9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453</v>
      </c>
      <c r="D2" t="s">
        <v>454</v>
      </c>
    </row>
    <row r="3" spans="1:4" x14ac:dyDescent="0.25">
      <c r="A3" t="s">
        <v>40</v>
      </c>
      <c r="B3" t="s">
        <v>453</v>
      </c>
      <c r="D3" t="s">
        <v>454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23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89" t="str">
        <f>"Schedule by Hour - "&amp;Prototype!A2</f>
        <v>Schedule by Hour - Libraries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</row>
    <row r="2" spans="1:28" ht="15.75" customHeight="1" x14ac:dyDescent="0.25">
      <c r="A2" s="100" t="s">
        <v>325</v>
      </c>
      <c r="B2" s="100" t="s">
        <v>321</v>
      </c>
      <c r="C2" s="100" t="s">
        <v>38</v>
      </c>
      <c r="D2" s="100" t="s">
        <v>101</v>
      </c>
      <c r="E2" s="97" t="s">
        <v>322</v>
      </c>
      <c r="F2" s="98"/>
      <c r="G2" s="98"/>
      <c r="H2" s="98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  <c r="AA2" s="98"/>
      <c r="AB2" s="99"/>
    </row>
    <row r="3" spans="1:28" x14ac:dyDescent="0.25">
      <c r="A3" s="101"/>
      <c r="B3" s="101"/>
      <c r="C3" s="101"/>
      <c r="D3" s="101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School</v>
      </c>
      <c r="C4" s="2" t="str">
        <f>Raw_schedule!C2</f>
        <v>AllOtherDays (Through 1/11)</v>
      </c>
      <c r="D4" s="95" t="s">
        <v>347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84.92</v>
      </c>
      <c r="O4" s="2">
        <f>Raw_schedule!N2</f>
        <v>84.92</v>
      </c>
      <c r="P4" s="2">
        <f>Raw_schedule!O2</f>
        <v>84.92</v>
      </c>
      <c r="Q4" s="2">
        <f>Raw_schedule!P2</f>
        <v>84.92</v>
      </c>
      <c r="R4" s="2">
        <f>Raw_schedule!Q2</f>
        <v>84.92</v>
      </c>
      <c r="S4" s="2">
        <f>Raw_schedule!R2</f>
        <v>84.92</v>
      </c>
      <c r="T4" s="2">
        <f>Raw_schedule!S2</f>
        <v>84.92</v>
      </c>
      <c r="U4" s="2">
        <f>Raw_schedule!T2</f>
        <v>84.92</v>
      </c>
      <c r="V4" s="2">
        <f>Raw_schedule!U2</f>
        <v>84.92</v>
      </c>
      <c r="W4" s="2">
        <f>Raw_schedule!V2</f>
        <v>84.92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School</v>
      </c>
      <c r="C5" s="2" t="str">
        <f>Raw_schedule!C3</f>
        <v>AllOtherDays (Through 4/3)</v>
      </c>
      <c r="D5" s="96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84.92</v>
      </c>
      <c r="N5" s="2">
        <f>Raw_schedule!M3</f>
        <v>84.92</v>
      </c>
      <c r="O5" s="2">
        <f>Raw_schedule!N3</f>
        <v>84.92</v>
      </c>
      <c r="P5" s="2">
        <f>Raw_schedule!O3</f>
        <v>84.92</v>
      </c>
      <c r="Q5" s="2">
        <f>Raw_schedule!P3</f>
        <v>84.92</v>
      </c>
      <c r="R5" s="2">
        <f>Raw_schedule!Q3</f>
        <v>84.92</v>
      </c>
      <c r="S5" s="2">
        <f>Raw_schedule!R3</f>
        <v>84.92</v>
      </c>
      <c r="T5" s="2">
        <f>Raw_schedule!S3</f>
        <v>84.92</v>
      </c>
      <c r="U5" s="2">
        <f>Raw_schedule!T3</f>
        <v>84.92</v>
      </c>
      <c r="V5" s="2">
        <f>Raw_schedule!U3</f>
        <v>84.92</v>
      </c>
      <c r="W5" s="2">
        <f>Raw_schedule!V3</f>
        <v>84.92</v>
      </c>
      <c r="X5" s="2">
        <f>Raw_schedule!W3</f>
        <v>84.92</v>
      </c>
      <c r="Y5" s="2">
        <f>Raw_schedule!X3</f>
        <v>84.92</v>
      </c>
      <c r="Z5" s="2">
        <f>Raw_schedule!Y3</f>
        <v>84.92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School</v>
      </c>
      <c r="C6" s="2" t="str">
        <f>Raw_schedule!C4</f>
        <v>AllOtherDays (Through 4/12)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84.92</v>
      </c>
      <c r="L6" s="2">
        <f>Raw_schedule!K4</f>
        <v>84.92</v>
      </c>
      <c r="M6" s="2">
        <f>Raw_schedule!L4</f>
        <v>84.92</v>
      </c>
      <c r="N6" s="2">
        <f>Raw_schedule!M4</f>
        <v>84.92</v>
      </c>
      <c r="O6" s="2">
        <f>Raw_schedule!N4</f>
        <v>84.92</v>
      </c>
      <c r="P6" s="2">
        <f>Raw_schedule!O4</f>
        <v>84.92</v>
      </c>
      <c r="Q6" s="2">
        <f>Raw_schedule!P4</f>
        <v>84.92</v>
      </c>
      <c r="R6" s="2">
        <f>Raw_schedule!Q4</f>
        <v>84.92</v>
      </c>
      <c r="S6" s="2">
        <f>Raw_schedule!R4</f>
        <v>84.92</v>
      </c>
      <c r="T6" s="2">
        <f>Raw_schedule!S4</f>
        <v>84.92</v>
      </c>
      <c r="U6" s="2">
        <f>Raw_schedule!T4</f>
        <v>84.92</v>
      </c>
      <c r="V6" s="2">
        <f>Raw_schedule!U4</f>
        <v>84.92</v>
      </c>
      <c r="W6" s="2">
        <f>Raw_schedule!V4</f>
        <v>84.92</v>
      </c>
      <c r="X6" s="2">
        <f>Raw_schedule!W4</f>
        <v>84.92</v>
      </c>
      <c r="Y6" s="2">
        <f>Raw_schedule!X4</f>
        <v>84.92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Cooling Setpoint Schedule</v>
      </c>
      <c r="B7" s="39" t="str">
        <f>Raw_schedule!A5</f>
        <v>School</v>
      </c>
      <c r="C7" s="2" t="str">
        <f>Raw_schedule!C5</f>
        <v>AllOtherDays (Through 5/22)</v>
      </c>
      <c r="D7" s="2"/>
      <c r="E7" s="2">
        <f>Raw_schedule!D5</f>
        <v>84.92</v>
      </c>
      <c r="F7" s="2">
        <f>Raw_schedule!E5</f>
        <v>84.92</v>
      </c>
      <c r="G7" s="2">
        <f>Raw_schedule!F5</f>
        <v>84.92</v>
      </c>
      <c r="H7" s="2">
        <f>Raw_schedule!G5</f>
        <v>84.92</v>
      </c>
      <c r="I7" s="2">
        <f>Raw_schedule!H5</f>
        <v>84.92</v>
      </c>
      <c r="J7" s="2">
        <f>Raw_schedule!I5</f>
        <v>84.92</v>
      </c>
      <c r="K7" s="2">
        <f>Raw_schedule!J5</f>
        <v>84.92</v>
      </c>
      <c r="L7" s="2">
        <f>Raw_schedule!K5</f>
        <v>84.92</v>
      </c>
      <c r="M7" s="2">
        <f>Raw_schedule!L5</f>
        <v>84.92</v>
      </c>
      <c r="N7" s="2">
        <f>Raw_schedule!M5</f>
        <v>84.92</v>
      </c>
      <c r="O7" s="2">
        <f>Raw_schedule!N5</f>
        <v>84.92</v>
      </c>
      <c r="P7" s="2">
        <f>Raw_schedule!O5</f>
        <v>84.92</v>
      </c>
      <c r="Q7" s="2">
        <f>Raw_schedule!P5</f>
        <v>84.92</v>
      </c>
      <c r="R7" s="2">
        <f>Raw_schedule!Q5</f>
        <v>84.92</v>
      </c>
      <c r="S7" s="2">
        <f>Raw_schedule!R5</f>
        <v>84.92</v>
      </c>
      <c r="T7" s="2">
        <f>Raw_schedule!S5</f>
        <v>84.92</v>
      </c>
      <c r="U7" s="2">
        <f>Raw_schedule!T5</f>
        <v>84.92</v>
      </c>
      <c r="V7" s="2">
        <f>Raw_schedule!U5</f>
        <v>84.92</v>
      </c>
      <c r="W7" s="2">
        <f>Raw_schedule!V5</f>
        <v>84.92</v>
      </c>
      <c r="X7" s="2">
        <f>Raw_schedule!W5</f>
        <v>84.92</v>
      </c>
      <c r="Y7" s="2">
        <f>Raw_schedule!X5</f>
        <v>84.92</v>
      </c>
      <c r="Z7" s="2">
        <f>Raw_schedule!Y5</f>
        <v>84.92</v>
      </c>
      <c r="AA7" s="2">
        <f>Raw_schedule!Z5</f>
        <v>84.92</v>
      </c>
      <c r="AB7" s="2">
        <f>Raw_schedule!AA5</f>
        <v>84.92</v>
      </c>
    </row>
    <row r="8" spans="1:28" x14ac:dyDescent="0.25">
      <c r="A8" s="39" t="str">
        <f>Raw_schedule!B6</f>
        <v>Cooling Setpoint Schedule</v>
      </c>
      <c r="B8" s="39" t="str">
        <f>Raw_schedule!A6</f>
        <v>School</v>
      </c>
      <c r="C8" s="2" t="str">
        <f>Raw_schedule!C6</f>
        <v>AllOtherDays (Through 5/31)</v>
      </c>
      <c r="D8" s="2"/>
      <c r="E8" s="2">
        <f>Raw_schedule!D6</f>
        <v>84.92</v>
      </c>
      <c r="F8" s="2">
        <f>Raw_schedule!E6</f>
        <v>84.92</v>
      </c>
      <c r="G8" s="2">
        <f>Raw_schedule!F6</f>
        <v>84.92</v>
      </c>
      <c r="H8" s="2">
        <f>Raw_schedule!G6</f>
        <v>84.92</v>
      </c>
      <c r="I8" s="2">
        <f>Raw_schedule!H6</f>
        <v>84.92</v>
      </c>
      <c r="J8" s="2">
        <f>Raw_schedule!I6</f>
        <v>84.92</v>
      </c>
      <c r="K8" s="2">
        <f>Raw_schedule!J6</f>
        <v>84.92</v>
      </c>
      <c r="L8" s="2">
        <f>Raw_schedule!K6</f>
        <v>84.92</v>
      </c>
      <c r="M8" s="2">
        <f>Raw_schedule!L6</f>
        <v>84.92</v>
      </c>
      <c r="N8" s="2">
        <f>Raw_schedule!M6</f>
        <v>84.92</v>
      </c>
      <c r="O8" s="2">
        <f>Raw_schedule!N6</f>
        <v>84.92</v>
      </c>
      <c r="P8" s="2">
        <f>Raw_schedule!O6</f>
        <v>84.92</v>
      </c>
      <c r="Q8" s="2">
        <f>Raw_schedule!P6</f>
        <v>84.92</v>
      </c>
      <c r="R8" s="2">
        <f>Raw_schedule!Q6</f>
        <v>84.92</v>
      </c>
      <c r="S8" s="2">
        <f>Raw_schedule!R6</f>
        <v>84.92</v>
      </c>
      <c r="T8" s="2">
        <f>Raw_schedule!S6</f>
        <v>84.92</v>
      </c>
      <c r="U8" s="2">
        <f>Raw_schedule!T6</f>
        <v>84.92</v>
      </c>
      <c r="V8" s="2">
        <f>Raw_schedule!U6</f>
        <v>84.92</v>
      </c>
      <c r="W8" s="2">
        <f>Raw_schedule!V6</f>
        <v>84.92</v>
      </c>
      <c r="X8" s="2">
        <f>Raw_schedule!W6</f>
        <v>84.92</v>
      </c>
      <c r="Y8" s="2">
        <f>Raw_schedule!X6</f>
        <v>84.92</v>
      </c>
      <c r="Z8" s="2">
        <f>Raw_schedule!Y6</f>
        <v>84.92</v>
      </c>
      <c r="AA8" s="2">
        <f>Raw_schedule!Z6</f>
        <v>84.92</v>
      </c>
      <c r="AB8" s="2">
        <f>Raw_schedule!AA6</f>
        <v>84.92</v>
      </c>
    </row>
    <row r="9" spans="1:28" x14ac:dyDescent="0.25">
      <c r="A9" s="39" t="str">
        <f>Raw_schedule!B7</f>
        <v>Cooling Setpoint Schedule</v>
      </c>
      <c r="B9" s="39" t="str">
        <f>Raw_schedule!A7</f>
        <v>School</v>
      </c>
      <c r="C9" s="2" t="str">
        <f>Raw_schedule!C7</f>
        <v>AllOtherDays (Through 8/7)</v>
      </c>
      <c r="D9" s="2"/>
      <c r="E9" s="2">
        <f>Raw_schedule!D7</f>
        <v>84.92</v>
      </c>
      <c r="F9" s="2">
        <f>Raw_schedule!E7</f>
        <v>84.92</v>
      </c>
      <c r="G9" s="2">
        <f>Raw_schedule!F7</f>
        <v>84.92</v>
      </c>
      <c r="H9" s="2">
        <f>Raw_schedule!G7</f>
        <v>84.92</v>
      </c>
      <c r="I9" s="2">
        <f>Raw_schedule!H7</f>
        <v>84.92</v>
      </c>
      <c r="J9" s="2">
        <f>Raw_schedule!I7</f>
        <v>84.92</v>
      </c>
      <c r="K9" s="2">
        <f>Raw_schedule!J7</f>
        <v>84.92</v>
      </c>
      <c r="L9" s="2">
        <f>Raw_schedule!K7</f>
        <v>84.92</v>
      </c>
      <c r="M9" s="2">
        <f>Raw_schedule!L7</f>
        <v>84.92</v>
      </c>
      <c r="N9" s="2">
        <f>Raw_schedule!M7</f>
        <v>84.92</v>
      </c>
      <c r="O9" s="2">
        <f>Raw_schedule!N7</f>
        <v>84.92</v>
      </c>
      <c r="P9" s="2">
        <f>Raw_schedule!O7</f>
        <v>84.92</v>
      </c>
      <c r="Q9" s="2">
        <f>Raw_schedule!P7</f>
        <v>84.92</v>
      </c>
      <c r="R9" s="2">
        <f>Raw_schedule!Q7</f>
        <v>84.92</v>
      </c>
      <c r="S9" s="2">
        <f>Raw_schedule!R7</f>
        <v>84.92</v>
      </c>
      <c r="T9" s="2">
        <f>Raw_schedule!S7</f>
        <v>84.92</v>
      </c>
      <c r="U9" s="2">
        <f>Raw_schedule!T7</f>
        <v>84.92</v>
      </c>
      <c r="V9" s="2">
        <f>Raw_schedule!U7</f>
        <v>84.92</v>
      </c>
      <c r="W9" s="2">
        <f>Raw_schedule!V7</f>
        <v>84.92</v>
      </c>
      <c r="X9" s="2">
        <f>Raw_schedule!W7</f>
        <v>84.92</v>
      </c>
      <c r="Y9" s="2">
        <f>Raw_schedule!X7</f>
        <v>84.92</v>
      </c>
      <c r="Z9" s="2">
        <f>Raw_schedule!Y7</f>
        <v>84.92</v>
      </c>
      <c r="AA9" s="2">
        <f>Raw_schedule!Z7</f>
        <v>84.92</v>
      </c>
      <c r="AB9" s="2">
        <f>Raw_schedule!AA7</f>
        <v>84.92</v>
      </c>
    </row>
    <row r="10" spans="1:28" x14ac:dyDescent="0.25">
      <c r="A10" s="39" t="str">
        <f>Raw_schedule!B8</f>
        <v>Cooling Setpoint Schedule</v>
      </c>
      <c r="B10" s="39" t="str">
        <f>Raw_schedule!A8</f>
        <v>School</v>
      </c>
      <c r="C10" s="2" t="str">
        <f>Raw_schedule!C8</f>
        <v>AllOtherDays (Through 8/16)</v>
      </c>
      <c r="D10" s="2"/>
      <c r="E10" s="2">
        <f>Raw_schedule!D8</f>
        <v>84.92</v>
      </c>
      <c r="F10" s="2">
        <f>Raw_schedule!E8</f>
        <v>84.92</v>
      </c>
      <c r="G10" s="2">
        <f>Raw_schedule!F8</f>
        <v>84.92</v>
      </c>
      <c r="H10" s="2">
        <f>Raw_schedule!G8</f>
        <v>84.92</v>
      </c>
      <c r="I10" s="2">
        <f>Raw_schedule!H8</f>
        <v>84.92</v>
      </c>
      <c r="J10" s="2">
        <f>Raw_schedule!I8</f>
        <v>84.92</v>
      </c>
      <c r="K10" s="2">
        <f>Raw_schedule!J8</f>
        <v>84.92</v>
      </c>
      <c r="L10" s="2">
        <f>Raw_schedule!K8</f>
        <v>84.92</v>
      </c>
      <c r="M10" s="2">
        <f>Raw_schedule!L8</f>
        <v>84.92</v>
      </c>
      <c r="N10" s="2">
        <f>Raw_schedule!M8</f>
        <v>84.92</v>
      </c>
      <c r="O10" s="2">
        <f>Raw_schedule!N8</f>
        <v>84.92</v>
      </c>
      <c r="P10" s="2">
        <f>Raw_schedule!O8</f>
        <v>84.92</v>
      </c>
      <c r="Q10" s="2">
        <f>Raw_schedule!P8</f>
        <v>84.92</v>
      </c>
      <c r="R10" s="2">
        <f>Raw_schedule!Q8</f>
        <v>84.92</v>
      </c>
      <c r="S10" s="2">
        <f>Raw_schedule!R8</f>
        <v>84.92</v>
      </c>
      <c r="T10" s="2">
        <f>Raw_schedule!S8</f>
        <v>84.92</v>
      </c>
      <c r="U10" s="2">
        <f>Raw_schedule!T8</f>
        <v>84.92</v>
      </c>
      <c r="V10" s="2">
        <f>Raw_schedule!U8</f>
        <v>84.92</v>
      </c>
      <c r="W10" s="2">
        <f>Raw_schedule!V8</f>
        <v>84.92</v>
      </c>
      <c r="X10" s="2">
        <f>Raw_schedule!W8</f>
        <v>84.92</v>
      </c>
      <c r="Y10" s="2">
        <f>Raw_schedule!X8</f>
        <v>84.92</v>
      </c>
      <c r="Z10" s="2">
        <f>Raw_schedule!Y8</f>
        <v>84.92</v>
      </c>
      <c r="AA10" s="2">
        <f>Raw_schedule!Z8</f>
        <v>84.92</v>
      </c>
      <c r="AB10" s="2">
        <f>Raw_schedule!AA8</f>
        <v>84.92</v>
      </c>
    </row>
    <row r="11" spans="1:28" x14ac:dyDescent="0.25">
      <c r="A11" s="39" t="str">
        <f>Raw_schedule!B9</f>
        <v>Cooling Setpoint Schedule</v>
      </c>
      <c r="B11" s="39" t="str">
        <f>Raw_schedule!A9</f>
        <v>School</v>
      </c>
      <c r="C11" s="2" t="str">
        <f>Raw_schedule!C9</f>
        <v>AllOtherDays (Through 12/11)</v>
      </c>
      <c r="D11" s="2"/>
      <c r="E11" s="2">
        <f>Raw_schedule!D9</f>
        <v>84.92</v>
      </c>
      <c r="F11" s="2">
        <f>Raw_schedule!E9</f>
        <v>84.92</v>
      </c>
      <c r="G11" s="2">
        <f>Raw_schedule!F9</f>
        <v>84.92</v>
      </c>
      <c r="H11" s="2">
        <f>Raw_schedule!G9</f>
        <v>84.92</v>
      </c>
      <c r="I11" s="2">
        <f>Raw_schedule!H9</f>
        <v>84.92</v>
      </c>
      <c r="J11" s="2">
        <f>Raw_schedule!I9</f>
        <v>84.92</v>
      </c>
      <c r="K11" s="2">
        <f>Raw_schedule!J9</f>
        <v>84.92</v>
      </c>
      <c r="L11" s="2">
        <f>Raw_schedule!K9</f>
        <v>84.92</v>
      </c>
      <c r="M11" s="2">
        <f>Raw_schedule!L9</f>
        <v>84.92</v>
      </c>
      <c r="N11" s="2">
        <f>Raw_schedule!M9</f>
        <v>84.92</v>
      </c>
      <c r="O11" s="2">
        <f>Raw_schedule!N9</f>
        <v>84.92</v>
      </c>
      <c r="P11" s="2">
        <f>Raw_schedule!O9</f>
        <v>84.92</v>
      </c>
      <c r="Q11" s="2">
        <f>Raw_schedule!P9</f>
        <v>84.92</v>
      </c>
      <c r="R11" s="2">
        <f>Raw_schedule!Q9</f>
        <v>84.92</v>
      </c>
      <c r="S11" s="2">
        <f>Raw_schedule!R9</f>
        <v>84.92</v>
      </c>
      <c r="T11" s="2">
        <f>Raw_schedule!S9</f>
        <v>84.92</v>
      </c>
      <c r="U11" s="2">
        <f>Raw_schedule!T9</f>
        <v>84.92</v>
      </c>
      <c r="V11" s="2">
        <f>Raw_schedule!U9</f>
        <v>84.92</v>
      </c>
      <c r="W11" s="2">
        <f>Raw_schedule!V9</f>
        <v>84.92</v>
      </c>
      <c r="X11" s="2">
        <f>Raw_schedule!W9</f>
        <v>84.92</v>
      </c>
      <c r="Y11" s="2">
        <f>Raw_schedule!X9</f>
        <v>84.92</v>
      </c>
      <c r="Z11" s="2">
        <f>Raw_schedule!Y9</f>
        <v>84.92</v>
      </c>
      <c r="AA11" s="2">
        <f>Raw_schedule!Z9</f>
        <v>84.92</v>
      </c>
      <c r="AB11" s="2">
        <f>Raw_schedule!AA9</f>
        <v>84.92</v>
      </c>
    </row>
    <row r="12" spans="1:28" x14ac:dyDescent="0.25">
      <c r="A12" s="39" t="str">
        <f>Raw_schedule!B10</f>
        <v>Cooling Setpoint Schedule</v>
      </c>
      <c r="B12" s="39" t="str">
        <f>Raw_schedule!A10</f>
        <v>School</v>
      </c>
      <c r="C12" s="2" t="str">
        <f>Raw_schedule!C10</f>
        <v>AllOtherDays (Through 12/31)</v>
      </c>
      <c r="D12" s="2"/>
      <c r="E12" s="2">
        <f>Raw_schedule!D10</f>
        <v>84.92</v>
      </c>
      <c r="F12" s="2">
        <f>Raw_schedule!E10</f>
        <v>84.92</v>
      </c>
      <c r="G12" s="2">
        <f>Raw_schedule!F10</f>
        <v>84.92</v>
      </c>
      <c r="H12" s="2">
        <f>Raw_schedule!G10</f>
        <v>84.92</v>
      </c>
      <c r="I12" s="2">
        <f>Raw_schedule!H10</f>
        <v>84.92</v>
      </c>
      <c r="J12" s="2">
        <f>Raw_schedule!I10</f>
        <v>84.92</v>
      </c>
      <c r="K12" s="2">
        <f>Raw_schedule!J10</f>
        <v>84.92</v>
      </c>
      <c r="L12" s="2">
        <f>Raw_schedule!K10</f>
        <v>84.92</v>
      </c>
      <c r="M12" s="2">
        <f>Raw_schedule!L10</f>
        <v>84.92</v>
      </c>
      <c r="N12" s="2">
        <f>Raw_schedule!M10</f>
        <v>84.92</v>
      </c>
      <c r="O12" s="2">
        <f>Raw_schedule!N10</f>
        <v>84.92</v>
      </c>
      <c r="P12" s="2">
        <f>Raw_schedule!O10</f>
        <v>84.92</v>
      </c>
      <c r="Q12" s="2">
        <f>Raw_schedule!P10</f>
        <v>84.92</v>
      </c>
      <c r="R12" s="2">
        <f>Raw_schedule!Q10</f>
        <v>84.92</v>
      </c>
      <c r="S12" s="2">
        <f>Raw_schedule!R10</f>
        <v>84.92</v>
      </c>
      <c r="T12" s="2">
        <f>Raw_schedule!S10</f>
        <v>84.92</v>
      </c>
      <c r="U12" s="2">
        <f>Raw_schedule!T10</f>
        <v>84.92</v>
      </c>
      <c r="V12" s="2">
        <f>Raw_schedule!U10</f>
        <v>84.92</v>
      </c>
      <c r="W12" s="2">
        <f>Raw_schedule!V10</f>
        <v>84.92</v>
      </c>
      <c r="X12" s="2">
        <f>Raw_schedule!W10</f>
        <v>84.92</v>
      </c>
      <c r="Y12" s="2">
        <f>Raw_schedule!X10</f>
        <v>84.92</v>
      </c>
      <c r="Z12" s="2">
        <f>Raw_schedule!Y10</f>
        <v>84.92</v>
      </c>
      <c r="AA12" s="2">
        <f>Raw_schedule!Z10</f>
        <v>84.92</v>
      </c>
      <c r="AB12" s="2">
        <f>Raw_schedule!AA10</f>
        <v>84.92</v>
      </c>
    </row>
    <row r="13" spans="1:28" x14ac:dyDescent="0.25">
      <c r="A13" s="39" t="str">
        <f>Raw_schedule!B11</f>
        <v>Cooling Setpoint Schedule</v>
      </c>
      <c r="B13" s="39" t="str">
        <f>Raw_schedule!A11</f>
        <v>School</v>
      </c>
      <c r="C13" s="2" t="str">
        <f>Raw_schedule!C11</f>
        <v>Saturdays (Through 4/3)</v>
      </c>
      <c r="D13" s="2"/>
      <c r="E13" s="2">
        <f>Raw_schedule!D11</f>
        <v>84.92</v>
      </c>
      <c r="F13" s="2">
        <f>Raw_schedule!E11</f>
        <v>84.92</v>
      </c>
      <c r="G13" s="2">
        <f>Raw_schedule!F11</f>
        <v>84.92</v>
      </c>
      <c r="H13" s="2">
        <f>Raw_schedule!G11</f>
        <v>84.92</v>
      </c>
      <c r="I13" s="2">
        <f>Raw_schedule!H11</f>
        <v>84.92</v>
      </c>
      <c r="J13" s="2">
        <f>Raw_schedule!I11</f>
        <v>84.92</v>
      </c>
      <c r="K13" s="2">
        <f>Raw_schedule!J11</f>
        <v>84.92</v>
      </c>
      <c r="L13" s="2">
        <f>Raw_schedule!K11</f>
        <v>75.02</v>
      </c>
      <c r="M13" s="2">
        <f>Raw_schedule!L11</f>
        <v>75.02</v>
      </c>
      <c r="N13" s="2">
        <f>Raw_schedule!M11</f>
        <v>75.02</v>
      </c>
      <c r="O13" s="2">
        <f>Raw_schedule!N11</f>
        <v>75.02</v>
      </c>
      <c r="P13" s="2">
        <f>Raw_schedule!O11</f>
        <v>75.02</v>
      </c>
      <c r="Q13" s="2">
        <f>Raw_schedule!P11</f>
        <v>75.02</v>
      </c>
      <c r="R13" s="2">
        <f>Raw_schedule!Q11</f>
        <v>84.92</v>
      </c>
      <c r="S13" s="2">
        <f>Raw_schedule!R11</f>
        <v>84.92</v>
      </c>
      <c r="T13" s="2">
        <f>Raw_schedule!S11</f>
        <v>84.92</v>
      </c>
      <c r="U13" s="2">
        <f>Raw_schedule!T11</f>
        <v>84.92</v>
      </c>
      <c r="V13" s="2">
        <f>Raw_schedule!U11</f>
        <v>84.92</v>
      </c>
      <c r="W13" s="2">
        <f>Raw_schedule!V11</f>
        <v>84.92</v>
      </c>
      <c r="X13" s="2">
        <f>Raw_schedule!W11</f>
        <v>84.92</v>
      </c>
      <c r="Y13" s="2">
        <f>Raw_schedule!X11</f>
        <v>84.92</v>
      </c>
      <c r="Z13" s="2">
        <f>Raw_schedule!Y11</f>
        <v>84.92</v>
      </c>
      <c r="AA13" s="2">
        <f>Raw_schedule!Z11</f>
        <v>84.92</v>
      </c>
      <c r="AB13" s="2">
        <f>Raw_schedule!AA11</f>
        <v>84.92</v>
      </c>
    </row>
    <row r="14" spans="1:28" x14ac:dyDescent="0.25">
      <c r="A14" s="39" t="str">
        <f>Raw_schedule!B12</f>
        <v>Cooling Setpoint Schedule</v>
      </c>
      <c r="B14" s="39" t="str">
        <f>Raw_schedule!A12</f>
        <v>School</v>
      </c>
      <c r="C14" s="2" t="str">
        <f>Raw_schedule!C12</f>
        <v>Saturdays (Through 5/22)</v>
      </c>
      <c r="D14" s="2"/>
      <c r="E14" s="2">
        <f>Raw_schedule!D12</f>
        <v>84.92</v>
      </c>
      <c r="F14" s="2">
        <f>Raw_schedule!E12</f>
        <v>84.92</v>
      </c>
      <c r="G14" s="2">
        <f>Raw_schedule!F12</f>
        <v>84.92</v>
      </c>
      <c r="H14" s="2">
        <f>Raw_schedule!G12</f>
        <v>84.92</v>
      </c>
      <c r="I14" s="2">
        <f>Raw_schedule!H12</f>
        <v>84.92</v>
      </c>
      <c r="J14" s="2">
        <f>Raw_schedule!I12</f>
        <v>84.92</v>
      </c>
      <c r="K14" s="2">
        <f>Raw_schedule!J12</f>
        <v>84.92</v>
      </c>
      <c r="L14" s="2">
        <f>Raw_schedule!K12</f>
        <v>75.02</v>
      </c>
      <c r="M14" s="2">
        <f>Raw_schedule!L12</f>
        <v>75.02</v>
      </c>
      <c r="N14" s="2">
        <f>Raw_schedule!M12</f>
        <v>75.02</v>
      </c>
      <c r="O14" s="2">
        <f>Raw_schedule!N12</f>
        <v>75.02</v>
      </c>
      <c r="P14" s="2">
        <f>Raw_schedule!O12</f>
        <v>75.02</v>
      </c>
      <c r="Q14" s="2">
        <f>Raw_schedule!P12</f>
        <v>75.02</v>
      </c>
      <c r="R14" s="2">
        <f>Raw_schedule!Q12</f>
        <v>84.92</v>
      </c>
      <c r="S14" s="2">
        <f>Raw_schedule!R12</f>
        <v>84.92</v>
      </c>
      <c r="T14" s="2">
        <f>Raw_schedule!S12</f>
        <v>84.92</v>
      </c>
      <c r="U14" s="2">
        <f>Raw_schedule!T12</f>
        <v>84.92</v>
      </c>
      <c r="V14" s="2">
        <f>Raw_schedule!U12</f>
        <v>84.92</v>
      </c>
      <c r="W14" s="2">
        <f>Raw_schedule!V12</f>
        <v>84.92</v>
      </c>
      <c r="X14" s="2">
        <f>Raw_schedule!W12</f>
        <v>84.92</v>
      </c>
      <c r="Y14" s="2">
        <f>Raw_schedule!X12</f>
        <v>84.92</v>
      </c>
      <c r="Z14" s="2">
        <f>Raw_schedule!Y12</f>
        <v>84.92</v>
      </c>
      <c r="AA14" s="2">
        <f>Raw_schedule!Z12</f>
        <v>84.92</v>
      </c>
      <c r="AB14" s="2">
        <f>Raw_schedule!AA12</f>
        <v>84.92</v>
      </c>
    </row>
    <row r="15" spans="1:28" x14ac:dyDescent="0.25">
      <c r="A15" s="39" t="str">
        <f>Raw_schedule!B13</f>
        <v>Cooling Setpoint Schedule</v>
      </c>
      <c r="B15" s="39" t="str">
        <f>Raw_schedule!A13</f>
        <v>School</v>
      </c>
      <c r="C15" s="2" t="str">
        <f>Raw_schedule!C13</f>
        <v>Saturdays (Through 8/7)</v>
      </c>
      <c r="D15" s="2"/>
      <c r="E15" s="2">
        <f>Raw_schedule!D13</f>
        <v>84.92</v>
      </c>
      <c r="F15" s="2">
        <f>Raw_schedule!E13</f>
        <v>84.92</v>
      </c>
      <c r="G15" s="2">
        <f>Raw_schedule!F13</f>
        <v>84.92</v>
      </c>
      <c r="H15" s="2">
        <f>Raw_schedule!G13</f>
        <v>84.92</v>
      </c>
      <c r="I15" s="2">
        <f>Raw_schedule!H13</f>
        <v>84.92</v>
      </c>
      <c r="J15" s="2">
        <f>Raw_schedule!I13</f>
        <v>84.92</v>
      </c>
      <c r="K15" s="2">
        <f>Raw_schedule!J13</f>
        <v>84.92</v>
      </c>
      <c r="L15" s="2">
        <f>Raw_schedule!K13</f>
        <v>75.02</v>
      </c>
      <c r="M15" s="2">
        <f>Raw_schedule!L13</f>
        <v>75.02</v>
      </c>
      <c r="N15" s="2">
        <f>Raw_schedule!M13</f>
        <v>75.02</v>
      </c>
      <c r="O15" s="2">
        <f>Raw_schedule!N13</f>
        <v>75.02</v>
      </c>
      <c r="P15" s="2">
        <f>Raw_schedule!O13</f>
        <v>75.02</v>
      </c>
      <c r="Q15" s="2">
        <f>Raw_schedule!P13</f>
        <v>75.02</v>
      </c>
      <c r="R15" s="2">
        <f>Raw_schedule!Q13</f>
        <v>84.92</v>
      </c>
      <c r="S15" s="2">
        <f>Raw_schedule!R13</f>
        <v>84.92</v>
      </c>
      <c r="T15" s="2">
        <f>Raw_schedule!S13</f>
        <v>84.92</v>
      </c>
      <c r="U15" s="2">
        <f>Raw_schedule!T13</f>
        <v>84.92</v>
      </c>
      <c r="V15" s="2">
        <f>Raw_schedule!U13</f>
        <v>84.92</v>
      </c>
      <c r="W15" s="2">
        <f>Raw_schedule!V13</f>
        <v>84.92</v>
      </c>
      <c r="X15" s="2">
        <f>Raw_schedule!W13</f>
        <v>84.92</v>
      </c>
      <c r="Y15" s="2">
        <f>Raw_schedule!X13</f>
        <v>84.92</v>
      </c>
      <c r="Z15" s="2">
        <f>Raw_schedule!Y13</f>
        <v>84.92</v>
      </c>
      <c r="AA15" s="2">
        <f>Raw_schedule!Z13</f>
        <v>84.92</v>
      </c>
      <c r="AB15" s="2">
        <f>Raw_schedule!AA13</f>
        <v>84.92</v>
      </c>
    </row>
    <row r="16" spans="1:28" x14ac:dyDescent="0.25">
      <c r="A16" s="39" t="str">
        <f>Raw_schedule!B14</f>
        <v>Cooling Setpoint Schedule</v>
      </c>
      <c r="B16" s="39" t="str">
        <f>Raw_schedule!A14</f>
        <v>School</v>
      </c>
      <c r="C16" s="2" t="str">
        <f>Raw_schedule!C14</f>
        <v>Saturdays (Through 12/11)</v>
      </c>
      <c r="D16" s="2"/>
      <c r="E16" s="2">
        <f>Raw_schedule!D14</f>
        <v>84.92</v>
      </c>
      <c r="F16" s="2">
        <f>Raw_schedule!E14</f>
        <v>84.92</v>
      </c>
      <c r="G16" s="2">
        <f>Raw_schedule!F14</f>
        <v>84.92</v>
      </c>
      <c r="H16" s="2">
        <f>Raw_schedule!G14</f>
        <v>84.92</v>
      </c>
      <c r="I16" s="2">
        <f>Raw_schedule!H14</f>
        <v>84.92</v>
      </c>
      <c r="J16" s="2">
        <f>Raw_schedule!I14</f>
        <v>84.92</v>
      </c>
      <c r="K16" s="2">
        <f>Raw_schedule!J14</f>
        <v>84.92</v>
      </c>
      <c r="L16" s="2">
        <f>Raw_schedule!K14</f>
        <v>75.02</v>
      </c>
      <c r="M16" s="2">
        <f>Raw_schedule!L14</f>
        <v>75.02</v>
      </c>
      <c r="N16" s="2">
        <f>Raw_schedule!M14</f>
        <v>75.02</v>
      </c>
      <c r="O16" s="2">
        <f>Raw_schedule!N14</f>
        <v>75.02</v>
      </c>
      <c r="P16" s="2">
        <f>Raw_schedule!O14</f>
        <v>75.02</v>
      </c>
      <c r="Q16" s="2">
        <f>Raw_schedule!P14</f>
        <v>75.02</v>
      </c>
      <c r="R16" s="2">
        <f>Raw_schedule!Q14</f>
        <v>84.92</v>
      </c>
      <c r="S16" s="2">
        <f>Raw_schedule!R14</f>
        <v>84.92</v>
      </c>
      <c r="T16" s="2">
        <f>Raw_schedule!S14</f>
        <v>84.92</v>
      </c>
      <c r="U16" s="2">
        <f>Raw_schedule!T14</f>
        <v>84.92</v>
      </c>
      <c r="V16" s="2">
        <f>Raw_schedule!U14</f>
        <v>84.92</v>
      </c>
      <c r="W16" s="2">
        <f>Raw_schedule!V14</f>
        <v>84.92</v>
      </c>
      <c r="X16" s="2">
        <f>Raw_schedule!W14</f>
        <v>84.92</v>
      </c>
      <c r="Y16" s="2">
        <f>Raw_schedule!X14</f>
        <v>84.92</v>
      </c>
      <c r="Z16" s="2">
        <f>Raw_schedule!Y14</f>
        <v>84.92</v>
      </c>
      <c r="AA16" s="2">
        <f>Raw_schedule!Z14</f>
        <v>84.92</v>
      </c>
      <c r="AB16" s="2">
        <f>Raw_schedule!AA14</f>
        <v>84.92</v>
      </c>
    </row>
    <row r="17" spans="1:28" x14ac:dyDescent="0.25">
      <c r="A17" s="39" t="str">
        <f>Raw_schedule!B15</f>
        <v>Cooling Setpoint Schedule</v>
      </c>
      <c r="B17" s="39" t="str">
        <f>Raw_schedule!A15</f>
        <v>School</v>
      </c>
      <c r="C17" s="2" t="str">
        <f>Raw_schedule!C15</f>
        <v>Weekdays (Through 4/3)</v>
      </c>
      <c r="D17" s="2"/>
      <c r="E17" s="2">
        <f>Raw_schedule!D15</f>
        <v>84.92</v>
      </c>
      <c r="F17" s="2">
        <f>Raw_schedule!E15</f>
        <v>84.92</v>
      </c>
      <c r="G17" s="2">
        <f>Raw_schedule!F15</f>
        <v>84.92</v>
      </c>
      <c r="H17" s="2">
        <f>Raw_schedule!G15</f>
        <v>84.92</v>
      </c>
      <c r="I17" s="2">
        <f>Raw_schedule!H15</f>
        <v>84.92</v>
      </c>
      <c r="J17" s="2">
        <f>Raw_schedule!I15</f>
        <v>84.92</v>
      </c>
      <c r="K17" s="2">
        <f>Raw_schedule!J15</f>
        <v>75.02</v>
      </c>
      <c r="L17" s="2">
        <f>Raw_schedule!K15</f>
        <v>75.02</v>
      </c>
      <c r="M17" s="2">
        <f>Raw_schedule!L15</f>
        <v>75.02</v>
      </c>
      <c r="N17" s="2">
        <f>Raw_schedule!M15</f>
        <v>75.02</v>
      </c>
      <c r="O17" s="2">
        <f>Raw_schedule!N15</f>
        <v>75.02</v>
      </c>
      <c r="P17" s="2">
        <f>Raw_schedule!O15</f>
        <v>75.02</v>
      </c>
      <c r="Q17" s="2">
        <f>Raw_schedule!P15</f>
        <v>75.02</v>
      </c>
      <c r="R17" s="2">
        <f>Raw_schedule!Q15</f>
        <v>75.02</v>
      </c>
      <c r="S17" s="2">
        <f>Raw_schedule!R15</f>
        <v>75.02</v>
      </c>
      <c r="T17" s="2">
        <f>Raw_schedule!S15</f>
        <v>75.02</v>
      </c>
      <c r="U17" s="2">
        <f>Raw_schedule!T15</f>
        <v>75.02</v>
      </c>
      <c r="V17" s="2">
        <f>Raw_schedule!U15</f>
        <v>75.02</v>
      </c>
      <c r="W17" s="2">
        <f>Raw_schedule!V15</f>
        <v>75.02</v>
      </c>
      <c r="X17" s="2">
        <f>Raw_schedule!W15</f>
        <v>75.02</v>
      </c>
      <c r="Y17" s="2">
        <f>Raw_schedule!X15</f>
        <v>75.02</v>
      </c>
      <c r="Z17" s="2">
        <f>Raw_schedule!Y15</f>
        <v>75.02</v>
      </c>
      <c r="AA17" s="2">
        <f>Raw_schedule!Z15</f>
        <v>84.92</v>
      </c>
      <c r="AB17" s="2">
        <f>Raw_schedule!AA15</f>
        <v>84.92</v>
      </c>
    </row>
    <row r="18" spans="1:28" x14ac:dyDescent="0.25">
      <c r="A18" s="39" t="str">
        <f>Raw_schedule!B16</f>
        <v>Cooling Setpoint Schedule</v>
      </c>
      <c r="B18" s="39" t="str">
        <f>Raw_schedule!A16</f>
        <v>School</v>
      </c>
      <c r="C18" s="2" t="str">
        <f>Raw_schedule!C16</f>
        <v>Weekdays (Through 5/22)</v>
      </c>
      <c r="D18" s="2"/>
      <c r="E18" s="2">
        <f>Raw_schedule!D16</f>
        <v>84.92</v>
      </c>
      <c r="F18" s="2">
        <f>Raw_schedule!E16</f>
        <v>84.92</v>
      </c>
      <c r="G18" s="2">
        <f>Raw_schedule!F16</f>
        <v>84.92</v>
      </c>
      <c r="H18" s="2">
        <f>Raw_schedule!G16</f>
        <v>84.92</v>
      </c>
      <c r="I18" s="2">
        <f>Raw_schedule!H16</f>
        <v>84.92</v>
      </c>
      <c r="J18" s="2">
        <f>Raw_schedule!I16</f>
        <v>84.92</v>
      </c>
      <c r="K18" s="2">
        <f>Raw_schedule!J16</f>
        <v>75.02</v>
      </c>
      <c r="L18" s="2">
        <f>Raw_schedule!K16</f>
        <v>75.02</v>
      </c>
      <c r="M18" s="2">
        <f>Raw_schedule!L16</f>
        <v>75.02</v>
      </c>
      <c r="N18" s="2">
        <f>Raw_schedule!M16</f>
        <v>75.02</v>
      </c>
      <c r="O18" s="2">
        <f>Raw_schedule!N16</f>
        <v>75.02</v>
      </c>
      <c r="P18" s="2">
        <f>Raw_schedule!O16</f>
        <v>75.02</v>
      </c>
      <c r="Q18" s="2">
        <f>Raw_schedule!P16</f>
        <v>75.02</v>
      </c>
      <c r="R18" s="2">
        <f>Raw_schedule!Q16</f>
        <v>75.02</v>
      </c>
      <c r="S18" s="2">
        <f>Raw_schedule!R16</f>
        <v>75.02</v>
      </c>
      <c r="T18" s="2">
        <f>Raw_schedule!S16</f>
        <v>75.02</v>
      </c>
      <c r="U18" s="2">
        <f>Raw_schedule!T16</f>
        <v>75.02</v>
      </c>
      <c r="V18" s="2">
        <f>Raw_schedule!U16</f>
        <v>75.02</v>
      </c>
      <c r="W18" s="2">
        <f>Raw_schedule!V16</f>
        <v>75.02</v>
      </c>
      <c r="X18" s="2">
        <f>Raw_schedule!W16</f>
        <v>75.02</v>
      </c>
      <c r="Y18" s="2">
        <f>Raw_schedule!X16</f>
        <v>75.02</v>
      </c>
      <c r="Z18" s="2">
        <f>Raw_schedule!Y16</f>
        <v>75.02</v>
      </c>
      <c r="AA18" s="2">
        <f>Raw_schedule!Z16</f>
        <v>84.92</v>
      </c>
      <c r="AB18" s="2">
        <f>Raw_schedule!AA16</f>
        <v>84.92</v>
      </c>
    </row>
    <row r="19" spans="1:28" x14ac:dyDescent="0.25">
      <c r="A19" s="39" t="str">
        <f>Raw_schedule!B17</f>
        <v>Cooling Setpoint Schedule</v>
      </c>
      <c r="B19" s="39" t="str">
        <f>Raw_schedule!A17</f>
        <v>School</v>
      </c>
      <c r="C19" s="2" t="str">
        <f>Raw_schedule!C17</f>
        <v>Weekdays (Through 8/7)</v>
      </c>
      <c r="D19" s="2"/>
      <c r="E19" s="2">
        <f>Raw_schedule!D17</f>
        <v>84.92</v>
      </c>
      <c r="F19" s="2">
        <f>Raw_schedule!E17</f>
        <v>84.92</v>
      </c>
      <c r="G19" s="2">
        <f>Raw_schedule!F17</f>
        <v>84.92</v>
      </c>
      <c r="H19" s="2">
        <f>Raw_schedule!G17</f>
        <v>84.92</v>
      </c>
      <c r="I19" s="2">
        <f>Raw_schedule!H17</f>
        <v>84.92</v>
      </c>
      <c r="J19" s="2">
        <f>Raw_schedule!I17</f>
        <v>84.92</v>
      </c>
      <c r="K19" s="2">
        <f>Raw_schedule!J17</f>
        <v>75.02</v>
      </c>
      <c r="L19" s="2">
        <f>Raw_schedule!K17</f>
        <v>75.02</v>
      </c>
      <c r="M19" s="2">
        <f>Raw_schedule!L17</f>
        <v>75.02</v>
      </c>
      <c r="N19" s="2">
        <f>Raw_schedule!M17</f>
        <v>75.02</v>
      </c>
      <c r="O19" s="2">
        <f>Raw_schedule!N17</f>
        <v>75.02</v>
      </c>
      <c r="P19" s="2">
        <f>Raw_schedule!O17</f>
        <v>75.02</v>
      </c>
      <c r="Q19" s="2">
        <f>Raw_schedule!P17</f>
        <v>75.02</v>
      </c>
      <c r="R19" s="2">
        <f>Raw_schedule!Q17</f>
        <v>75.02</v>
      </c>
      <c r="S19" s="2">
        <f>Raw_schedule!R17</f>
        <v>75.02</v>
      </c>
      <c r="T19" s="2">
        <f>Raw_schedule!S17</f>
        <v>75.02</v>
      </c>
      <c r="U19" s="2">
        <f>Raw_schedule!T17</f>
        <v>75.02</v>
      </c>
      <c r="V19" s="2">
        <f>Raw_schedule!U17</f>
        <v>75.02</v>
      </c>
      <c r="W19" s="2">
        <f>Raw_schedule!V17</f>
        <v>75.02</v>
      </c>
      <c r="X19" s="2">
        <f>Raw_schedule!W17</f>
        <v>75.02</v>
      </c>
      <c r="Y19" s="2">
        <f>Raw_schedule!X17</f>
        <v>75.02</v>
      </c>
      <c r="Z19" s="2">
        <f>Raw_schedule!Y17</f>
        <v>75.02</v>
      </c>
      <c r="AA19" s="2">
        <f>Raw_schedule!Z17</f>
        <v>84.92</v>
      </c>
      <c r="AB19" s="2">
        <f>Raw_schedule!AA17</f>
        <v>84.92</v>
      </c>
    </row>
    <row r="20" spans="1:28" x14ac:dyDescent="0.25">
      <c r="A20" s="39" t="str">
        <f>Raw_schedule!B18</f>
        <v>Cooling Setpoint Schedule</v>
      </c>
      <c r="B20" s="39" t="str">
        <f>Raw_schedule!A18</f>
        <v>School</v>
      </c>
      <c r="C20" s="2" t="str">
        <f>Raw_schedule!C18</f>
        <v>Weekdays (Through 12/11)</v>
      </c>
      <c r="D20" s="2"/>
      <c r="E20" s="2">
        <f>Raw_schedule!D18</f>
        <v>84.92</v>
      </c>
      <c r="F20" s="2">
        <f>Raw_schedule!E18</f>
        <v>84.92</v>
      </c>
      <c r="G20" s="2">
        <f>Raw_schedule!F18</f>
        <v>84.92</v>
      </c>
      <c r="H20" s="2">
        <f>Raw_schedule!G18</f>
        <v>84.92</v>
      </c>
      <c r="I20" s="2">
        <f>Raw_schedule!H18</f>
        <v>84.92</v>
      </c>
      <c r="J20" s="2">
        <f>Raw_schedule!I18</f>
        <v>84.92</v>
      </c>
      <c r="K20" s="2">
        <f>Raw_schedule!J18</f>
        <v>75.02</v>
      </c>
      <c r="L20" s="2">
        <f>Raw_schedule!K18</f>
        <v>75.02</v>
      </c>
      <c r="M20" s="2">
        <f>Raw_schedule!L18</f>
        <v>75.02</v>
      </c>
      <c r="N20" s="2">
        <f>Raw_schedule!M18</f>
        <v>75.02</v>
      </c>
      <c r="O20" s="2">
        <f>Raw_schedule!N18</f>
        <v>75.02</v>
      </c>
      <c r="P20" s="2">
        <f>Raw_schedule!O18</f>
        <v>75.02</v>
      </c>
      <c r="Q20" s="2">
        <f>Raw_schedule!P18</f>
        <v>75.02</v>
      </c>
      <c r="R20" s="2">
        <f>Raw_schedule!Q18</f>
        <v>75.02</v>
      </c>
      <c r="S20" s="2">
        <f>Raw_schedule!R18</f>
        <v>75.02</v>
      </c>
      <c r="T20" s="2">
        <f>Raw_schedule!S18</f>
        <v>75.02</v>
      </c>
      <c r="U20" s="2">
        <f>Raw_schedule!T18</f>
        <v>75.02</v>
      </c>
      <c r="V20" s="2">
        <f>Raw_schedule!U18</f>
        <v>75.02</v>
      </c>
      <c r="W20" s="2">
        <f>Raw_schedule!V18</f>
        <v>75.02</v>
      </c>
      <c r="X20" s="2">
        <f>Raw_schedule!W18</f>
        <v>75.02</v>
      </c>
      <c r="Y20" s="2">
        <f>Raw_schedule!X18</f>
        <v>75.02</v>
      </c>
      <c r="Z20" s="2">
        <f>Raw_schedule!Y18</f>
        <v>75.02</v>
      </c>
      <c r="AA20" s="2">
        <f>Raw_schedule!Z18</f>
        <v>84.92</v>
      </c>
      <c r="AB20" s="2">
        <f>Raw_schedule!AA18</f>
        <v>84.92</v>
      </c>
    </row>
    <row r="21" spans="1:28" x14ac:dyDescent="0.25">
      <c r="A21" s="39" t="str">
        <f>Raw_schedule!B19</f>
        <v>DHW Sch</v>
      </c>
      <c r="B21" s="39" t="str">
        <f>Raw_schedule!A19</f>
        <v>School</v>
      </c>
      <c r="C21" s="2" t="str">
        <f>Raw_schedule!C19</f>
        <v>AllOtherDays (Through 1/11)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DHW Sch</v>
      </c>
      <c r="B22" s="39" t="str">
        <f>Raw_schedule!A20</f>
        <v>School</v>
      </c>
      <c r="C22" s="2" t="str">
        <f>Raw_schedule!C20</f>
        <v>AllOtherDays (Through 4/3)</v>
      </c>
      <c r="D22" s="2"/>
      <c r="E22" s="2">
        <f>Raw_schedule!D20</f>
        <v>0.03</v>
      </c>
      <c r="F22" s="2">
        <f>Raw_schedule!E20</f>
        <v>0.03</v>
      </c>
      <c r="G22" s="2">
        <f>Raw_schedule!F20</f>
        <v>0.03</v>
      </c>
      <c r="H22" s="2">
        <f>Raw_schedule!G20</f>
        <v>0.03</v>
      </c>
      <c r="I22" s="2">
        <f>Raw_schedule!H20</f>
        <v>0.03</v>
      </c>
      <c r="J22" s="2">
        <f>Raw_schedule!I20</f>
        <v>0.03</v>
      </c>
      <c r="K22" s="2">
        <f>Raw_schedule!J20</f>
        <v>0.03</v>
      </c>
      <c r="L22" s="2">
        <f>Raw_schedule!K20</f>
        <v>0.03</v>
      </c>
      <c r="M22" s="2">
        <f>Raw_schedule!L20</f>
        <v>0.03</v>
      </c>
      <c r="N22" s="2">
        <f>Raw_schedule!M20</f>
        <v>0.05</v>
      </c>
      <c r="O22" s="2">
        <f>Raw_schedule!N20</f>
        <v>0.05</v>
      </c>
      <c r="P22" s="2">
        <f>Raw_schedule!O20</f>
        <v>0.05</v>
      </c>
      <c r="Q22" s="2">
        <f>Raw_schedule!P20</f>
        <v>0.05</v>
      </c>
      <c r="R22" s="2">
        <f>Raw_schedule!Q20</f>
        <v>0.03</v>
      </c>
      <c r="S22" s="2">
        <f>Raw_schedule!R20</f>
        <v>0.03</v>
      </c>
      <c r="T22" s="2">
        <f>Raw_schedule!S20</f>
        <v>0.03</v>
      </c>
      <c r="U22" s="2">
        <f>Raw_schedule!T20</f>
        <v>0.03</v>
      </c>
      <c r="V22" s="2">
        <f>Raw_schedule!U20</f>
        <v>0.03</v>
      </c>
      <c r="W22" s="2">
        <f>Raw_schedule!V20</f>
        <v>0.03</v>
      </c>
      <c r="X22" s="2">
        <f>Raw_schedule!W20</f>
        <v>0.03</v>
      </c>
      <c r="Y22" s="2">
        <f>Raw_schedule!X20</f>
        <v>0.03</v>
      </c>
      <c r="Z22" s="2">
        <f>Raw_schedule!Y20</f>
        <v>0.03</v>
      </c>
      <c r="AA22" s="2">
        <f>Raw_schedule!Z20</f>
        <v>0.03</v>
      </c>
      <c r="AB22" s="2">
        <f>Raw_schedule!AA20</f>
        <v>0.03</v>
      </c>
    </row>
    <row r="23" spans="1:28" x14ac:dyDescent="0.25">
      <c r="A23" s="39" t="str">
        <f>Raw_schedule!B21</f>
        <v>DHW Sch</v>
      </c>
      <c r="B23" s="39" t="str">
        <f>Raw_schedule!A21</f>
        <v>School</v>
      </c>
      <c r="C23" s="2" t="str">
        <f>Raw_schedule!C21</f>
        <v>AllOtherDays (Through 4/12)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DHW Sch</v>
      </c>
      <c r="B24" s="39" t="str">
        <f>Raw_schedule!A22</f>
        <v>School</v>
      </c>
      <c r="C24" s="2" t="str">
        <f>Raw_schedule!C22</f>
        <v>AllOtherDays (Through 5/22)</v>
      </c>
      <c r="D24" s="2"/>
      <c r="E24" s="2">
        <f>Raw_schedule!D22</f>
        <v>0.03</v>
      </c>
      <c r="F24" s="2">
        <f>Raw_schedule!E22</f>
        <v>0.03</v>
      </c>
      <c r="G24" s="2">
        <f>Raw_schedule!F22</f>
        <v>0.03</v>
      </c>
      <c r="H24" s="2">
        <f>Raw_schedule!G22</f>
        <v>0.03</v>
      </c>
      <c r="I24" s="2">
        <f>Raw_schedule!H22</f>
        <v>0.03</v>
      </c>
      <c r="J24" s="2">
        <f>Raw_schedule!I22</f>
        <v>0.03</v>
      </c>
      <c r="K24" s="2">
        <f>Raw_schedule!J22</f>
        <v>0.03</v>
      </c>
      <c r="L24" s="2">
        <f>Raw_schedule!K22</f>
        <v>0.03</v>
      </c>
      <c r="M24" s="2">
        <f>Raw_schedule!L22</f>
        <v>0.03</v>
      </c>
      <c r="N24" s="2">
        <f>Raw_schedule!M22</f>
        <v>0.05</v>
      </c>
      <c r="O24" s="2">
        <f>Raw_schedule!N22</f>
        <v>0.05</v>
      </c>
      <c r="P24" s="2">
        <f>Raw_schedule!O22</f>
        <v>0.05</v>
      </c>
      <c r="Q24" s="2">
        <f>Raw_schedule!P22</f>
        <v>0.05</v>
      </c>
      <c r="R24" s="2">
        <f>Raw_schedule!Q22</f>
        <v>0.03</v>
      </c>
      <c r="S24" s="2">
        <f>Raw_schedule!R22</f>
        <v>0.03</v>
      </c>
      <c r="T24" s="2">
        <f>Raw_schedule!S22</f>
        <v>0.03</v>
      </c>
      <c r="U24" s="2">
        <f>Raw_schedule!T22</f>
        <v>0.03</v>
      </c>
      <c r="V24" s="2">
        <f>Raw_schedule!U22</f>
        <v>0.03</v>
      </c>
      <c r="W24" s="2">
        <f>Raw_schedule!V22</f>
        <v>0.03</v>
      </c>
      <c r="X24" s="2">
        <f>Raw_schedule!W22</f>
        <v>0.03</v>
      </c>
      <c r="Y24" s="2">
        <f>Raw_schedule!X22</f>
        <v>0.03</v>
      </c>
      <c r="Z24" s="2">
        <f>Raw_schedule!Y22</f>
        <v>0.03</v>
      </c>
      <c r="AA24" s="2">
        <f>Raw_schedule!Z22</f>
        <v>0.03</v>
      </c>
      <c r="AB24" s="2">
        <f>Raw_schedule!AA22</f>
        <v>0.03</v>
      </c>
    </row>
    <row r="25" spans="1:28" x14ac:dyDescent="0.25">
      <c r="A25" s="39" t="str">
        <f>Raw_schedule!B23</f>
        <v>DHW Sch</v>
      </c>
      <c r="B25" s="39" t="str">
        <f>Raw_schedule!A23</f>
        <v>School</v>
      </c>
      <c r="C25" s="2" t="str">
        <f>Raw_schedule!C23</f>
        <v>AllOtherDays (Through 5/31)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DHW Sch</v>
      </c>
      <c r="B26" s="39" t="str">
        <f>Raw_schedule!A24</f>
        <v>School</v>
      </c>
      <c r="C26" s="2" t="str">
        <f>Raw_schedule!C24</f>
        <v>AllOtherDays (Through 8/7)</v>
      </c>
      <c r="D26" s="2"/>
      <c r="E26" s="2">
        <f>Raw_schedule!D24</f>
        <v>0.03</v>
      </c>
      <c r="F26" s="2">
        <f>Raw_schedule!E24</f>
        <v>0.03</v>
      </c>
      <c r="G26" s="2">
        <f>Raw_schedule!F24</f>
        <v>0.03</v>
      </c>
      <c r="H26" s="2">
        <f>Raw_schedule!G24</f>
        <v>0.03</v>
      </c>
      <c r="I26" s="2">
        <f>Raw_schedule!H24</f>
        <v>0.03</v>
      </c>
      <c r="J26" s="2">
        <f>Raw_schedule!I24</f>
        <v>0.03</v>
      </c>
      <c r="K26" s="2">
        <f>Raw_schedule!J24</f>
        <v>0.03</v>
      </c>
      <c r="L26" s="2">
        <f>Raw_schedule!K24</f>
        <v>0.03</v>
      </c>
      <c r="M26" s="2">
        <f>Raw_schedule!L24</f>
        <v>0.03</v>
      </c>
      <c r="N26" s="2">
        <f>Raw_schedule!M24</f>
        <v>0.05</v>
      </c>
      <c r="O26" s="2">
        <f>Raw_schedule!N24</f>
        <v>0.05</v>
      </c>
      <c r="P26" s="2">
        <f>Raw_schedule!O24</f>
        <v>0.05</v>
      </c>
      <c r="Q26" s="2">
        <f>Raw_schedule!P24</f>
        <v>0.05</v>
      </c>
      <c r="R26" s="2">
        <f>Raw_schedule!Q24</f>
        <v>0.03</v>
      </c>
      <c r="S26" s="2">
        <f>Raw_schedule!R24</f>
        <v>0.03</v>
      </c>
      <c r="T26" s="2">
        <f>Raw_schedule!S24</f>
        <v>0.03</v>
      </c>
      <c r="U26" s="2">
        <f>Raw_schedule!T24</f>
        <v>0.03</v>
      </c>
      <c r="V26" s="2">
        <f>Raw_schedule!U24</f>
        <v>0.03</v>
      </c>
      <c r="W26" s="2">
        <f>Raw_schedule!V24</f>
        <v>0.03</v>
      </c>
      <c r="X26" s="2">
        <f>Raw_schedule!W24</f>
        <v>0.03</v>
      </c>
      <c r="Y26" s="2">
        <f>Raw_schedule!X24</f>
        <v>0.03</v>
      </c>
      <c r="Z26" s="2">
        <f>Raw_schedule!Y24</f>
        <v>0.03</v>
      </c>
      <c r="AA26" s="2">
        <f>Raw_schedule!Z24</f>
        <v>0.03</v>
      </c>
      <c r="AB26" s="2">
        <f>Raw_schedule!AA24</f>
        <v>0.03</v>
      </c>
    </row>
    <row r="27" spans="1:28" x14ac:dyDescent="0.25">
      <c r="A27" s="39" t="str">
        <f>Raw_schedule!B25</f>
        <v>DHW Sch</v>
      </c>
      <c r="B27" s="39" t="str">
        <f>Raw_schedule!A25</f>
        <v>School</v>
      </c>
      <c r="C27" s="2" t="str">
        <f>Raw_schedule!C25</f>
        <v>AllOtherDays (Through 8/16)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39" t="str">
        <f>Raw_schedule!B26</f>
        <v>DHW Sch</v>
      </c>
      <c r="B28" s="39" t="str">
        <f>Raw_schedule!A26</f>
        <v>School</v>
      </c>
      <c r="C28" s="2" t="str">
        <f>Raw_schedule!C26</f>
        <v>AllOtherDays (Through 12/11)</v>
      </c>
      <c r="D28" s="2"/>
      <c r="E28" s="2">
        <f>Raw_schedule!D26</f>
        <v>0.03</v>
      </c>
      <c r="F28" s="2">
        <f>Raw_schedule!E26</f>
        <v>0.03</v>
      </c>
      <c r="G28" s="2">
        <f>Raw_schedule!F26</f>
        <v>0.03</v>
      </c>
      <c r="H28" s="2">
        <f>Raw_schedule!G26</f>
        <v>0.03</v>
      </c>
      <c r="I28" s="2">
        <f>Raw_schedule!H26</f>
        <v>0.03</v>
      </c>
      <c r="J28" s="2">
        <f>Raw_schedule!I26</f>
        <v>0.03</v>
      </c>
      <c r="K28" s="2">
        <f>Raw_schedule!J26</f>
        <v>0.03</v>
      </c>
      <c r="L28" s="2">
        <f>Raw_schedule!K26</f>
        <v>0.03</v>
      </c>
      <c r="M28" s="2">
        <f>Raw_schedule!L26</f>
        <v>0.03</v>
      </c>
      <c r="N28" s="2">
        <f>Raw_schedule!M26</f>
        <v>0.05</v>
      </c>
      <c r="O28" s="2">
        <f>Raw_schedule!N26</f>
        <v>0.05</v>
      </c>
      <c r="P28" s="2">
        <f>Raw_schedule!O26</f>
        <v>0.05</v>
      </c>
      <c r="Q28" s="2">
        <f>Raw_schedule!P26</f>
        <v>0.05</v>
      </c>
      <c r="R28" s="2">
        <f>Raw_schedule!Q26</f>
        <v>0.03</v>
      </c>
      <c r="S28" s="2">
        <f>Raw_schedule!R26</f>
        <v>0.03</v>
      </c>
      <c r="T28" s="2">
        <f>Raw_schedule!S26</f>
        <v>0.03</v>
      </c>
      <c r="U28" s="2">
        <f>Raw_schedule!T26</f>
        <v>0.03</v>
      </c>
      <c r="V28" s="2">
        <f>Raw_schedule!U26</f>
        <v>0.03</v>
      </c>
      <c r="W28" s="2">
        <f>Raw_schedule!V26</f>
        <v>0.03</v>
      </c>
      <c r="X28" s="2">
        <f>Raw_schedule!W26</f>
        <v>0.03</v>
      </c>
      <c r="Y28" s="2">
        <f>Raw_schedule!X26</f>
        <v>0.03</v>
      </c>
      <c r="Z28" s="2">
        <f>Raw_schedule!Y26</f>
        <v>0.03</v>
      </c>
      <c r="AA28" s="2">
        <f>Raw_schedule!Z26</f>
        <v>0.03</v>
      </c>
      <c r="AB28" s="2">
        <f>Raw_schedule!AA26</f>
        <v>0.03</v>
      </c>
    </row>
    <row r="29" spans="1:28" x14ac:dyDescent="0.25">
      <c r="A29" s="39" t="str">
        <f>Raw_schedule!B27</f>
        <v>DHW Sch</v>
      </c>
      <c r="B29" s="39" t="str">
        <f>Raw_schedule!A27</f>
        <v>School</v>
      </c>
      <c r="C29" s="2" t="str">
        <f>Raw_schedule!C27</f>
        <v>AllOtherDays (Through 12/31)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39" t="str">
        <f>Raw_schedule!B28</f>
        <v>DHW Sch</v>
      </c>
      <c r="B30" s="39" t="str">
        <f>Raw_schedule!A28</f>
        <v>School</v>
      </c>
      <c r="C30" s="2" t="str">
        <f>Raw_schedule!C28</f>
        <v>Saturdays (Through 4/3)</v>
      </c>
      <c r="D30" s="2"/>
      <c r="E30" s="2">
        <f>Raw_schedule!D28</f>
        <v>0.03</v>
      </c>
      <c r="F30" s="2">
        <f>Raw_schedule!E28</f>
        <v>0.03</v>
      </c>
      <c r="G30" s="2">
        <f>Raw_schedule!F28</f>
        <v>0.03</v>
      </c>
      <c r="H30" s="2">
        <f>Raw_schedule!G28</f>
        <v>0.03</v>
      </c>
      <c r="I30" s="2">
        <f>Raw_schedule!H28</f>
        <v>0.03</v>
      </c>
      <c r="J30" s="2">
        <f>Raw_schedule!I28</f>
        <v>0.03</v>
      </c>
      <c r="K30" s="2">
        <f>Raw_schedule!J28</f>
        <v>0.03</v>
      </c>
      <c r="L30" s="2">
        <f>Raw_schedule!K28</f>
        <v>0.03</v>
      </c>
      <c r="M30" s="2">
        <f>Raw_schedule!L28</f>
        <v>0.03</v>
      </c>
      <c r="N30" s="2">
        <f>Raw_schedule!M28</f>
        <v>0.05</v>
      </c>
      <c r="O30" s="2">
        <f>Raw_schedule!N28</f>
        <v>0.05</v>
      </c>
      <c r="P30" s="2">
        <f>Raw_schedule!O28</f>
        <v>0.05</v>
      </c>
      <c r="Q30" s="2">
        <f>Raw_schedule!P28</f>
        <v>0.05</v>
      </c>
      <c r="R30" s="2">
        <f>Raw_schedule!Q28</f>
        <v>0.03</v>
      </c>
      <c r="S30" s="2">
        <f>Raw_schedule!R28</f>
        <v>0.03</v>
      </c>
      <c r="T30" s="2">
        <f>Raw_schedule!S28</f>
        <v>0.03</v>
      </c>
      <c r="U30" s="2">
        <f>Raw_schedule!T28</f>
        <v>0.03</v>
      </c>
      <c r="V30" s="2">
        <f>Raw_schedule!U28</f>
        <v>0.03</v>
      </c>
      <c r="W30" s="2">
        <f>Raw_schedule!V28</f>
        <v>0.03</v>
      </c>
      <c r="X30" s="2">
        <f>Raw_schedule!W28</f>
        <v>0.03</v>
      </c>
      <c r="Y30" s="2">
        <f>Raw_schedule!X28</f>
        <v>0.03</v>
      </c>
      <c r="Z30" s="2">
        <f>Raw_schedule!Y28</f>
        <v>0.03</v>
      </c>
      <c r="AA30" s="2">
        <f>Raw_schedule!Z28</f>
        <v>0.03</v>
      </c>
      <c r="AB30" s="2">
        <f>Raw_schedule!AA28</f>
        <v>0.03</v>
      </c>
    </row>
    <row r="31" spans="1:28" x14ac:dyDescent="0.25">
      <c r="A31" s="39" t="str">
        <f>Raw_schedule!B29</f>
        <v>DHW Sch</v>
      </c>
      <c r="B31" s="39" t="str">
        <f>Raw_schedule!A29</f>
        <v>School</v>
      </c>
      <c r="C31" s="2" t="str">
        <f>Raw_schedule!C29</f>
        <v>Saturdays (Through 5/22)</v>
      </c>
      <c r="D31" s="2"/>
      <c r="E31" s="2">
        <f>Raw_schedule!D29</f>
        <v>0.03</v>
      </c>
      <c r="F31" s="2">
        <f>Raw_schedule!E29</f>
        <v>0.03</v>
      </c>
      <c r="G31" s="2">
        <f>Raw_schedule!F29</f>
        <v>0.03</v>
      </c>
      <c r="H31" s="2">
        <f>Raw_schedule!G29</f>
        <v>0.03</v>
      </c>
      <c r="I31" s="2">
        <f>Raw_schedule!H29</f>
        <v>0.03</v>
      </c>
      <c r="J31" s="2">
        <f>Raw_schedule!I29</f>
        <v>0.03</v>
      </c>
      <c r="K31" s="2">
        <f>Raw_schedule!J29</f>
        <v>0.03</v>
      </c>
      <c r="L31" s="2">
        <f>Raw_schedule!K29</f>
        <v>0.03</v>
      </c>
      <c r="M31" s="2">
        <f>Raw_schedule!L29</f>
        <v>0.03</v>
      </c>
      <c r="N31" s="2">
        <f>Raw_schedule!M29</f>
        <v>0.05</v>
      </c>
      <c r="O31" s="2">
        <f>Raw_schedule!N29</f>
        <v>0.05</v>
      </c>
      <c r="P31" s="2">
        <f>Raw_schedule!O29</f>
        <v>0.05</v>
      </c>
      <c r="Q31" s="2">
        <f>Raw_schedule!P29</f>
        <v>0.05</v>
      </c>
      <c r="R31" s="2">
        <f>Raw_schedule!Q29</f>
        <v>0.03</v>
      </c>
      <c r="S31" s="2">
        <f>Raw_schedule!R29</f>
        <v>0.03</v>
      </c>
      <c r="T31" s="2">
        <f>Raw_schedule!S29</f>
        <v>0.03</v>
      </c>
      <c r="U31" s="2">
        <f>Raw_schedule!T29</f>
        <v>0.03</v>
      </c>
      <c r="V31" s="2">
        <f>Raw_schedule!U29</f>
        <v>0.03</v>
      </c>
      <c r="W31" s="2">
        <f>Raw_schedule!V29</f>
        <v>0.03</v>
      </c>
      <c r="X31" s="2">
        <f>Raw_schedule!W29</f>
        <v>0.03</v>
      </c>
      <c r="Y31" s="2">
        <f>Raw_schedule!X29</f>
        <v>0.03</v>
      </c>
      <c r="Z31" s="2">
        <f>Raw_schedule!Y29</f>
        <v>0.03</v>
      </c>
      <c r="AA31" s="2">
        <f>Raw_schedule!Z29</f>
        <v>0.03</v>
      </c>
      <c r="AB31" s="2">
        <f>Raw_schedule!AA29</f>
        <v>0.03</v>
      </c>
    </row>
    <row r="32" spans="1:28" x14ac:dyDescent="0.25">
      <c r="A32" s="39" t="str">
        <f>Raw_schedule!B30</f>
        <v>DHW Sch</v>
      </c>
      <c r="B32" s="39" t="str">
        <f>Raw_schedule!A30</f>
        <v>School</v>
      </c>
      <c r="C32" s="2" t="str">
        <f>Raw_schedule!C30</f>
        <v>Saturdays (Through 8/7)</v>
      </c>
      <c r="D32" s="2"/>
      <c r="E32" s="2">
        <f>Raw_schedule!D30</f>
        <v>0.03</v>
      </c>
      <c r="F32" s="2">
        <f>Raw_schedule!E30</f>
        <v>0.03</v>
      </c>
      <c r="G32" s="2">
        <f>Raw_schedule!F30</f>
        <v>0.03</v>
      </c>
      <c r="H32" s="2">
        <f>Raw_schedule!G30</f>
        <v>0.03</v>
      </c>
      <c r="I32" s="2">
        <f>Raw_schedule!H30</f>
        <v>0.03</v>
      </c>
      <c r="J32" s="2">
        <f>Raw_schedule!I30</f>
        <v>0.03</v>
      </c>
      <c r="K32" s="2">
        <f>Raw_schedule!J30</f>
        <v>0.03</v>
      </c>
      <c r="L32" s="2">
        <f>Raw_schedule!K30</f>
        <v>0.03</v>
      </c>
      <c r="M32" s="2">
        <f>Raw_schedule!L30</f>
        <v>0.03</v>
      </c>
      <c r="N32" s="2">
        <f>Raw_schedule!M30</f>
        <v>0.05</v>
      </c>
      <c r="O32" s="2">
        <f>Raw_schedule!N30</f>
        <v>0.05</v>
      </c>
      <c r="P32" s="2">
        <f>Raw_schedule!O30</f>
        <v>0.05</v>
      </c>
      <c r="Q32" s="2">
        <f>Raw_schedule!P30</f>
        <v>0.05</v>
      </c>
      <c r="R32" s="2">
        <f>Raw_schedule!Q30</f>
        <v>0.03</v>
      </c>
      <c r="S32" s="2">
        <f>Raw_schedule!R30</f>
        <v>0.03</v>
      </c>
      <c r="T32" s="2">
        <f>Raw_schedule!S30</f>
        <v>0.03</v>
      </c>
      <c r="U32" s="2">
        <f>Raw_schedule!T30</f>
        <v>0.03</v>
      </c>
      <c r="V32" s="2">
        <f>Raw_schedule!U30</f>
        <v>0.03</v>
      </c>
      <c r="W32" s="2">
        <f>Raw_schedule!V30</f>
        <v>0.03</v>
      </c>
      <c r="X32" s="2">
        <f>Raw_schedule!W30</f>
        <v>0.03</v>
      </c>
      <c r="Y32" s="2">
        <f>Raw_schedule!X30</f>
        <v>0.03</v>
      </c>
      <c r="Z32" s="2">
        <f>Raw_schedule!Y30</f>
        <v>0.03</v>
      </c>
      <c r="AA32" s="2">
        <f>Raw_schedule!Z30</f>
        <v>0.03</v>
      </c>
      <c r="AB32" s="2">
        <f>Raw_schedule!AA30</f>
        <v>0.03</v>
      </c>
    </row>
    <row r="33" spans="1:28" x14ac:dyDescent="0.25">
      <c r="A33" s="39" t="str">
        <f>Raw_schedule!B31</f>
        <v>DHW Sch</v>
      </c>
      <c r="B33" s="39" t="str">
        <f>Raw_schedule!A31</f>
        <v>School</v>
      </c>
      <c r="C33" s="2" t="str">
        <f>Raw_schedule!C31</f>
        <v>Saturdays (Through 12/11)</v>
      </c>
      <c r="D33" s="2"/>
      <c r="E33" s="2">
        <f>Raw_schedule!D31</f>
        <v>0.03</v>
      </c>
      <c r="F33" s="2">
        <f>Raw_schedule!E31</f>
        <v>0.03</v>
      </c>
      <c r="G33" s="2">
        <f>Raw_schedule!F31</f>
        <v>0.03</v>
      </c>
      <c r="H33" s="2">
        <f>Raw_schedule!G31</f>
        <v>0.03</v>
      </c>
      <c r="I33" s="2">
        <f>Raw_schedule!H31</f>
        <v>0.03</v>
      </c>
      <c r="J33" s="2">
        <f>Raw_schedule!I31</f>
        <v>0.03</v>
      </c>
      <c r="K33" s="2">
        <f>Raw_schedule!J31</f>
        <v>0.03</v>
      </c>
      <c r="L33" s="2">
        <f>Raw_schedule!K31</f>
        <v>0.03</v>
      </c>
      <c r="M33" s="2">
        <f>Raw_schedule!L31</f>
        <v>0.03</v>
      </c>
      <c r="N33" s="2">
        <f>Raw_schedule!M31</f>
        <v>0.05</v>
      </c>
      <c r="O33" s="2">
        <f>Raw_schedule!N31</f>
        <v>0.05</v>
      </c>
      <c r="P33" s="2">
        <f>Raw_schedule!O31</f>
        <v>0.05</v>
      </c>
      <c r="Q33" s="2">
        <f>Raw_schedule!P31</f>
        <v>0.05</v>
      </c>
      <c r="R33" s="2">
        <f>Raw_schedule!Q31</f>
        <v>0.03</v>
      </c>
      <c r="S33" s="2">
        <f>Raw_schedule!R31</f>
        <v>0.03</v>
      </c>
      <c r="T33" s="2">
        <f>Raw_schedule!S31</f>
        <v>0.03</v>
      </c>
      <c r="U33" s="2">
        <f>Raw_schedule!T31</f>
        <v>0.03</v>
      </c>
      <c r="V33" s="2">
        <f>Raw_schedule!U31</f>
        <v>0.03</v>
      </c>
      <c r="W33" s="2">
        <f>Raw_schedule!V31</f>
        <v>0.03</v>
      </c>
      <c r="X33" s="2">
        <f>Raw_schedule!W31</f>
        <v>0.03</v>
      </c>
      <c r="Y33" s="2">
        <f>Raw_schedule!X31</f>
        <v>0.03</v>
      </c>
      <c r="Z33" s="2">
        <f>Raw_schedule!Y31</f>
        <v>0.03</v>
      </c>
      <c r="AA33" s="2">
        <f>Raw_schedule!Z31</f>
        <v>0.03</v>
      </c>
      <c r="AB33" s="2">
        <f>Raw_schedule!AA31</f>
        <v>0.03</v>
      </c>
    </row>
    <row r="34" spans="1:28" x14ac:dyDescent="0.25">
      <c r="A34" s="39" t="str">
        <f>Raw_schedule!B32</f>
        <v>DHW Sch</v>
      </c>
      <c r="B34" s="39" t="str">
        <f>Raw_schedule!A32</f>
        <v>School</v>
      </c>
      <c r="C34" s="2" t="str">
        <f>Raw_schedule!C32</f>
        <v>Weekdays (Through 4/3)</v>
      </c>
      <c r="D34" s="2"/>
      <c r="E34" s="2">
        <f>Raw_schedule!D32</f>
        <v>0.05</v>
      </c>
      <c r="F34" s="2">
        <f>Raw_schedule!E32</f>
        <v>0.05</v>
      </c>
      <c r="G34" s="2">
        <f>Raw_schedule!F32</f>
        <v>0.05</v>
      </c>
      <c r="H34" s="2">
        <f>Raw_schedule!G32</f>
        <v>0.05</v>
      </c>
      <c r="I34" s="2">
        <f>Raw_schedule!H32</f>
        <v>0.05</v>
      </c>
      <c r="J34" s="2">
        <f>Raw_schedule!I32</f>
        <v>0.05</v>
      </c>
      <c r="K34" s="2">
        <f>Raw_schedule!J32</f>
        <v>0.05</v>
      </c>
      <c r="L34" s="2">
        <f>Raw_schedule!K32</f>
        <v>0.1</v>
      </c>
      <c r="M34" s="2">
        <f>Raw_schedule!L32</f>
        <v>0.34</v>
      </c>
      <c r="N34" s="2">
        <f>Raw_schedule!M32</f>
        <v>0.6</v>
      </c>
      <c r="O34" s="2">
        <f>Raw_schedule!N32</f>
        <v>0.63</v>
      </c>
      <c r="P34" s="2">
        <f>Raw_schedule!O32</f>
        <v>0.72</v>
      </c>
      <c r="Q34" s="2">
        <f>Raw_schedule!P32</f>
        <v>0.79</v>
      </c>
      <c r="R34" s="2">
        <f>Raw_schedule!Q32</f>
        <v>0.83</v>
      </c>
      <c r="S34" s="2">
        <f>Raw_schedule!R32</f>
        <v>0.61</v>
      </c>
      <c r="T34" s="2">
        <f>Raw_schedule!S32</f>
        <v>0.65</v>
      </c>
      <c r="U34" s="2">
        <f>Raw_schedule!T32</f>
        <v>0.1</v>
      </c>
      <c r="V34" s="2">
        <f>Raw_schedule!U32</f>
        <v>0.1</v>
      </c>
      <c r="W34" s="2">
        <f>Raw_schedule!V32</f>
        <v>0.19</v>
      </c>
      <c r="X34" s="2">
        <f>Raw_schedule!W32</f>
        <v>0.25</v>
      </c>
      <c r="Y34" s="2">
        <f>Raw_schedule!X32</f>
        <v>0.22</v>
      </c>
      <c r="Z34" s="2">
        <f>Raw_schedule!Y32</f>
        <v>0.22</v>
      </c>
      <c r="AA34" s="2">
        <f>Raw_schedule!Z32</f>
        <v>0.12</v>
      </c>
      <c r="AB34" s="2">
        <f>Raw_schedule!AA32</f>
        <v>0.09</v>
      </c>
    </row>
    <row r="35" spans="1:28" x14ac:dyDescent="0.25">
      <c r="A35" s="39" t="str">
        <f>Raw_schedule!B33</f>
        <v>DHW Sch</v>
      </c>
      <c r="B35" s="39" t="str">
        <f>Raw_schedule!A33</f>
        <v>School</v>
      </c>
      <c r="C35" s="2" t="str">
        <f>Raw_schedule!C33</f>
        <v>Weekdays (Through 5/22)</v>
      </c>
      <c r="D35" s="2"/>
      <c r="E35" s="2">
        <f>Raw_schedule!D33</f>
        <v>0.05</v>
      </c>
      <c r="F35" s="2">
        <f>Raw_schedule!E33</f>
        <v>0.05</v>
      </c>
      <c r="G35" s="2">
        <f>Raw_schedule!F33</f>
        <v>0.05</v>
      </c>
      <c r="H35" s="2">
        <f>Raw_schedule!G33</f>
        <v>0.05</v>
      </c>
      <c r="I35" s="2">
        <f>Raw_schedule!H33</f>
        <v>0.05</v>
      </c>
      <c r="J35" s="2">
        <f>Raw_schedule!I33</f>
        <v>0.05</v>
      </c>
      <c r="K35" s="2">
        <f>Raw_schedule!J33</f>
        <v>0.05</v>
      </c>
      <c r="L35" s="2">
        <f>Raw_schedule!K33</f>
        <v>0.1</v>
      </c>
      <c r="M35" s="2">
        <f>Raw_schedule!L33</f>
        <v>0.34</v>
      </c>
      <c r="N35" s="2">
        <f>Raw_schedule!M33</f>
        <v>0.6</v>
      </c>
      <c r="O35" s="2">
        <f>Raw_schedule!N33</f>
        <v>0.63</v>
      </c>
      <c r="P35" s="2">
        <f>Raw_schedule!O33</f>
        <v>0.72</v>
      </c>
      <c r="Q35" s="2">
        <f>Raw_schedule!P33</f>
        <v>0.79</v>
      </c>
      <c r="R35" s="2">
        <f>Raw_schedule!Q33</f>
        <v>0.83</v>
      </c>
      <c r="S35" s="2">
        <f>Raw_schedule!R33</f>
        <v>0.61</v>
      </c>
      <c r="T35" s="2">
        <f>Raw_schedule!S33</f>
        <v>0.65</v>
      </c>
      <c r="U35" s="2">
        <f>Raw_schedule!T33</f>
        <v>0.1</v>
      </c>
      <c r="V35" s="2">
        <f>Raw_schedule!U33</f>
        <v>0.1</v>
      </c>
      <c r="W35" s="2">
        <f>Raw_schedule!V33</f>
        <v>0.19</v>
      </c>
      <c r="X35" s="2">
        <f>Raw_schedule!W33</f>
        <v>0.25</v>
      </c>
      <c r="Y35" s="2">
        <f>Raw_schedule!X33</f>
        <v>0.22</v>
      </c>
      <c r="Z35" s="2">
        <f>Raw_schedule!Y33</f>
        <v>0.22</v>
      </c>
      <c r="AA35" s="2">
        <f>Raw_schedule!Z33</f>
        <v>0.12</v>
      </c>
      <c r="AB35" s="2">
        <f>Raw_schedule!AA33</f>
        <v>0.09</v>
      </c>
    </row>
    <row r="36" spans="1:28" x14ac:dyDescent="0.25">
      <c r="A36" s="39" t="str">
        <f>Raw_schedule!B34</f>
        <v>DHW Sch</v>
      </c>
      <c r="B36" s="39" t="str">
        <f>Raw_schedule!A34</f>
        <v>School</v>
      </c>
      <c r="C36" s="2" t="str">
        <f>Raw_schedule!C34</f>
        <v>Weekdays (Through 8/7)</v>
      </c>
      <c r="D36" s="2"/>
      <c r="E36" s="2">
        <f>Raw_schedule!D34</f>
        <v>0.05</v>
      </c>
      <c r="F36" s="2">
        <f>Raw_schedule!E34</f>
        <v>0.05</v>
      </c>
      <c r="G36" s="2">
        <f>Raw_schedule!F34</f>
        <v>0.05</v>
      </c>
      <c r="H36" s="2">
        <f>Raw_schedule!G34</f>
        <v>0.05</v>
      </c>
      <c r="I36" s="2">
        <f>Raw_schedule!H34</f>
        <v>0.05</v>
      </c>
      <c r="J36" s="2">
        <f>Raw_schedule!I34</f>
        <v>0.05</v>
      </c>
      <c r="K36" s="2">
        <f>Raw_schedule!J34</f>
        <v>0.05</v>
      </c>
      <c r="L36" s="2">
        <f>Raw_schedule!K34</f>
        <v>0.1</v>
      </c>
      <c r="M36" s="2">
        <f>Raw_schedule!L34</f>
        <v>0.34</v>
      </c>
      <c r="N36" s="2">
        <f>Raw_schedule!M34</f>
        <v>0.6</v>
      </c>
      <c r="O36" s="2">
        <f>Raw_schedule!N34</f>
        <v>0.63</v>
      </c>
      <c r="P36" s="2">
        <f>Raw_schedule!O34</f>
        <v>0.72</v>
      </c>
      <c r="Q36" s="2">
        <f>Raw_schedule!P34</f>
        <v>0.79</v>
      </c>
      <c r="R36" s="2">
        <f>Raw_schedule!Q34</f>
        <v>0.83</v>
      </c>
      <c r="S36" s="2">
        <f>Raw_schedule!R34</f>
        <v>0.61</v>
      </c>
      <c r="T36" s="2">
        <f>Raw_schedule!S34</f>
        <v>0.65</v>
      </c>
      <c r="U36" s="2">
        <f>Raw_schedule!T34</f>
        <v>0.1</v>
      </c>
      <c r="V36" s="2">
        <f>Raw_schedule!U34</f>
        <v>0.1</v>
      </c>
      <c r="W36" s="2">
        <f>Raw_schedule!V34</f>
        <v>0.19</v>
      </c>
      <c r="X36" s="2">
        <f>Raw_schedule!W34</f>
        <v>0.25</v>
      </c>
      <c r="Y36" s="2">
        <f>Raw_schedule!X34</f>
        <v>0.22</v>
      </c>
      <c r="Z36" s="2">
        <f>Raw_schedule!Y34</f>
        <v>0.22</v>
      </c>
      <c r="AA36" s="2">
        <f>Raw_schedule!Z34</f>
        <v>0.12</v>
      </c>
      <c r="AB36" s="2">
        <f>Raw_schedule!AA34</f>
        <v>0.09</v>
      </c>
    </row>
    <row r="37" spans="1:28" x14ac:dyDescent="0.25">
      <c r="A37" s="39" t="str">
        <f>Raw_schedule!B35</f>
        <v>DHW Sch</v>
      </c>
      <c r="B37" s="39" t="str">
        <f>Raw_schedule!A35</f>
        <v>School</v>
      </c>
      <c r="C37" s="2" t="str">
        <f>Raw_schedule!C35</f>
        <v>Weekdays (Through 12/11)</v>
      </c>
      <c r="D37" s="2"/>
      <c r="E37" s="2">
        <f>Raw_schedule!D35</f>
        <v>0.05</v>
      </c>
      <c r="F37" s="2">
        <f>Raw_schedule!E35</f>
        <v>0.05</v>
      </c>
      <c r="G37" s="2">
        <f>Raw_schedule!F35</f>
        <v>0.05</v>
      </c>
      <c r="H37" s="2">
        <f>Raw_schedule!G35</f>
        <v>0.05</v>
      </c>
      <c r="I37" s="2">
        <f>Raw_schedule!H35</f>
        <v>0.05</v>
      </c>
      <c r="J37" s="2">
        <f>Raw_schedule!I35</f>
        <v>0.05</v>
      </c>
      <c r="K37" s="2">
        <f>Raw_schedule!J35</f>
        <v>0.05</v>
      </c>
      <c r="L37" s="2">
        <f>Raw_schedule!K35</f>
        <v>0.1</v>
      </c>
      <c r="M37" s="2">
        <f>Raw_schedule!L35</f>
        <v>0.34</v>
      </c>
      <c r="N37" s="2">
        <f>Raw_schedule!M35</f>
        <v>0.6</v>
      </c>
      <c r="O37" s="2">
        <f>Raw_schedule!N35</f>
        <v>0.63</v>
      </c>
      <c r="P37" s="2">
        <f>Raw_schedule!O35</f>
        <v>0.72</v>
      </c>
      <c r="Q37" s="2">
        <f>Raw_schedule!P35</f>
        <v>0.79</v>
      </c>
      <c r="R37" s="2">
        <f>Raw_schedule!Q35</f>
        <v>0.83</v>
      </c>
      <c r="S37" s="2">
        <f>Raw_schedule!R35</f>
        <v>0.61</v>
      </c>
      <c r="T37" s="2">
        <f>Raw_schedule!S35</f>
        <v>0.65</v>
      </c>
      <c r="U37" s="2">
        <f>Raw_schedule!T35</f>
        <v>0.1</v>
      </c>
      <c r="V37" s="2">
        <f>Raw_schedule!U35</f>
        <v>0.1</v>
      </c>
      <c r="W37" s="2">
        <f>Raw_schedule!V35</f>
        <v>0.19</v>
      </c>
      <c r="X37" s="2">
        <f>Raw_schedule!W35</f>
        <v>0.25</v>
      </c>
      <c r="Y37" s="2">
        <f>Raw_schedule!X35</f>
        <v>0.22</v>
      </c>
      <c r="Z37" s="2">
        <f>Raw_schedule!Y35</f>
        <v>0.22</v>
      </c>
      <c r="AA37" s="2">
        <f>Raw_schedule!Z35</f>
        <v>0.12</v>
      </c>
      <c r="AB37" s="2">
        <f>Raw_schedule!AA35</f>
        <v>0.09</v>
      </c>
    </row>
    <row r="38" spans="1:28" x14ac:dyDescent="0.25">
      <c r="A38" s="39" t="str">
        <f>Raw_schedule!B36</f>
        <v>Elec Equip Sch</v>
      </c>
      <c r="B38" s="39" t="str">
        <f>Raw_schedule!A36</f>
        <v>School</v>
      </c>
      <c r="C38" s="2" t="str">
        <f>Raw_schedule!C36</f>
        <v>AllOtherDays (Through 1/11)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39" t="str">
        <f>Raw_schedule!B37</f>
        <v>Elec Equip Sch</v>
      </c>
      <c r="B39" s="39" t="str">
        <f>Raw_schedule!A37</f>
        <v>School</v>
      </c>
      <c r="C39" s="2" t="str">
        <f>Raw_schedule!C37</f>
        <v>AllOtherDays (Through 4/3)</v>
      </c>
      <c r="D39" s="2"/>
      <c r="E39" s="2">
        <f>Raw_schedule!D37</f>
        <v>0.05</v>
      </c>
      <c r="F39" s="2">
        <f>Raw_schedule!E37</f>
        <v>0.05</v>
      </c>
      <c r="G39" s="2">
        <f>Raw_schedule!F37</f>
        <v>0.05</v>
      </c>
      <c r="H39" s="2">
        <f>Raw_schedule!G37</f>
        <v>0.05</v>
      </c>
      <c r="I39" s="2">
        <f>Raw_schedule!H37</f>
        <v>0.05</v>
      </c>
      <c r="J39" s="2">
        <f>Raw_schedule!I37</f>
        <v>0.05</v>
      </c>
      <c r="K39" s="2">
        <f>Raw_schedule!J37</f>
        <v>0.05</v>
      </c>
      <c r="L39" s="2">
        <f>Raw_schedule!K37</f>
        <v>0.05</v>
      </c>
      <c r="M39" s="2">
        <f>Raw_schedule!L37</f>
        <v>0.05</v>
      </c>
      <c r="N39" s="2">
        <f>Raw_schedule!M37</f>
        <v>0.05</v>
      </c>
      <c r="O39" s="2">
        <f>Raw_schedule!N37</f>
        <v>0.05</v>
      </c>
      <c r="P39" s="2">
        <f>Raw_schedule!O37</f>
        <v>0.05</v>
      </c>
      <c r="Q39" s="2">
        <f>Raw_schedule!P37</f>
        <v>0.05</v>
      </c>
      <c r="R39" s="2">
        <f>Raw_schedule!Q37</f>
        <v>0.05</v>
      </c>
      <c r="S39" s="2">
        <f>Raw_schedule!R37</f>
        <v>0.05</v>
      </c>
      <c r="T39" s="2">
        <f>Raw_schedule!S37</f>
        <v>0.05</v>
      </c>
      <c r="U39" s="2">
        <f>Raw_schedule!T37</f>
        <v>0.05</v>
      </c>
      <c r="V39" s="2">
        <f>Raw_schedule!U37</f>
        <v>0.05</v>
      </c>
      <c r="W39" s="2">
        <f>Raw_schedule!V37</f>
        <v>0.05</v>
      </c>
      <c r="X39" s="2">
        <f>Raw_schedule!W37</f>
        <v>0.05</v>
      </c>
      <c r="Y39" s="2">
        <f>Raw_schedule!X37</f>
        <v>0.05</v>
      </c>
      <c r="Z39" s="2">
        <f>Raw_schedule!Y37</f>
        <v>0.05</v>
      </c>
      <c r="AA39" s="2">
        <f>Raw_schedule!Z37</f>
        <v>0.05</v>
      </c>
      <c r="AB39" s="2">
        <f>Raw_schedule!AA37</f>
        <v>0.05</v>
      </c>
    </row>
    <row r="40" spans="1:28" x14ac:dyDescent="0.25">
      <c r="A40" s="39" t="str">
        <f>Raw_schedule!B38</f>
        <v>Elec Equip Sch</v>
      </c>
      <c r="B40" s="39" t="str">
        <f>Raw_schedule!A38</f>
        <v>School</v>
      </c>
      <c r="C40" s="2" t="str">
        <f>Raw_schedule!C38</f>
        <v>AllOtherDays (Through 4/12)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39" t="str">
        <f>Raw_schedule!B39</f>
        <v>Elec Equip Sch</v>
      </c>
      <c r="B41" s="39" t="str">
        <f>Raw_schedule!A39</f>
        <v>School</v>
      </c>
      <c r="C41" s="2" t="str">
        <f>Raw_schedule!C39</f>
        <v>AllOtherDays (Through 5/22)</v>
      </c>
      <c r="D41" s="2"/>
      <c r="E41" s="2">
        <f>Raw_schedule!D39</f>
        <v>0.05</v>
      </c>
      <c r="F41" s="2">
        <f>Raw_schedule!E39</f>
        <v>0.05</v>
      </c>
      <c r="G41" s="2">
        <f>Raw_schedule!F39</f>
        <v>0.05</v>
      </c>
      <c r="H41" s="2">
        <f>Raw_schedule!G39</f>
        <v>0.05</v>
      </c>
      <c r="I41" s="2">
        <f>Raw_schedule!H39</f>
        <v>0.05</v>
      </c>
      <c r="J41" s="2">
        <f>Raw_schedule!I39</f>
        <v>0.05</v>
      </c>
      <c r="K41" s="2">
        <f>Raw_schedule!J39</f>
        <v>0.05</v>
      </c>
      <c r="L41" s="2">
        <f>Raw_schedule!K39</f>
        <v>0.05</v>
      </c>
      <c r="M41" s="2">
        <f>Raw_schedule!L39</f>
        <v>0.05</v>
      </c>
      <c r="N41" s="2">
        <f>Raw_schedule!M39</f>
        <v>0.05</v>
      </c>
      <c r="O41" s="2">
        <f>Raw_schedule!N39</f>
        <v>0.05</v>
      </c>
      <c r="P41" s="2">
        <f>Raw_schedule!O39</f>
        <v>0.05</v>
      </c>
      <c r="Q41" s="2">
        <f>Raw_schedule!P39</f>
        <v>0.05</v>
      </c>
      <c r="R41" s="2">
        <f>Raw_schedule!Q39</f>
        <v>0.05</v>
      </c>
      <c r="S41" s="2">
        <f>Raw_schedule!R39</f>
        <v>0.05</v>
      </c>
      <c r="T41" s="2">
        <f>Raw_schedule!S39</f>
        <v>0.05</v>
      </c>
      <c r="U41" s="2">
        <f>Raw_schedule!T39</f>
        <v>0.05</v>
      </c>
      <c r="V41" s="2">
        <f>Raw_schedule!U39</f>
        <v>0.05</v>
      </c>
      <c r="W41" s="2">
        <f>Raw_schedule!V39</f>
        <v>0.05</v>
      </c>
      <c r="X41" s="2">
        <f>Raw_schedule!W39</f>
        <v>0.05</v>
      </c>
      <c r="Y41" s="2">
        <f>Raw_schedule!X39</f>
        <v>0.05</v>
      </c>
      <c r="Z41" s="2">
        <f>Raw_schedule!Y39</f>
        <v>0.05</v>
      </c>
      <c r="AA41" s="2">
        <f>Raw_schedule!Z39</f>
        <v>0.05</v>
      </c>
      <c r="AB41" s="2">
        <f>Raw_schedule!AA39</f>
        <v>0.05</v>
      </c>
    </row>
    <row r="42" spans="1:28" x14ac:dyDescent="0.25">
      <c r="A42" s="39" t="str">
        <f>Raw_schedule!B40</f>
        <v>Elec Equip Sch</v>
      </c>
      <c r="B42" s="39" t="str">
        <f>Raw_schedule!A40</f>
        <v>School</v>
      </c>
      <c r="C42" s="2" t="str">
        <f>Raw_schedule!C40</f>
        <v>AllOtherDays (Through 5/31)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39" t="str">
        <f>Raw_schedule!B41</f>
        <v>Elec Equip Sch</v>
      </c>
      <c r="B43" s="39" t="str">
        <f>Raw_schedule!A41</f>
        <v>School</v>
      </c>
      <c r="C43" s="2" t="str">
        <f>Raw_schedule!C41</f>
        <v>AllOtherDays (Through 8/7)</v>
      </c>
      <c r="D43" s="2"/>
      <c r="E43" s="2">
        <f>Raw_schedule!D41</f>
        <v>0.05</v>
      </c>
      <c r="F43" s="2">
        <f>Raw_schedule!E41</f>
        <v>0.05</v>
      </c>
      <c r="G43" s="2">
        <f>Raw_schedule!F41</f>
        <v>0.05</v>
      </c>
      <c r="H43" s="2">
        <f>Raw_schedule!G41</f>
        <v>0.05</v>
      </c>
      <c r="I43" s="2">
        <f>Raw_schedule!H41</f>
        <v>0.05</v>
      </c>
      <c r="J43" s="2">
        <f>Raw_schedule!I41</f>
        <v>0.05</v>
      </c>
      <c r="K43" s="2">
        <f>Raw_schedule!J41</f>
        <v>0.05</v>
      </c>
      <c r="L43" s="2">
        <f>Raw_schedule!K41</f>
        <v>0.05</v>
      </c>
      <c r="M43" s="2">
        <f>Raw_schedule!L41</f>
        <v>0.05</v>
      </c>
      <c r="N43" s="2">
        <f>Raw_schedule!M41</f>
        <v>0.05</v>
      </c>
      <c r="O43" s="2">
        <f>Raw_schedule!N41</f>
        <v>0.05</v>
      </c>
      <c r="P43" s="2">
        <f>Raw_schedule!O41</f>
        <v>0.05</v>
      </c>
      <c r="Q43" s="2">
        <f>Raw_schedule!P41</f>
        <v>0.05</v>
      </c>
      <c r="R43" s="2">
        <f>Raw_schedule!Q41</f>
        <v>0.05</v>
      </c>
      <c r="S43" s="2">
        <f>Raw_schedule!R41</f>
        <v>0.05</v>
      </c>
      <c r="T43" s="2">
        <f>Raw_schedule!S41</f>
        <v>0.05</v>
      </c>
      <c r="U43" s="2">
        <f>Raw_schedule!T41</f>
        <v>0.05</v>
      </c>
      <c r="V43" s="2">
        <f>Raw_schedule!U41</f>
        <v>0.05</v>
      </c>
      <c r="W43" s="2">
        <f>Raw_schedule!V41</f>
        <v>0.05</v>
      </c>
      <c r="X43" s="2">
        <f>Raw_schedule!W41</f>
        <v>0.05</v>
      </c>
      <c r="Y43" s="2">
        <f>Raw_schedule!X41</f>
        <v>0.05</v>
      </c>
      <c r="Z43" s="2">
        <f>Raw_schedule!Y41</f>
        <v>0.05</v>
      </c>
      <c r="AA43" s="2">
        <f>Raw_schedule!Z41</f>
        <v>0.05</v>
      </c>
      <c r="AB43" s="2">
        <f>Raw_schedule!AA41</f>
        <v>0.05</v>
      </c>
    </row>
    <row r="44" spans="1:28" x14ac:dyDescent="0.25">
      <c r="A44" s="39" t="str">
        <f>Raw_schedule!B42</f>
        <v>Elec Equip Sch</v>
      </c>
      <c r="B44" s="39" t="str">
        <f>Raw_schedule!A42</f>
        <v>School</v>
      </c>
      <c r="C44" s="2" t="str">
        <f>Raw_schedule!C42</f>
        <v>AllOtherDays (Through 8/16)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39" t="str">
        <f>Raw_schedule!B43</f>
        <v>Elec Equip Sch</v>
      </c>
      <c r="B45" s="39" t="str">
        <f>Raw_schedule!A43</f>
        <v>School</v>
      </c>
      <c r="C45" s="2" t="str">
        <f>Raw_schedule!C43</f>
        <v>AllOtherDays (Through 12/11)</v>
      </c>
      <c r="D45" s="2"/>
      <c r="E45" s="2">
        <f>Raw_schedule!D43</f>
        <v>0.05</v>
      </c>
      <c r="F45" s="2">
        <f>Raw_schedule!E43</f>
        <v>0.05</v>
      </c>
      <c r="G45" s="2">
        <f>Raw_schedule!F43</f>
        <v>0.05</v>
      </c>
      <c r="H45" s="2">
        <f>Raw_schedule!G43</f>
        <v>0.05</v>
      </c>
      <c r="I45" s="2">
        <f>Raw_schedule!H43</f>
        <v>0.05</v>
      </c>
      <c r="J45" s="2">
        <f>Raw_schedule!I43</f>
        <v>0.05</v>
      </c>
      <c r="K45" s="2">
        <f>Raw_schedule!J43</f>
        <v>0.05</v>
      </c>
      <c r="L45" s="2">
        <f>Raw_schedule!K43</f>
        <v>0.05</v>
      </c>
      <c r="M45" s="2">
        <f>Raw_schedule!L43</f>
        <v>0.05</v>
      </c>
      <c r="N45" s="2">
        <f>Raw_schedule!M43</f>
        <v>0.05</v>
      </c>
      <c r="O45" s="2">
        <f>Raw_schedule!N43</f>
        <v>0.05</v>
      </c>
      <c r="P45" s="2">
        <f>Raw_schedule!O43</f>
        <v>0.05</v>
      </c>
      <c r="Q45" s="2">
        <f>Raw_schedule!P43</f>
        <v>0.05</v>
      </c>
      <c r="R45" s="2">
        <f>Raw_schedule!Q43</f>
        <v>0.05</v>
      </c>
      <c r="S45" s="2">
        <f>Raw_schedule!R43</f>
        <v>0.05</v>
      </c>
      <c r="T45" s="2">
        <f>Raw_schedule!S43</f>
        <v>0.05</v>
      </c>
      <c r="U45" s="2">
        <f>Raw_schedule!T43</f>
        <v>0.05</v>
      </c>
      <c r="V45" s="2">
        <f>Raw_schedule!U43</f>
        <v>0.05</v>
      </c>
      <c r="W45" s="2">
        <f>Raw_schedule!V43</f>
        <v>0.05</v>
      </c>
      <c r="X45" s="2">
        <f>Raw_schedule!W43</f>
        <v>0.05</v>
      </c>
      <c r="Y45" s="2">
        <f>Raw_schedule!X43</f>
        <v>0.05</v>
      </c>
      <c r="Z45" s="2">
        <f>Raw_schedule!Y43</f>
        <v>0.05</v>
      </c>
      <c r="AA45" s="2">
        <f>Raw_schedule!Z43</f>
        <v>0.05</v>
      </c>
      <c r="AB45" s="2">
        <f>Raw_schedule!AA43</f>
        <v>0.05</v>
      </c>
    </row>
    <row r="46" spans="1:28" x14ac:dyDescent="0.25">
      <c r="A46" s="39" t="str">
        <f>Raw_schedule!B44</f>
        <v>Elec Equip Sch</v>
      </c>
      <c r="B46" s="39" t="str">
        <f>Raw_schedule!A44</f>
        <v>School</v>
      </c>
      <c r="C46" s="2" t="str">
        <f>Raw_schedule!C44</f>
        <v>AllOtherDays (Through 12/31)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39" t="str">
        <f>Raw_schedule!B45</f>
        <v>Elec Equip Sch</v>
      </c>
      <c r="B47" s="39" t="str">
        <f>Raw_schedule!A45</f>
        <v>School</v>
      </c>
      <c r="C47" s="2" t="str">
        <f>Raw_schedule!C45</f>
        <v>Saturdays (Through 4/3)</v>
      </c>
      <c r="D47" s="2"/>
      <c r="E47" s="2">
        <f>Raw_schedule!D45</f>
        <v>0.05</v>
      </c>
      <c r="F47" s="2">
        <f>Raw_schedule!E45</f>
        <v>0.05</v>
      </c>
      <c r="G47" s="2">
        <f>Raw_schedule!F45</f>
        <v>0.05</v>
      </c>
      <c r="H47" s="2">
        <f>Raw_schedule!G45</f>
        <v>0.05</v>
      </c>
      <c r="I47" s="2">
        <f>Raw_schedule!H45</f>
        <v>0.05</v>
      </c>
      <c r="J47" s="2">
        <f>Raw_schedule!I45</f>
        <v>0.05</v>
      </c>
      <c r="K47" s="2">
        <f>Raw_schedule!J45</f>
        <v>0.05</v>
      </c>
      <c r="L47" s="2">
        <f>Raw_schedule!K45</f>
        <v>0.05</v>
      </c>
      <c r="M47" s="2">
        <f>Raw_schedule!L45</f>
        <v>0.15</v>
      </c>
      <c r="N47" s="2">
        <f>Raw_schedule!M45</f>
        <v>0.15</v>
      </c>
      <c r="O47" s="2">
        <f>Raw_schedule!N45</f>
        <v>0.15</v>
      </c>
      <c r="P47" s="2">
        <f>Raw_schedule!O45</f>
        <v>0.15</v>
      </c>
      <c r="Q47" s="2">
        <f>Raw_schedule!P45</f>
        <v>0.15</v>
      </c>
      <c r="R47" s="2">
        <f>Raw_schedule!Q45</f>
        <v>0.05</v>
      </c>
      <c r="S47" s="2">
        <f>Raw_schedule!R45</f>
        <v>0.05</v>
      </c>
      <c r="T47" s="2">
        <f>Raw_schedule!S45</f>
        <v>0.05</v>
      </c>
      <c r="U47" s="2">
        <f>Raw_schedule!T45</f>
        <v>0.05</v>
      </c>
      <c r="V47" s="2">
        <f>Raw_schedule!U45</f>
        <v>0.05</v>
      </c>
      <c r="W47" s="2">
        <f>Raw_schedule!V45</f>
        <v>0.05</v>
      </c>
      <c r="X47" s="2">
        <f>Raw_schedule!W45</f>
        <v>0.05</v>
      </c>
      <c r="Y47" s="2">
        <f>Raw_schedule!X45</f>
        <v>0.05</v>
      </c>
      <c r="Z47" s="2">
        <f>Raw_schedule!Y45</f>
        <v>0.05</v>
      </c>
      <c r="AA47" s="2">
        <f>Raw_schedule!Z45</f>
        <v>0.05</v>
      </c>
      <c r="AB47" s="2">
        <f>Raw_schedule!AA45</f>
        <v>0.05</v>
      </c>
    </row>
    <row r="48" spans="1:28" x14ac:dyDescent="0.25">
      <c r="A48" s="39" t="str">
        <f>Raw_schedule!B46</f>
        <v>Elec Equip Sch</v>
      </c>
      <c r="B48" s="39" t="str">
        <f>Raw_schedule!A46</f>
        <v>School</v>
      </c>
      <c r="C48" s="2" t="str">
        <f>Raw_schedule!C46</f>
        <v>Saturdays (Through 5/22)</v>
      </c>
      <c r="D48" s="2"/>
      <c r="E48" s="2">
        <f>Raw_schedule!D46</f>
        <v>0.05</v>
      </c>
      <c r="F48" s="2">
        <f>Raw_schedule!E46</f>
        <v>0.05</v>
      </c>
      <c r="G48" s="2">
        <f>Raw_schedule!F46</f>
        <v>0.05</v>
      </c>
      <c r="H48" s="2">
        <f>Raw_schedule!G46</f>
        <v>0.05</v>
      </c>
      <c r="I48" s="2">
        <f>Raw_schedule!H46</f>
        <v>0.05</v>
      </c>
      <c r="J48" s="2">
        <f>Raw_schedule!I46</f>
        <v>0.05</v>
      </c>
      <c r="K48" s="2">
        <f>Raw_schedule!J46</f>
        <v>0.05</v>
      </c>
      <c r="L48" s="2">
        <f>Raw_schedule!K46</f>
        <v>0.05</v>
      </c>
      <c r="M48" s="2">
        <f>Raw_schedule!L46</f>
        <v>0.15</v>
      </c>
      <c r="N48" s="2">
        <f>Raw_schedule!M46</f>
        <v>0.15</v>
      </c>
      <c r="O48" s="2">
        <f>Raw_schedule!N46</f>
        <v>0.15</v>
      </c>
      <c r="P48" s="2">
        <f>Raw_schedule!O46</f>
        <v>0.15</v>
      </c>
      <c r="Q48" s="2">
        <f>Raw_schedule!P46</f>
        <v>0.15</v>
      </c>
      <c r="R48" s="2">
        <f>Raw_schedule!Q46</f>
        <v>0.05</v>
      </c>
      <c r="S48" s="2">
        <f>Raw_schedule!R46</f>
        <v>0.05</v>
      </c>
      <c r="T48" s="2">
        <f>Raw_schedule!S46</f>
        <v>0.05</v>
      </c>
      <c r="U48" s="2">
        <f>Raw_schedule!T46</f>
        <v>0.05</v>
      </c>
      <c r="V48" s="2">
        <f>Raw_schedule!U46</f>
        <v>0.05</v>
      </c>
      <c r="W48" s="2">
        <f>Raw_schedule!V46</f>
        <v>0.05</v>
      </c>
      <c r="X48" s="2">
        <f>Raw_schedule!W46</f>
        <v>0.05</v>
      </c>
      <c r="Y48" s="2">
        <f>Raw_schedule!X46</f>
        <v>0.05</v>
      </c>
      <c r="Z48" s="2">
        <f>Raw_schedule!Y46</f>
        <v>0.05</v>
      </c>
      <c r="AA48" s="2">
        <f>Raw_schedule!Z46</f>
        <v>0.05</v>
      </c>
      <c r="AB48" s="2">
        <f>Raw_schedule!AA46</f>
        <v>0.05</v>
      </c>
    </row>
    <row r="49" spans="1:28" x14ac:dyDescent="0.25">
      <c r="A49" s="39" t="str">
        <f>Raw_schedule!B47</f>
        <v>Elec Equip Sch</v>
      </c>
      <c r="B49" s="39" t="str">
        <f>Raw_schedule!A47</f>
        <v>School</v>
      </c>
      <c r="C49" s="2" t="str">
        <f>Raw_schedule!C47</f>
        <v>Saturdays (Through 8/7)</v>
      </c>
      <c r="D49" s="2"/>
      <c r="E49" s="2">
        <f>Raw_schedule!D47</f>
        <v>0.05</v>
      </c>
      <c r="F49" s="2">
        <f>Raw_schedule!E47</f>
        <v>0.05</v>
      </c>
      <c r="G49" s="2">
        <f>Raw_schedule!F47</f>
        <v>0.05</v>
      </c>
      <c r="H49" s="2">
        <f>Raw_schedule!G47</f>
        <v>0.05</v>
      </c>
      <c r="I49" s="2">
        <f>Raw_schedule!H47</f>
        <v>0.05</v>
      </c>
      <c r="J49" s="2">
        <f>Raw_schedule!I47</f>
        <v>0.05</v>
      </c>
      <c r="K49" s="2">
        <f>Raw_schedule!J47</f>
        <v>0.05</v>
      </c>
      <c r="L49" s="2">
        <f>Raw_schedule!K47</f>
        <v>0.05</v>
      </c>
      <c r="M49" s="2">
        <f>Raw_schedule!L47</f>
        <v>0.15</v>
      </c>
      <c r="N49" s="2">
        <f>Raw_schedule!M47</f>
        <v>0.15</v>
      </c>
      <c r="O49" s="2">
        <f>Raw_schedule!N47</f>
        <v>0.15</v>
      </c>
      <c r="P49" s="2">
        <f>Raw_schedule!O47</f>
        <v>0.15</v>
      </c>
      <c r="Q49" s="2">
        <f>Raw_schedule!P47</f>
        <v>0.15</v>
      </c>
      <c r="R49" s="2">
        <f>Raw_schedule!Q47</f>
        <v>0.05</v>
      </c>
      <c r="S49" s="2">
        <f>Raw_schedule!R47</f>
        <v>0.05</v>
      </c>
      <c r="T49" s="2">
        <f>Raw_schedule!S47</f>
        <v>0.05</v>
      </c>
      <c r="U49" s="2">
        <f>Raw_schedule!T47</f>
        <v>0.05</v>
      </c>
      <c r="V49" s="2">
        <f>Raw_schedule!U47</f>
        <v>0.05</v>
      </c>
      <c r="W49" s="2">
        <f>Raw_schedule!V47</f>
        <v>0.05</v>
      </c>
      <c r="X49" s="2">
        <f>Raw_schedule!W47</f>
        <v>0.05</v>
      </c>
      <c r="Y49" s="2">
        <f>Raw_schedule!X47</f>
        <v>0.05</v>
      </c>
      <c r="Z49" s="2">
        <f>Raw_schedule!Y47</f>
        <v>0.05</v>
      </c>
      <c r="AA49" s="2">
        <f>Raw_schedule!Z47</f>
        <v>0.05</v>
      </c>
      <c r="AB49" s="2">
        <f>Raw_schedule!AA47</f>
        <v>0.05</v>
      </c>
    </row>
    <row r="50" spans="1:28" x14ac:dyDescent="0.25">
      <c r="A50" s="39" t="str">
        <f>Raw_schedule!B48</f>
        <v>Elec Equip Sch</v>
      </c>
      <c r="B50" s="39" t="str">
        <f>Raw_schedule!A48</f>
        <v>School</v>
      </c>
      <c r="C50" s="2" t="str">
        <f>Raw_schedule!C48</f>
        <v>Saturdays (Through 12/11)</v>
      </c>
      <c r="D50" s="2"/>
      <c r="E50" s="2">
        <f>Raw_schedule!D48</f>
        <v>0.05</v>
      </c>
      <c r="F50" s="2">
        <f>Raw_schedule!E48</f>
        <v>0.05</v>
      </c>
      <c r="G50" s="2">
        <f>Raw_schedule!F48</f>
        <v>0.05</v>
      </c>
      <c r="H50" s="2">
        <f>Raw_schedule!G48</f>
        <v>0.05</v>
      </c>
      <c r="I50" s="2">
        <f>Raw_schedule!H48</f>
        <v>0.05</v>
      </c>
      <c r="J50" s="2">
        <f>Raw_schedule!I48</f>
        <v>0.05</v>
      </c>
      <c r="K50" s="2">
        <f>Raw_schedule!J48</f>
        <v>0.05</v>
      </c>
      <c r="L50" s="2">
        <f>Raw_schedule!K48</f>
        <v>0.05</v>
      </c>
      <c r="M50" s="2">
        <f>Raw_schedule!L48</f>
        <v>0.15</v>
      </c>
      <c r="N50" s="2">
        <f>Raw_schedule!M48</f>
        <v>0.15</v>
      </c>
      <c r="O50" s="2">
        <f>Raw_schedule!N48</f>
        <v>0.15</v>
      </c>
      <c r="P50" s="2">
        <f>Raw_schedule!O48</f>
        <v>0.15</v>
      </c>
      <c r="Q50" s="2">
        <f>Raw_schedule!P48</f>
        <v>0.15</v>
      </c>
      <c r="R50" s="2">
        <f>Raw_schedule!Q48</f>
        <v>0.05</v>
      </c>
      <c r="S50" s="2">
        <f>Raw_schedule!R48</f>
        <v>0.05</v>
      </c>
      <c r="T50" s="2">
        <f>Raw_schedule!S48</f>
        <v>0.05</v>
      </c>
      <c r="U50" s="2">
        <f>Raw_schedule!T48</f>
        <v>0.05</v>
      </c>
      <c r="V50" s="2">
        <f>Raw_schedule!U48</f>
        <v>0.05</v>
      </c>
      <c r="W50" s="2">
        <f>Raw_schedule!V48</f>
        <v>0.05</v>
      </c>
      <c r="X50" s="2">
        <f>Raw_schedule!W48</f>
        <v>0.05</v>
      </c>
      <c r="Y50" s="2">
        <f>Raw_schedule!X48</f>
        <v>0.05</v>
      </c>
      <c r="Z50" s="2">
        <f>Raw_schedule!Y48</f>
        <v>0.05</v>
      </c>
      <c r="AA50" s="2">
        <f>Raw_schedule!Z48</f>
        <v>0.05</v>
      </c>
      <c r="AB50" s="2">
        <f>Raw_schedule!AA48</f>
        <v>0.05</v>
      </c>
    </row>
    <row r="51" spans="1:28" x14ac:dyDescent="0.25">
      <c r="A51" s="39" t="str">
        <f>Raw_schedule!B49</f>
        <v>Elec Equip Sch</v>
      </c>
      <c r="B51" s="39" t="str">
        <f>Raw_schedule!A49</f>
        <v>School</v>
      </c>
      <c r="C51" s="2" t="str">
        <f>Raw_schedule!C49</f>
        <v>Weekdays (Through 4/3)</v>
      </c>
      <c r="D51" s="2"/>
      <c r="E51" s="2">
        <f>Raw_schedule!D49</f>
        <v>0.05</v>
      </c>
      <c r="F51" s="2">
        <f>Raw_schedule!E49</f>
        <v>0.05</v>
      </c>
      <c r="G51" s="2">
        <f>Raw_schedule!F49</f>
        <v>0.05</v>
      </c>
      <c r="H51" s="2">
        <f>Raw_schedule!G49</f>
        <v>0.05</v>
      </c>
      <c r="I51" s="2">
        <f>Raw_schedule!H49</f>
        <v>0.05</v>
      </c>
      <c r="J51" s="2">
        <f>Raw_schedule!I49</f>
        <v>0.05</v>
      </c>
      <c r="K51" s="2">
        <f>Raw_schedule!J49</f>
        <v>0.05</v>
      </c>
      <c r="L51" s="2">
        <f>Raw_schedule!K49</f>
        <v>0.3</v>
      </c>
      <c r="M51" s="2">
        <f>Raw_schedule!L49</f>
        <v>0.85</v>
      </c>
      <c r="N51" s="2">
        <f>Raw_schedule!M49</f>
        <v>0.95</v>
      </c>
      <c r="O51" s="2">
        <f>Raw_schedule!N49</f>
        <v>0.95</v>
      </c>
      <c r="P51" s="2">
        <f>Raw_schedule!O49</f>
        <v>0.95</v>
      </c>
      <c r="Q51" s="2">
        <f>Raw_schedule!P49</f>
        <v>0.8</v>
      </c>
      <c r="R51" s="2">
        <f>Raw_schedule!Q49</f>
        <v>0.8</v>
      </c>
      <c r="S51" s="2">
        <f>Raw_schedule!R49</f>
        <v>0.8</v>
      </c>
      <c r="T51" s="2">
        <f>Raw_schedule!S49</f>
        <v>0.7</v>
      </c>
      <c r="U51" s="2">
        <f>Raw_schedule!T49</f>
        <v>0.5</v>
      </c>
      <c r="V51" s="2">
        <f>Raw_schedule!U49</f>
        <v>0.5</v>
      </c>
      <c r="W51" s="2">
        <f>Raw_schedule!V49</f>
        <v>0.35</v>
      </c>
      <c r="X51" s="2">
        <f>Raw_schedule!W49</f>
        <v>0.35</v>
      </c>
      <c r="Y51" s="2">
        <f>Raw_schedule!X49</f>
        <v>0.35</v>
      </c>
      <c r="Z51" s="2">
        <f>Raw_schedule!Y49</f>
        <v>0.3</v>
      </c>
      <c r="AA51" s="2">
        <f>Raw_schedule!Z49</f>
        <v>0.05</v>
      </c>
      <c r="AB51" s="2">
        <f>Raw_schedule!AA49</f>
        <v>0.05</v>
      </c>
    </row>
    <row r="52" spans="1:28" x14ac:dyDescent="0.25">
      <c r="A52" s="39" t="str">
        <f>Raw_schedule!B50</f>
        <v>Elec Equip Sch</v>
      </c>
      <c r="B52" s="39" t="str">
        <f>Raw_schedule!A50</f>
        <v>School</v>
      </c>
      <c r="C52" s="2" t="str">
        <f>Raw_schedule!C50</f>
        <v>Weekdays (Through 5/22)</v>
      </c>
      <c r="D52" s="2"/>
      <c r="E52" s="2">
        <f>Raw_schedule!D50</f>
        <v>0.05</v>
      </c>
      <c r="F52" s="2">
        <f>Raw_schedule!E50</f>
        <v>0.05</v>
      </c>
      <c r="G52" s="2">
        <f>Raw_schedule!F50</f>
        <v>0.05</v>
      </c>
      <c r="H52" s="2">
        <f>Raw_schedule!G50</f>
        <v>0.05</v>
      </c>
      <c r="I52" s="2">
        <f>Raw_schedule!H50</f>
        <v>0.05</v>
      </c>
      <c r="J52" s="2">
        <f>Raw_schedule!I50</f>
        <v>0.05</v>
      </c>
      <c r="K52" s="2">
        <f>Raw_schedule!J50</f>
        <v>0.05</v>
      </c>
      <c r="L52" s="2">
        <f>Raw_schedule!K50</f>
        <v>0.3</v>
      </c>
      <c r="M52" s="2">
        <f>Raw_schedule!L50</f>
        <v>0.85</v>
      </c>
      <c r="N52" s="2">
        <f>Raw_schedule!M50</f>
        <v>0.95</v>
      </c>
      <c r="O52" s="2">
        <f>Raw_schedule!N50</f>
        <v>0.95</v>
      </c>
      <c r="P52" s="2">
        <f>Raw_schedule!O50</f>
        <v>0.95</v>
      </c>
      <c r="Q52" s="2">
        <f>Raw_schedule!P50</f>
        <v>0.8</v>
      </c>
      <c r="R52" s="2">
        <f>Raw_schedule!Q50</f>
        <v>0.8</v>
      </c>
      <c r="S52" s="2">
        <f>Raw_schedule!R50</f>
        <v>0.8</v>
      </c>
      <c r="T52" s="2">
        <f>Raw_schedule!S50</f>
        <v>0.7</v>
      </c>
      <c r="U52" s="2">
        <f>Raw_schedule!T50</f>
        <v>0.5</v>
      </c>
      <c r="V52" s="2">
        <f>Raw_schedule!U50</f>
        <v>0.5</v>
      </c>
      <c r="W52" s="2">
        <f>Raw_schedule!V50</f>
        <v>0.35</v>
      </c>
      <c r="X52" s="2">
        <f>Raw_schedule!W50</f>
        <v>0.35</v>
      </c>
      <c r="Y52" s="2">
        <f>Raw_schedule!X50</f>
        <v>0.35</v>
      </c>
      <c r="Z52" s="2">
        <f>Raw_schedule!Y50</f>
        <v>0.3</v>
      </c>
      <c r="AA52" s="2">
        <f>Raw_schedule!Z50</f>
        <v>0.05</v>
      </c>
      <c r="AB52" s="2">
        <f>Raw_schedule!AA50</f>
        <v>0.05</v>
      </c>
    </row>
    <row r="53" spans="1:28" x14ac:dyDescent="0.25">
      <c r="A53" s="39" t="str">
        <f>Raw_schedule!B51</f>
        <v>Elec Equip Sch</v>
      </c>
      <c r="B53" s="39" t="str">
        <f>Raw_schedule!A51</f>
        <v>School</v>
      </c>
      <c r="C53" s="2" t="str">
        <f>Raw_schedule!C51</f>
        <v>Weekdays (Through 8/7)</v>
      </c>
      <c r="D53" s="2"/>
      <c r="E53" s="2">
        <f>Raw_schedule!D51</f>
        <v>0.05</v>
      </c>
      <c r="F53" s="2">
        <f>Raw_schedule!E51</f>
        <v>0.05</v>
      </c>
      <c r="G53" s="2">
        <f>Raw_schedule!F51</f>
        <v>0.05</v>
      </c>
      <c r="H53" s="2">
        <f>Raw_schedule!G51</f>
        <v>0.05</v>
      </c>
      <c r="I53" s="2">
        <f>Raw_schedule!H51</f>
        <v>0.05</v>
      </c>
      <c r="J53" s="2">
        <f>Raw_schedule!I51</f>
        <v>0.05</v>
      </c>
      <c r="K53" s="2">
        <f>Raw_schedule!J51</f>
        <v>0.05</v>
      </c>
      <c r="L53" s="2">
        <f>Raw_schedule!K51</f>
        <v>0.3</v>
      </c>
      <c r="M53" s="2">
        <f>Raw_schedule!L51</f>
        <v>0.85</v>
      </c>
      <c r="N53" s="2">
        <f>Raw_schedule!M51</f>
        <v>0.95</v>
      </c>
      <c r="O53" s="2">
        <f>Raw_schedule!N51</f>
        <v>0.95</v>
      </c>
      <c r="P53" s="2">
        <f>Raw_schedule!O51</f>
        <v>0.95</v>
      </c>
      <c r="Q53" s="2">
        <f>Raw_schedule!P51</f>
        <v>0.8</v>
      </c>
      <c r="R53" s="2">
        <f>Raw_schedule!Q51</f>
        <v>0.8</v>
      </c>
      <c r="S53" s="2">
        <f>Raw_schedule!R51</f>
        <v>0.8</v>
      </c>
      <c r="T53" s="2">
        <f>Raw_schedule!S51</f>
        <v>0.7</v>
      </c>
      <c r="U53" s="2">
        <f>Raw_schedule!T51</f>
        <v>0.5</v>
      </c>
      <c r="V53" s="2">
        <f>Raw_schedule!U51</f>
        <v>0.5</v>
      </c>
      <c r="W53" s="2">
        <f>Raw_schedule!V51</f>
        <v>0.35</v>
      </c>
      <c r="X53" s="2">
        <f>Raw_schedule!W51</f>
        <v>0.35</v>
      </c>
      <c r="Y53" s="2">
        <f>Raw_schedule!X51</f>
        <v>0.35</v>
      </c>
      <c r="Z53" s="2">
        <f>Raw_schedule!Y51</f>
        <v>0.3</v>
      </c>
      <c r="AA53" s="2">
        <f>Raw_schedule!Z51</f>
        <v>0.05</v>
      </c>
      <c r="AB53" s="2">
        <f>Raw_schedule!AA51</f>
        <v>0.05</v>
      </c>
    </row>
    <row r="54" spans="1:28" x14ac:dyDescent="0.25">
      <c r="A54" s="39" t="str">
        <f>Raw_schedule!B52</f>
        <v>Elec Equip Sch</v>
      </c>
      <c r="B54" s="39" t="str">
        <f>Raw_schedule!A52</f>
        <v>School</v>
      </c>
      <c r="C54" s="2" t="str">
        <f>Raw_schedule!C52</f>
        <v>Weekdays (Through 12/11)</v>
      </c>
      <c r="D54" s="2"/>
      <c r="E54" s="2">
        <f>Raw_schedule!D52</f>
        <v>0.05</v>
      </c>
      <c r="F54" s="2">
        <f>Raw_schedule!E52</f>
        <v>0.05</v>
      </c>
      <c r="G54" s="2">
        <f>Raw_schedule!F52</f>
        <v>0.05</v>
      </c>
      <c r="H54" s="2">
        <f>Raw_schedule!G52</f>
        <v>0.05</v>
      </c>
      <c r="I54" s="2">
        <f>Raw_schedule!H52</f>
        <v>0.05</v>
      </c>
      <c r="J54" s="2">
        <f>Raw_schedule!I52</f>
        <v>0.05</v>
      </c>
      <c r="K54" s="2">
        <f>Raw_schedule!J52</f>
        <v>0.05</v>
      </c>
      <c r="L54" s="2">
        <f>Raw_schedule!K52</f>
        <v>0.3</v>
      </c>
      <c r="M54" s="2">
        <f>Raw_schedule!L52</f>
        <v>0.85</v>
      </c>
      <c r="N54" s="2">
        <f>Raw_schedule!M52</f>
        <v>0.95</v>
      </c>
      <c r="O54" s="2">
        <f>Raw_schedule!N52</f>
        <v>0.95</v>
      </c>
      <c r="P54" s="2">
        <f>Raw_schedule!O52</f>
        <v>0.95</v>
      </c>
      <c r="Q54" s="2">
        <f>Raw_schedule!P52</f>
        <v>0.8</v>
      </c>
      <c r="R54" s="2">
        <f>Raw_schedule!Q52</f>
        <v>0.8</v>
      </c>
      <c r="S54" s="2">
        <f>Raw_schedule!R52</f>
        <v>0.8</v>
      </c>
      <c r="T54" s="2">
        <f>Raw_schedule!S52</f>
        <v>0.7</v>
      </c>
      <c r="U54" s="2">
        <f>Raw_schedule!T52</f>
        <v>0.5</v>
      </c>
      <c r="V54" s="2">
        <f>Raw_schedule!U52</f>
        <v>0.5</v>
      </c>
      <c r="W54" s="2">
        <f>Raw_schedule!V52</f>
        <v>0.35</v>
      </c>
      <c r="X54" s="2">
        <f>Raw_schedule!W52</f>
        <v>0.35</v>
      </c>
      <c r="Y54" s="2">
        <f>Raw_schedule!X52</f>
        <v>0.35</v>
      </c>
      <c r="Z54" s="2">
        <f>Raw_schedule!Y52</f>
        <v>0.3</v>
      </c>
      <c r="AA54" s="2">
        <f>Raw_schedule!Z52</f>
        <v>0.05</v>
      </c>
      <c r="AB54" s="2">
        <f>Raw_schedule!AA52</f>
        <v>0.05</v>
      </c>
    </row>
    <row r="55" spans="1:28" x14ac:dyDescent="0.25">
      <c r="A55" s="39" t="str">
        <f>Raw_schedule!B53</f>
        <v>Heating Setpoint Schedule</v>
      </c>
      <c r="B55" s="39" t="str">
        <f>Raw_schedule!A53</f>
        <v>School</v>
      </c>
      <c r="C55" s="2" t="str">
        <f>Raw_schedule!C53</f>
        <v>AllOtherDays (Through 1/11)</v>
      </c>
      <c r="D55" s="2"/>
      <c r="E55" s="2">
        <f>Raw_schedule!D53</f>
        <v>60.08</v>
      </c>
      <c r="F55" s="2">
        <f>Raw_schedule!E53</f>
        <v>60.08</v>
      </c>
      <c r="G55" s="2">
        <f>Raw_schedule!F53</f>
        <v>60.08</v>
      </c>
      <c r="H55" s="2">
        <f>Raw_schedule!G53</f>
        <v>60.08</v>
      </c>
      <c r="I55" s="2">
        <f>Raw_schedule!H53</f>
        <v>60.08</v>
      </c>
      <c r="J55" s="2">
        <f>Raw_schedule!I53</f>
        <v>60.08</v>
      </c>
      <c r="K55" s="2">
        <f>Raw_schedule!J53</f>
        <v>60.08</v>
      </c>
      <c r="L55" s="2">
        <f>Raw_schedule!K53</f>
        <v>60.08</v>
      </c>
      <c r="M55" s="2">
        <f>Raw_schedule!L53</f>
        <v>60.08</v>
      </c>
      <c r="N55" s="2">
        <f>Raw_schedule!M53</f>
        <v>60.08</v>
      </c>
      <c r="O55" s="2">
        <f>Raw_schedule!N53</f>
        <v>60.08</v>
      </c>
      <c r="P55" s="2">
        <f>Raw_schedule!O53</f>
        <v>60.08</v>
      </c>
      <c r="Q55" s="2">
        <f>Raw_schedule!P53</f>
        <v>60.08</v>
      </c>
      <c r="R55" s="2">
        <f>Raw_schedule!Q53</f>
        <v>60.08</v>
      </c>
      <c r="S55" s="2">
        <f>Raw_schedule!R53</f>
        <v>60.08</v>
      </c>
      <c r="T55" s="2">
        <f>Raw_schedule!S53</f>
        <v>60.08</v>
      </c>
      <c r="U55" s="2">
        <f>Raw_schedule!T53</f>
        <v>60.08</v>
      </c>
      <c r="V55" s="2">
        <f>Raw_schedule!U53</f>
        <v>60.08</v>
      </c>
      <c r="W55" s="2">
        <f>Raw_schedule!V53</f>
        <v>60.08</v>
      </c>
      <c r="X55" s="2">
        <f>Raw_schedule!W53</f>
        <v>60.08</v>
      </c>
      <c r="Y55" s="2">
        <f>Raw_schedule!X53</f>
        <v>60.08</v>
      </c>
      <c r="Z55" s="2">
        <f>Raw_schedule!Y53</f>
        <v>60.08</v>
      </c>
      <c r="AA55" s="2">
        <f>Raw_schedule!Z53</f>
        <v>60.08</v>
      </c>
      <c r="AB55" s="2">
        <f>Raw_schedule!AA53</f>
        <v>60.08</v>
      </c>
    </row>
    <row r="56" spans="1:28" x14ac:dyDescent="0.25">
      <c r="A56" s="39" t="str">
        <f>Raw_schedule!B54</f>
        <v>Heating Setpoint Schedule</v>
      </c>
      <c r="B56" s="39" t="str">
        <f>Raw_schedule!A54</f>
        <v>School</v>
      </c>
      <c r="C56" s="2" t="str">
        <f>Raw_schedule!C54</f>
        <v>AllOtherDays (Through 4/3)</v>
      </c>
      <c r="D56" s="2"/>
      <c r="E56" s="2">
        <f>Raw_schedule!D54</f>
        <v>60.08</v>
      </c>
      <c r="F56" s="2">
        <f>Raw_schedule!E54</f>
        <v>60.08</v>
      </c>
      <c r="G56" s="2">
        <f>Raw_schedule!F54</f>
        <v>60.08</v>
      </c>
      <c r="H56" s="2">
        <f>Raw_schedule!G54</f>
        <v>60.08</v>
      </c>
      <c r="I56" s="2">
        <f>Raw_schedule!H54</f>
        <v>60.08</v>
      </c>
      <c r="J56" s="2">
        <f>Raw_schedule!I54</f>
        <v>60.08</v>
      </c>
      <c r="K56" s="2">
        <f>Raw_schedule!J54</f>
        <v>60.08</v>
      </c>
      <c r="L56" s="2">
        <f>Raw_schedule!K54</f>
        <v>60.08</v>
      </c>
      <c r="M56" s="2">
        <f>Raw_schedule!L54</f>
        <v>60.08</v>
      </c>
      <c r="N56" s="2">
        <f>Raw_schedule!M54</f>
        <v>60.08</v>
      </c>
      <c r="O56" s="2">
        <f>Raw_schedule!N54</f>
        <v>60.08</v>
      </c>
      <c r="P56" s="2">
        <f>Raw_schedule!O54</f>
        <v>60.08</v>
      </c>
      <c r="Q56" s="2">
        <f>Raw_schedule!P54</f>
        <v>60.08</v>
      </c>
      <c r="R56" s="2">
        <f>Raw_schedule!Q54</f>
        <v>60.08</v>
      </c>
      <c r="S56" s="2">
        <f>Raw_schedule!R54</f>
        <v>60.08</v>
      </c>
      <c r="T56" s="2">
        <f>Raw_schedule!S54</f>
        <v>60.08</v>
      </c>
      <c r="U56" s="2">
        <f>Raw_schedule!T54</f>
        <v>60.08</v>
      </c>
      <c r="V56" s="2">
        <f>Raw_schedule!U54</f>
        <v>60.08</v>
      </c>
      <c r="W56" s="2">
        <f>Raw_schedule!V54</f>
        <v>60.08</v>
      </c>
      <c r="X56" s="2">
        <f>Raw_schedule!W54</f>
        <v>60.08</v>
      </c>
      <c r="Y56" s="2">
        <f>Raw_schedule!X54</f>
        <v>60.08</v>
      </c>
      <c r="Z56" s="2">
        <f>Raw_schedule!Y54</f>
        <v>60.08</v>
      </c>
      <c r="AA56" s="2">
        <f>Raw_schedule!Z54</f>
        <v>60.08</v>
      </c>
      <c r="AB56" s="2">
        <f>Raw_schedule!AA54</f>
        <v>60.08</v>
      </c>
    </row>
    <row r="57" spans="1:28" x14ac:dyDescent="0.25">
      <c r="A57" s="39" t="str">
        <f>Raw_schedule!B55</f>
        <v>Heating Setpoint Schedule</v>
      </c>
      <c r="B57" s="39" t="str">
        <f>Raw_schedule!A55</f>
        <v>School</v>
      </c>
      <c r="C57" s="2" t="str">
        <f>Raw_schedule!C55</f>
        <v>AllOtherDays (Through 4/12)</v>
      </c>
      <c r="D57" s="2"/>
      <c r="E57" s="2">
        <f>Raw_schedule!D55</f>
        <v>60.08</v>
      </c>
      <c r="F57" s="2">
        <f>Raw_schedule!E55</f>
        <v>60.08</v>
      </c>
      <c r="G57" s="2">
        <f>Raw_schedule!F55</f>
        <v>60.08</v>
      </c>
      <c r="H57" s="2">
        <f>Raw_schedule!G55</f>
        <v>60.08</v>
      </c>
      <c r="I57" s="2">
        <f>Raw_schedule!H55</f>
        <v>60.08</v>
      </c>
      <c r="J57" s="2">
        <f>Raw_schedule!I55</f>
        <v>60.08</v>
      </c>
      <c r="K57" s="2">
        <f>Raw_schedule!J55</f>
        <v>60.08</v>
      </c>
      <c r="L57" s="2">
        <f>Raw_schedule!K55</f>
        <v>60.08</v>
      </c>
      <c r="M57" s="2">
        <f>Raw_schedule!L55</f>
        <v>60.08</v>
      </c>
      <c r="N57" s="2">
        <f>Raw_schedule!M55</f>
        <v>60.08</v>
      </c>
      <c r="O57" s="2">
        <f>Raw_schedule!N55</f>
        <v>60.08</v>
      </c>
      <c r="P57" s="2">
        <f>Raw_schedule!O55</f>
        <v>60.08</v>
      </c>
      <c r="Q57" s="2">
        <f>Raw_schedule!P55</f>
        <v>60.08</v>
      </c>
      <c r="R57" s="2">
        <f>Raw_schedule!Q55</f>
        <v>60.08</v>
      </c>
      <c r="S57" s="2">
        <f>Raw_schedule!R55</f>
        <v>60.08</v>
      </c>
      <c r="T57" s="2">
        <f>Raw_schedule!S55</f>
        <v>60.08</v>
      </c>
      <c r="U57" s="2">
        <f>Raw_schedule!T55</f>
        <v>60.08</v>
      </c>
      <c r="V57" s="2">
        <f>Raw_schedule!U55</f>
        <v>60.08</v>
      </c>
      <c r="W57" s="2">
        <f>Raw_schedule!V55</f>
        <v>60.08</v>
      </c>
      <c r="X57" s="2">
        <f>Raw_schedule!W55</f>
        <v>60.08</v>
      </c>
      <c r="Y57" s="2">
        <f>Raw_schedule!X55</f>
        <v>60.08</v>
      </c>
      <c r="Z57" s="2">
        <f>Raw_schedule!Y55</f>
        <v>60.08</v>
      </c>
      <c r="AA57" s="2">
        <f>Raw_schedule!Z55</f>
        <v>60.08</v>
      </c>
      <c r="AB57" s="2">
        <f>Raw_schedule!AA55</f>
        <v>60.08</v>
      </c>
    </row>
    <row r="58" spans="1:28" x14ac:dyDescent="0.25">
      <c r="A58" s="39" t="str">
        <f>Raw_schedule!B56</f>
        <v>Heating Setpoint Schedule</v>
      </c>
      <c r="B58" s="39" t="str">
        <f>Raw_schedule!A56</f>
        <v>School</v>
      </c>
      <c r="C58" s="2" t="str">
        <f>Raw_schedule!C56</f>
        <v>AllOtherDays (Through 5/22)</v>
      </c>
      <c r="D58" s="2"/>
      <c r="E58" s="2">
        <f>Raw_schedule!D56</f>
        <v>60.08</v>
      </c>
      <c r="F58" s="2">
        <f>Raw_schedule!E56</f>
        <v>60.08</v>
      </c>
      <c r="G58" s="2">
        <f>Raw_schedule!F56</f>
        <v>60.08</v>
      </c>
      <c r="H58" s="2">
        <f>Raw_schedule!G56</f>
        <v>60.08</v>
      </c>
      <c r="I58" s="2">
        <f>Raw_schedule!H56</f>
        <v>60.08</v>
      </c>
      <c r="J58" s="2">
        <f>Raw_schedule!I56</f>
        <v>60.08</v>
      </c>
      <c r="K58" s="2">
        <f>Raw_schedule!J56</f>
        <v>60.08</v>
      </c>
      <c r="L58" s="2">
        <f>Raw_schedule!K56</f>
        <v>60.08</v>
      </c>
      <c r="M58" s="2">
        <f>Raw_schedule!L56</f>
        <v>60.08</v>
      </c>
      <c r="N58" s="2">
        <f>Raw_schedule!M56</f>
        <v>60.08</v>
      </c>
      <c r="O58" s="2">
        <f>Raw_schedule!N56</f>
        <v>60.08</v>
      </c>
      <c r="P58" s="2">
        <f>Raw_schedule!O56</f>
        <v>60.08</v>
      </c>
      <c r="Q58" s="2">
        <f>Raw_schedule!P56</f>
        <v>60.08</v>
      </c>
      <c r="R58" s="2">
        <f>Raw_schedule!Q56</f>
        <v>60.08</v>
      </c>
      <c r="S58" s="2">
        <f>Raw_schedule!R56</f>
        <v>60.08</v>
      </c>
      <c r="T58" s="2">
        <f>Raw_schedule!S56</f>
        <v>60.08</v>
      </c>
      <c r="U58" s="2">
        <f>Raw_schedule!T56</f>
        <v>60.08</v>
      </c>
      <c r="V58" s="2">
        <f>Raw_schedule!U56</f>
        <v>60.08</v>
      </c>
      <c r="W58" s="2">
        <f>Raw_schedule!V56</f>
        <v>60.08</v>
      </c>
      <c r="X58" s="2">
        <f>Raw_schedule!W56</f>
        <v>60.08</v>
      </c>
      <c r="Y58" s="2">
        <f>Raw_schedule!X56</f>
        <v>60.08</v>
      </c>
      <c r="Z58" s="2">
        <f>Raw_schedule!Y56</f>
        <v>60.08</v>
      </c>
      <c r="AA58" s="2">
        <f>Raw_schedule!Z56</f>
        <v>60.08</v>
      </c>
      <c r="AB58" s="2">
        <f>Raw_schedule!AA56</f>
        <v>60.08</v>
      </c>
    </row>
    <row r="59" spans="1:28" x14ac:dyDescent="0.25">
      <c r="A59" s="39" t="str">
        <f>Raw_schedule!B57</f>
        <v>Heating Setpoint Schedule</v>
      </c>
      <c r="B59" s="39" t="str">
        <f>Raw_schedule!A57</f>
        <v>School</v>
      </c>
      <c r="C59" s="2" t="str">
        <f>Raw_schedule!C57</f>
        <v>AllOtherDays (Through 5/31)</v>
      </c>
      <c r="D59" s="2"/>
      <c r="E59" s="2">
        <f>Raw_schedule!D57</f>
        <v>60.08</v>
      </c>
      <c r="F59" s="2">
        <f>Raw_schedule!E57</f>
        <v>60.08</v>
      </c>
      <c r="G59" s="2">
        <f>Raw_schedule!F57</f>
        <v>60.08</v>
      </c>
      <c r="H59" s="2">
        <f>Raw_schedule!G57</f>
        <v>60.08</v>
      </c>
      <c r="I59" s="2">
        <f>Raw_schedule!H57</f>
        <v>60.08</v>
      </c>
      <c r="J59" s="2">
        <f>Raw_schedule!I57</f>
        <v>60.08</v>
      </c>
      <c r="K59" s="2">
        <f>Raw_schedule!J57</f>
        <v>60.08</v>
      </c>
      <c r="L59" s="2">
        <f>Raw_schedule!K57</f>
        <v>60.08</v>
      </c>
      <c r="M59" s="2">
        <f>Raw_schedule!L57</f>
        <v>60.08</v>
      </c>
      <c r="N59" s="2">
        <f>Raw_schedule!M57</f>
        <v>60.08</v>
      </c>
      <c r="O59" s="2">
        <f>Raw_schedule!N57</f>
        <v>60.08</v>
      </c>
      <c r="P59" s="2">
        <f>Raw_schedule!O57</f>
        <v>60.08</v>
      </c>
      <c r="Q59" s="2">
        <f>Raw_schedule!P57</f>
        <v>60.08</v>
      </c>
      <c r="R59" s="2">
        <f>Raw_schedule!Q57</f>
        <v>60.08</v>
      </c>
      <c r="S59" s="2">
        <f>Raw_schedule!R57</f>
        <v>60.08</v>
      </c>
      <c r="T59" s="2">
        <f>Raw_schedule!S57</f>
        <v>60.08</v>
      </c>
      <c r="U59" s="2">
        <f>Raw_schedule!T57</f>
        <v>60.08</v>
      </c>
      <c r="V59" s="2">
        <f>Raw_schedule!U57</f>
        <v>60.08</v>
      </c>
      <c r="W59" s="2">
        <f>Raw_schedule!V57</f>
        <v>60.08</v>
      </c>
      <c r="X59" s="2">
        <f>Raw_schedule!W57</f>
        <v>60.08</v>
      </c>
      <c r="Y59" s="2">
        <f>Raw_schedule!X57</f>
        <v>60.08</v>
      </c>
      <c r="Z59" s="2">
        <f>Raw_schedule!Y57</f>
        <v>60.08</v>
      </c>
      <c r="AA59" s="2">
        <f>Raw_schedule!Z57</f>
        <v>60.08</v>
      </c>
      <c r="AB59" s="2">
        <f>Raw_schedule!AA57</f>
        <v>60.08</v>
      </c>
    </row>
    <row r="60" spans="1:28" x14ac:dyDescent="0.25">
      <c r="A60" s="39" t="str">
        <f>Raw_schedule!B58</f>
        <v>Heating Setpoint Schedule</v>
      </c>
      <c r="B60" s="39" t="str">
        <f>Raw_schedule!A58</f>
        <v>School</v>
      </c>
      <c r="C60" s="2" t="str">
        <f>Raw_schedule!C58</f>
        <v>AllOtherDays (Through 8/7)</v>
      </c>
      <c r="D60" s="2"/>
      <c r="E60" s="2">
        <f>Raw_schedule!D58</f>
        <v>60.08</v>
      </c>
      <c r="F60" s="2">
        <f>Raw_schedule!E58</f>
        <v>60.08</v>
      </c>
      <c r="G60" s="2">
        <f>Raw_schedule!F58</f>
        <v>60.08</v>
      </c>
      <c r="H60" s="2">
        <f>Raw_schedule!G58</f>
        <v>60.08</v>
      </c>
      <c r="I60" s="2">
        <f>Raw_schedule!H58</f>
        <v>60.08</v>
      </c>
      <c r="J60" s="2">
        <f>Raw_schedule!I58</f>
        <v>60.08</v>
      </c>
      <c r="K60" s="2">
        <f>Raw_schedule!J58</f>
        <v>60.08</v>
      </c>
      <c r="L60" s="2">
        <f>Raw_schedule!K58</f>
        <v>60.08</v>
      </c>
      <c r="M60" s="2">
        <f>Raw_schedule!L58</f>
        <v>60.08</v>
      </c>
      <c r="N60" s="2">
        <f>Raw_schedule!M58</f>
        <v>60.08</v>
      </c>
      <c r="O60" s="2">
        <f>Raw_schedule!N58</f>
        <v>60.08</v>
      </c>
      <c r="P60" s="2">
        <f>Raw_schedule!O58</f>
        <v>60.08</v>
      </c>
      <c r="Q60" s="2">
        <f>Raw_schedule!P58</f>
        <v>60.08</v>
      </c>
      <c r="R60" s="2">
        <f>Raw_schedule!Q58</f>
        <v>60.08</v>
      </c>
      <c r="S60" s="2">
        <f>Raw_schedule!R58</f>
        <v>60.08</v>
      </c>
      <c r="T60" s="2">
        <f>Raw_schedule!S58</f>
        <v>60.08</v>
      </c>
      <c r="U60" s="2">
        <f>Raw_schedule!T58</f>
        <v>60.08</v>
      </c>
      <c r="V60" s="2">
        <f>Raw_schedule!U58</f>
        <v>60.08</v>
      </c>
      <c r="W60" s="2">
        <f>Raw_schedule!V58</f>
        <v>60.08</v>
      </c>
      <c r="X60" s="2">
        <f>Raw_schedule!W58</f>
        <v>60.08</v>
      </c>
      <c r="Y60" s="2">
        <f>Raw_schedule!X58</f>
        <v>60.08</v>
      </c>
      <c r="Z60" s="2">
        <f>Raw_schedule!Y58</f>
        <v>60.08</v>
      </c>
      <c r="AA60" s="2">
        <f>Raw_schedule!Z58</f>
        <v>60.08</v>
      </c>
      <c r="AB60" s="2">
        <f>Raw_schedule!AA58</f>
        <v>60.08</v>
      </c>
    </row>
    <row r="61" spans="1:28" x14ac:dyDescent="0.25">
      <c r="A61" s="39" t="str">
        <f>Raw_schedule!B59</f>
        <v>Heating Setpoint Schedule</v>
      </c>
      <c r="B61" s="39" t="str">
        <f>Raw_schedule!A59</f>
        <v>School</v>
      </c>
      <c r="C61" s="2" t="str">
        <f>Raw_schedule!C59</f>
        <v>AllOtherDays (Through 8/16)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School</v>
      </c>
      <c r="C62" s="2" t="str">
        <f>Raw_schedule!C60</f>
        <v>AllOtherDays (Through 12/11)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60.08</v>
      </c>
      <c r="K62" s="2">
        <f>Raw_schedule!J60</f>
        <v>60.08</v>
      </c>
      <c r="L62" s="2">
        <f>Raw_schedule!K60</f>
        <v>60.08</v>
      </c>
      <c r="M62" s="2">
        <f>Raw_schedule!L60</f>
        <v>60.08</v>
      </c>
      <c r="N62" s="2">
        <f>Raw_schedule!M60</f>
        <v>60.08</v>
      </c>
      <c r="O62" s="2">
        <f>Raw_schedule!N60</f>
        <v>60.08</v>
      </c>
      <c r="P62" s="2">
        <f>Raw_schedule!O60</f>
        <v>60.08</v>
      </c>
      <c r="Q62" s="2">
        <f>Raw_schedule!P60</f>
        <v>60.08</v>
      </c>
      <c r="R62" s="2">
        <f>Raw_schedule!Q60</f>
        <v>60.08</v>
      </c>
      <c r="S62" s="2">
        <f>Raw_schedule!R60</f>
        <v>60.08</v>
      </c>
      <c r="T62" s="2">
        <f>Raw_schedule!S60</f>
        <v>60.08</v>
      </c>
      <c r="U62" s="2">
        <f>Raw_schedule!T60</f>
        <v>60.08</v>
      </c>
      <c r="V62" s="2">
        <f>Raw_schedule!U60</f>
        <v>60.08</v>
      </c>
      <c r="W62" s="2">
        <f>Raw_schedule!V60</f>
        <v>60.08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School</v>
      </c>
      <c r="C63" s="2" t="str">
        <f>Raw_schedule!C61</f>
        <v>AllOtherDays (Through 12/31)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60.08</v>
      </c>
      <c r="K63" s="2">
        <f>Raw_schedule!J61</f>
        <v>60.08</v>
      </c>
      <c r="L63" s="2">
        <f>Raw_schedule!K61</f>
        <v>60.08</v>
      </c>
      <c r="M63" s="2">
        <f>Raw_schedule!L61</f>
        <v>60.08</v>
      </c>
      <c r="N63" s="2">
        <f>Raw_schedule!M61</f>
        <v>60.08</v>
      </c>
      <c r="O63" s="2">
        <f>Raw_schedule!N61</f>
        <v>60.08</v>
      </c>
      <c r="P63" s="2">
        <f>Raw_schedule!O61</f>
        <v>60.08</v>
      </c>
      <c r="Q63" s="2">
        <f>Raw_schedule!P61</f>
        <v>60.08</v>
      </c>
      <c r="R63" s="2">
        <f>Raw_schedule!Q61</f>
        <v>60.08</v>
      </c>
      <c r="S63" s="2">
        <f>Raw_schedule!R61</f>
        <v>60.08</v>
      </c>
      <c r="T63" s="2">
        <f>Raw_schedule!S61</f>
        <v>60.08</v>
      </c>
      <c r="U63" s="2">
        <f>Raw_schedule!T61</f>
        <v>60.08</v>
      </c>
      <c r="V63" s="2">
        <f>Raw_schedule!U61</f>
        <v>60.08</v>
      </c>
      <c r="W63" s="2">
        <f>Raw_schedule!V61</f>
        <v>60.08</v>
      </c>
      <c r="X63" s="2">
        <f>Raw_schedule!W61</f>
        <v>60.08</v>
      </c>
      <c r="Y63" s="2">
        <f>Raw_schedule!X61</f>
        <v>60.08</v>
      </c>
      <c r="Z63" s="2">
        <f>Raw_schedule!Y61</f>
        <v>60.08</v>
      </c>
      <c r="AA63" s="2">
        <f>Raw_schedule!Z61</f>
        <v>60.08</v>
      </c>
      <c r="AB63" s="2">
        <f>Raw_schedule!AA61</f>
        <v>60.08</v>
      </c>
    </row>
    <row r="64" spans="1:28" x14ac:dyDescent="0.25">
      <c r="A64" s="39" t="str">
        <f>Raw_schedule!B62</f>
        <v>Heating Setpoint Schedule</v>
      </c>
      <c r="B64" s="39" t="str">
        <f>Raw_schedule!A62</f>
        <v>School</v>
      </c>
      <c r="C64" s="2" t="str">
        <f>Raw_schedule!C62</f>
        <v>Saturdays (Through 4/3)</v>
      </c>
      <c r="D64" s="2"/>
      <c r="E64" s="2">
        <f>Raw_schedule!D62</f>
        <v>60.08</v>
      </c>
      <c r="F64" s="2">
        <f>Raw_schedule!E62</f>
        <v>60.08</v>
      </c>
      <c r="G64" s="2">
        <f>Raw_schedule!F62</f>
        <v>60.08</v>
      </c>
      <c r="H64" s="2">
        <f>Raw_schedule!G62</f>
        <v>60.08</v>
      </c>
      <c r="I64" s="2">
        <f>Raw_schedule!H62</f>
        <v>60.08</v>
      </c>
      <c r="J64" s="2">
        <f>Raw_schedule!I62</f>
        <v>60.08</v>
      </c>
      <c r="K64" s="2">
        <f>Raw_schedule!J62</f>
        <v>60.08</v>
      </c>
      <c r="L64" s="2">
        <f>Raw_schedule!K62</f>
        <v>69.98</v>
      </c>
      <c r="M64" s="2">
        <f>Raw_schedule!L62</f>
        <v>69.98</v>
      </c>
      <c r="N64" s="2">
        <f>Raw_schedule!M62</f>
        <v>69.98</v>
      </c>
      <c r="O64" s="2">
        <f>Raw_schedule!N62</f>
        <v>69.98</v>
      </c>
      <c r="P64" s="2">
        <f>Raw_schedule!O62</f>
        <v>69.98</v>
      </c>
      <c r="Q64" s="2">
        <f>Raw_schedule!P62</f>
        <v>69.98</v>
      </c>
      <c r="R64" s="2">
        <f>Raw_schedule!Q62</f>
        <v>60.08</v>
      </c>
      <c r="S64" s="2">
        <f>Raw_schedule!R62</f>
        <v>60.08</v>
      </c>
      <c r="T64" s="2">
        <f>Raw_schedule!S62</f>
        <v>60.08</v>
      </c>
      <c r="U64" s="2">
        <f>Raw_schedule!T62</f>
        <v>60.08</v>
      </c>
      <c r="V64" s="2">
        <f>Raw_schedule!U62</f>
        <v>60.08</v>
      </c>
      <c r="W64" s="2">
        <f>Raw_schedule!V62</f>
        <v>60.08</v>
      </c>
      <c r="X64" s="2">
        <f>Raw_schedule!W62</f>
        <v>60.08</v>
      </c>
      <c r="Y64" s="2">
        <f>Raw_schedule!X62</f>
        <v>60.08</v>
      </c>
      <c r="Z64" s="2">
        <f>Raw_schedule!Y62</f>
        <v>60.08</v>
      </c>
      <c r="AA64" s="2">
        <f>Raw_schedule!Z62</f>
        <v>60.08</v>
      </c>
      <c r="AB64" s="2">
        <f>Raw_schedule!AA62</f>
        <v>60.08</v>
      </c>
    </row>
    <row r="65" spans="1:28" x14ac:dyDescent="0.25">
      <c r="A65" s="39" t="str">
        <f>Raw_schedule!B63</f>
        <v>Heating Setpoint Schedule</v>
      </c>
      <c r="B65" s="39" t="str">
        <f>Raw_schedule!A63</f>
        <v>School</v>
      </c>
      <c r="C65" s="2" t="str">
        <f>Raw_schedule!C63</f>
        <v>Saturdays (Through 5/22)</v>
      </c>
      <c r="D65" s="2"/>
      <c r="E65" s="2">
        <f>Raw_schedule!D63</f>
        <v>60.08</v>
      </c>
      <c r="F65" s="2">
        <f>Raw_schedule!E63</f>
        <v>60.08</v>
      </c>
      <c r="G65" s="2">
        <f>Raw_schedule!F63</f>
        <v>60.08</v>
      </c>
      <c r="H65" s="2">
        <f>Raw_schedule!G63</f>
        <v>60.08</v>
      </c>
      <c r="I65" s="2">
        <f>Raw_schedule!H63</f>
        <v>60.08</v>
      </c>
      <c r="J65" s="2">
        <f>Raw_schedule!I63</f>
        <v>60.08</v>
      </c>
      <c r="K65" s="2">
        <f>Raw_schedule!J63</f>
        <v>60.08</v>
      </c>
      <c r="L65" s="2">
        <f>Raw_schedule!K63</f>
        <v>69.98</v>
      </c>
      <c r="M65" s="2">
        <f>Raw_schedule!L63</f>
        <v>69.98</v>
      </c>
      <c r="N65" s="2">
        <f>Raw_schedule!M63</f>
        <v>69.98</v>
      </c>
      <c r="O65" s="2">
        <f>Raw_schedule!N63</f>
        <v>69.98</v>
      </c>
      <c r="P65" s="2">
        <f>Raw_schedule!O63</f>
        <v>69.98</v>
      </c>
      <c r="Q65" s="2">
        <f>Raw_schedule!P63</f>
        <v>69.98</v>
      </c>
      <c r="R65" s="2">
        <f>Raw_schedule!Q63</f>
        <v>60.08</v>
      </c>
      <c r="S65" s="2">
        <f>Raw_schedule!R63</f>
        <v>60.08</v>
      </c>
      <c r="T65" s="2">
        <f>Raw_schedule!S63</f>
        <v>60.08</v>
      </c>
      <c r="U65" s="2">
        <f>Raw_schedule!T63</f>
        <v>60.08</v>
      </c>
      <c r="V65" s="2">
        <f>Raw_schedule!U63</f>
        <v>60.08</v>
      </c>
      <c r="W65" s="2">
        <f>Raw_schedule!V63</f>
        <v>60.08</v>
      </c>
      <c r="X65" s="2">
        <f>Raw_schedule!W63</f>
        <v>60.08</v>
      </c>
      <c r="Y65" s="2">
        <f>Raw_schedule!X63</f>
        <v>60.08</v>
      </c>
      <c r="Z65" s="2">
        <f>Raw_schedule!Y63</f>
        <v>60.08</v>
      </c>
      <c r="AA65" s="2">
        <f>Raw_schedule!Z63</f>
        <v>60.08</v>
      </c>
      <c r="AB65" s="2">
        <f>Raw_schedule!AA63</f>
        <v>60.08</v>
      </c>
    </row>
    <row r="66" spans="1:28" x14ac:dyDescent="0.25">
      <c r="A66" s="39" t="str">
        <f>Raw_schedule!B64</f>
        <v>Heating Setpoint Schedule</v>
      </c>
      <c r="B66" s="39" t="str">
        <f>Raw_schedule!A64</f>
        <v>School</v>
      </c>
      <c r="C66" s="2" t="str">
        <f>Raw_schedule!C64</f>
        <v>Saturdays (Through 8/7)</v>
      </c>
      <c r="D66" s="2"/>
      <c r="E66" s="2">
        <f>Raw_schedule!D64</f>
        <v>60.08</v>
      </c>
      <c r="F66" s="2">
        <f>Raw_schedule!E64</f>
        <v>60.08</v>
      </c>
      <c r="G66" s="2">
        <f>Raw_schedule!F64</f>
        <v>60.08</v>
      </c>
      <c r="H66" s="2">
        <f>Raw_schedule!G64</f>
        <v>60.08</v>
      </c>
      <c r="I66" s="2">
        <f>Raw_schedule!H64</f>
        <v>60.08</v>
      </c>
      <c r="J66" s="2">
        <f>Raw_schedule!I64</f>
        <v>60.08</v>
      </c>
      <c r="K66" s="2">
        <f>Raw_schedule!J64</f>
        <v>60.08</v>
      </c>
      <c r="L66" s="2">
        <f>Raw_schedule!K64</f>
        <v>69.98</v>
      </c>
      <c r="M66" s="2">
        <f>Raw_schedule!L64</f>
        <v>69.98</v>
      </c>
      <c r="N66" s="2">
        <f>Raw_schedule!M64</f>
        <v>69.98</v>
      </c>
      <c r="O66" s="2">
        <f>Raw_schedule!N64</f>
        <v>69.98</v>
      </c>
      <c r="P66" s="2">
        <f>Raw_schedule!O64</f>
        <v>69.98</v>
      </c>
      <c r="Q66" s="2">
        <f>Raw_schedule!P64</f>
        <v>69.98</v>
      </c>
      <c r="R66" s="2">
        <f>Raw_schedule!Q64</f>
        <v>60.08</v>
      </c>
      <c r="S66" s="2">
        <f>Raw_schedule!R64</f>
        <v>60.08</v>
      </c>
      <c r="T66" s="2">
        <f>Raw_schedule!S64</f>
        <v>60.08</v>
      </c>
      <c r="U66" s="2">
        <f>Raw_schedule!T64</f>
        <v>60.08</v>
      </c>
      <c r="V66" s="2">
        <f>Raw_schedule!U64</f>
        <v>60.08</v>
      </c>
      <c r="W66" s="2">
        <f>Raw_schedule!V64</f>
        <v>60.08</v>
      </c>
      <c r="X66" s="2">
        <f>Raw_schedule!W64</f>
        <v>60.08</v>
      </c>
      <c r="Y66" s="2">
        <f>Raw_schedule!X64</f>
        <v>60.08</v>
      </c>
      <c r="Z66" s="2">
        <f>Raw_schedule!Y64</f>
        <v>60.08</v>
      </c>
      <c r="AA66" s="2">
        <f>Raw_schedule!Z64</f>
        <v>60.08</v>
      </c>
      <c r="AB66" s="2">
        <f>Raw_schedule!AA64</f>
        <v>60.08</v>
      </c>
    </row>
    <row r="67" spans="1:28" x14ac:dyDescent="0.25">
      <c r="A67" s="39" t="str">
        <f>Raw_schedule!B65</f>
        <v>Heating Setpoint Schedule</v>
      </c>
      <c r="B67" s="39" t="str">
        <f>Raw_schedule!A65</f>
        <v>School</v>
      </c>
      <c r="C67" s="2" t="str">
        <f>Raw_schedule!C65</f>
        <v>Saturdays (Through 12/11)</v>
      </c>
      <c r="D67" s="2"/>
      <c r="E67" s="2">
        <f>Raw_schedule!D65</f>
        <v>60.08</v>
      </c>
      <c r="F67" s="2">
        <f>Raw_schedule!E65</f>
        <v>60.08</v>
      </c>
      <c r="G67" s="2">
        <f>Raw_schedule!F65</f>
        <v>60.08</v>
      </c>
      <c r="H67" s="2">
        <f>Raw_schedule!G65</f>
        <v>60.08</v>
      </c>
      <c r="I67" s="2">
        <f>Raw_schedule!H65</f>
        <v>60.08</v>
      </c>
      <c r="J67" s="2">
        <f>Raw_schedule!I65</f>
        <v>60.08</v>
      </c>
      <c r="K67" s="2">
        <f>Raw_schedule!J65</f>
        <v>60.08</v>
      </c>
      <c r="L67" s="2">
        <f>Raw_schedule!K65</f>
        <v>69.98</v>
      </c>
      <c r="M67" s="2">
        <f>Raw_schedule!L65</f>
        <v>69.98</v>
      </c>
      <c r="N67" s="2">
        <f>Raw_schedule!M65</f>
        <v>69.98</v>
      </c>
      <c r="O67" s="2">
        <f>Raw_schedule!N65</f>
        <v>69.98</v>
      </c>
      <c r="P67" s="2">
        <f>Raw_schedule!O65</f>
        <v>69.98</v>
      </c>
      <c r="Q67" s="2">
        <f>Raw_schedule!P65</f>
        <v>69.98</v>
      </c>
      <c r="R67" s="2">
        <f>Raw_schedule!Q65</f>
        <v>60.08</v>
      </c>
      <c r="S67" s="2">
        <f>Raw_schedule!R65</f>
        <v>60.08</v>
      </c>
      <c r="T67" s="2">
        <f>Raw_schedule!S65</f>
        <v>60.08</v>
      </c>
      <c r="U67" s="2">
        <f>Raw_schedule!T65</f>
        <v>60.08</v>
      </c>
      <c r="V67" s="2">
        <f>Raw_schedule!U65</f>
        <v>60.08</v>
      </c>
      <c r="W67" s="2">
        <f>Raw_schedule!V65</f>
        <v>60.08</v>
      </c>
      <c r="X67" s="2">
        <f>Raw_schedule!W65</f>
        <v>60.08</v>
      </c>
      <c r="Y67" s="2">
        <f>Raw_schedule!X65</f>
        <v>60.08</v>
      </c>
      <c r="Z67" s="2">
        <f>Raw_schedule!Y65</f>
        <v>60.08</v>
      </c>
      <c r="AA67" s="2">
        <f>Raw_schedule!Z65</f>
        <v>60.08</v>
      </c>
      <c r="AB67" s="2">
        <f>Raw_schedule!AA65</f>
        <v>60.08</v>
      </c>
    </row>
    <row r="68" spans="1:28" x14ac:dyDescent="0.25">
      <c r="A68" s="39" t="str">
        <f>Raw_schedule!B66</f>
        <v>Heating Setpoint Schedule</v>
      </c>
      <c r="B68" s="39" t="str">
        <f>Raw_schedule!A66</f>
        <v>School</v>
      </c>
      <c r="C68" s="2" t="str">
        <f>Raw_schedule!C66</f>
        <v>Weekdays (Through 4/3)</v>
      </c>
      <c r="D68" s="2"/>
      <c r="E68" s="2">
        <f>Raw_schedule!D66</f>
        <v>60.08</v>
      </c>
      <c r="F68" s="2">
        <f>Raw_schedule!E66</f>
        <v>60.08</v>
      </c>
      <c r="G68" s="2">
        <f>Raw_schedule!F66</f>
        <v>60.08</v>
      </c>
      <c r="H68" s="2">
        <f>Raw_schedule!G66</f>
        <v>60.08</v>
      </c>
      <c r="I68" s="2">
        <f>Raw_schedule!H66</f>
        <v>60.08</v>
      </c>
      <c r="J68" s="2">
        <f>Raw_schedule!I66</f>
        <v>60.08</v>
      </c>
      <c r="K68" s="2">
        <f>Raw_schedule!J66</f>
        <v>69.98</v>
      </c>
      <c r="L68" s="2">
        <f>Raw_schedule!K66</f>
        <v>69.98</v>
      </c>
      <c r="M68" s="2">
        <f>Raw_schedule!L66</f>
        <v>69.98</v>
      </c>
      <c r="N68" s="2">
        <f>Raw_schedule!M66</f>
        <v>69.98</v>
      </c>
      <c r="O68" s="2">
        <f>Raw_schedule!N66</f>
        <v>69.98</v>
      </c>
      <c r="P68" s="2">
        <f>Raw_schedule!O66</f>
        <v>69.98</v>
      </c>
      <c r="Q68" s="2">
        <f>Raw_schedule!P66</f>
        <v>69.98</v>
      </c>
      <c r="R68" s="2">
        <f>Raw_schedule!Q66</f>
        <v>69.98</v>
      </c>
      <c r="S68" s="2">
        <f>Raw_schedule!R66</f>
        <v>69.98</v>
      </c>
      <c r="T68" s="2">
        <f>Raw_schedule!S66</f>
        <v>69.98</v>
      </c>
      <c r="U68" s="2">
        <f>Raw_schedule!T66</f>
        <v>69.98</v>
      </c>
      <c r="V68" s="2">
        <f>Raw_schedule!U66</f>
        <v>69.98</v>
      </c>
      <c r="W68" s="2">
        <f>Raw_schedule!V66</f>
        <v>69.98</v>
      </c>
      <c r="X68" s="2">
        <f>Raw_schedule!W66</f>
        <v>69.98</v>
      </c>
      <c r="Y68" s="2">
        <f>Raw_schedule!X66</f>
        <v>69.98</v>
      </c>
      <c r="Z68" s="2">
        <f>Raw_schedule!Y66</f>
        <v>69.98</v>
      </c>
      <c r="AA68" s="2">
        <f>Raw_schedule!Z66</f>
        <v>60.08</v>
      </c>
      <c r="AB68" s="2">
        <f>Raw_schedule!AA66</f>
        <v>60.08</v>
      </c>
    </row>
    <row r="69" spans="1:28" x14ac:dyDescent="0.25">
      <c r="A69" s="39" t="str">
        <f>Raw_schedule!B67</f>
        <v>Heating Setpoint Schedule</v>
      </c>
      <c r="B69" s="39" t="str">
        <f>Raw_schedule!A67</f>
        <v>School</v>
      </c>
      <c r="C69" s="2" t="str">
        <f>Raw_schedule!C67</f>
        <v>Weekdays (Through 5/22)</v>
      </c>
      <c r="D69" s="2"/>
      <c r="E69" s="2">
        <f>Raw_schedule!D67</f>
        <v>60.08</v>
      </c>
      <c r="F69" s="2">
        <f>Raw_schedule!E67</f>
        <v>60.08</v>
      </c>
      <c r="G69" s="2">
        <f>Raw_schedule!F67</f>
        <v>60.08</v>
      </c>
      <c r="H69" s="2">
        <f>Raw_schedule!G67</f>
        <v>60.08</v>
      </c>
      <c r="I69" s="2">
        <f>Raw_schedule!H67</f>
        <v>60.08</v>
      </c>
      <c r="J69" s="2">
        <f>Raw_schedule!I67</f>
        <v>60.08</v>
      </c>
      <c r="K69" s="2">
        <f>Raw_schedule!J67</f>
        <v>69.98</v>
      </c>
      <c r="L69" s="2">
        <f>Raw_schedule!K67</f>
        <v>69.98</v>
      </c>
      <c r="M69" s="2">
        <f>Raw_schedule!L67</f>
        <v>69.98</v>
      </c>
      <c r="N69" s="2">
        <f>Raw_schedule!M67</f>
        <v>69.98</v>
      </c>
      <c r="O69" s="2">
        <f>Raw_schedule!N67</f>
        <v>69.98</v>
      </c>
      <c r="P69" s="2">
        <f>Raw_schedule!O67</f>
        <v>69.98</v>
      </c>
      <c r="Q69" s="2">
        <f>Raw_schedule!P67</f>
        <v>69.98</v>
      </c>
      <c r="R69" s="2">
        <f>Raw_schedule!Q67</f>
        <v>69.98</v>
      </c>
      <c r="S69" s="2">
        <f>Raw_schedule!R67</f>
        <v>69.98</v>
      </c>
      <c r="T69" s="2">
        <f>Raw_schedule!S67</f>
        <v>69.98</v>
      </c>
      <c r="U69" s="2">
        <f>Raw_schedule!T67</f>
        <v>69.98</v>
      </c>
      <c r="V69" s="2">
        <f>Raw_schedule!U67</f>
        <v>69.98</v>
      </c>
      <c r="W69" s="2">
        <f>Raw_schedule!V67</f>
        <v>69.98</v>
      </c>
      <c r="X69" s="2">
        <f>Raw_schedule!W67</f>
        <v>69.98</v>
      </c>
      <c r="Y69" s="2">
        <f>Raw_schedule!X67</f>
        <v>69.98</v>
      </c>
      <c r="Z69" s="2">
        <f>Raw_schedule!Y67</f>
        <v>69.98</v>
      </c>
      <c r="AA69" s="2">
        <f>Raw_schedule!Z67</f>
        <v>60.08</v>
      </c>
      <c r="AB69" s="2">
        <f>Raw_schedule!AA67</f>
        <v>60.08</v>
      </c>
    </row>
    <row r="70" spans="1:28" x14ac:dyDescent="0.25">
      <c r="A70" s="39" t="str">
        <f>Raw_schedule!B68</f>
        <v>Heating Setpoint Schedule</v>
      </c>
      <c r="B70" s="39" t="str">
        <f>Raw_schedule!A68</f>
        <v>School</v>
      </c>
      <c r="C70" s="2" t="str">
        <f>Raw_schedule!C68</f>
        <v>Weekdays (Through 8/7)</v>
      </c>
      <c r="D70" s="2"/>
      <c r="E70" s="2">
        <f>Raw_schedule!D68</f>
        <v>60.08</v>
      </c>
      <c r="F70" s="2">
        <f>Raw_schedule!E68</f>
        <v>60.08</v>
      </c>
      <c r="G70" s="2">
        <f>Raw_schedule!F68</f>
        <v>60.08</v>
      </c>
      <c r="H70" s="2">
        <f>Raw_schedule!G68</f>
        <v>60.08</v>
      </c>
      <c r="I70" s="2">
        <f>Raw_schedule!H68</f>
        <v>60.08</v>
      </c>
      <c r="J70" s="2">
        <f>Raw_schedule!I68</f>
        <v>60.08</v>
      </c>
      <c r="K70" s="2">
        <f>Raw_schedule!J68</f>
        <v>69.98</v>
      </c>
      <c r="L70" s="2">
        <f>Raw_schedule!K68</f>
        <v>69.98</v>
      </c>
      <c r="M70" s="2">
        <f>Raw_schedule!L68</f>
        <v>69.98</v>
      </c>
      <c r="N70" s="2">
        <f>Raw_schedule!M68</f>
        <v>69.98</v>
      </c>
      <c r="O70" s="2">
        <f>Raw_schedule!N68</f>
        <v>69.98</v>
      </c>
      <c r="P70" s="2">
        <f>Raw_schedule!O68</f>
        <v>69.98</v>
      </c>
      <c r="Q70" s="2">
        <f>Raw_schedule!P68</f>
        <v>69.98</v>
      </c>
      <c r="R70" s="2">
        <f>Raw_schedule!Q68</f>
        <v>69.98</v>
      </c>
      <c r="S70" s="2">
        <f>Raw_schedule!R68</f>
        <v>69.98</v>
      </c>
      <c r="T70" s="2">
        <f>Raw_schedule!S68</f>
        <v>69.98</v>
      </c>
      <c r="U70" s="2">
        <f>Raw_schedule!T68</f>
        <v>69.98</v>
      </c>
      <c r="V70" s="2">
        <f>Raw_schedule!U68</f>
        <v>69.98</v>
      </c>
      <c r="W70" s="2">
        <f>Raw_schedule!V68</f>
        <v>69.98</v>
      </c>
      <c r="X70" s="2">
        <f>Raw_schedule!W68</f>
        <v>69.98</v>
      </c>
      <c r="Y70" s="2">
        <f>Raw_schedule!X68</f>
        <v>69.98</v>
      </c>
      <c r="Z70" s="2">
        <f>Raw_schedule!Y68</f>
        <v>69.98</v>
      </c>
      <c r="AA70" s="2">
        <f>Raw_schedule!Z68</f>
        <v>60.08</v>
      </c>
      <c r="AB70" s="2">
        <f>Raw_schedule!AA68</f>
        <v>60.08</v>
      </c>
    </row>
    <row r="71" spans="1:28" x14ac:dyDescent="0.25">
      <c r="A71" s="39" t="str">
        <f>Raw_schedule!B69</f>
        <v>Heating Setpoint Schedule</v>
      </c>
      <c r="B71" s="39" t="str">
        <f>Raw_schedule!A69</f>
        <v>School</v>
      </c>
      <c r="C71" s="2" t="str">
        <f>Raw_schedule!C69</f>
        <v>Weekdays (Through 12/11)</v>
      </c>
      <c r="D71" s="2"/>
      <c r="E71" s="2">
        <f>Raw_schedule!D69</f>
        <v>60.08</v>
      </c>
      <c r="F71" s="2">
        <f>Raw_schedule!E69</f>
        <v>60.08</v>
      </c>
      <c r="G71" s="2">
        <f>Raw_schedule!F69</f>
        <v>60.08</v>
      </c>
      <c r="H71" s="2">
        <f>Raw_schedule!G69</f>
        <v>60.08</v>
      </c>
      <c r="I71" s="2">
        <f>Raw_schedule!H69</f>
        <v>60.08</v>
      </c>
      <c r="J71" s="2">
        <f>Raw_schedule!I69</f>
        <v>60.08</v>
      </c>
      <c r="K71" s="2">
        <f>Raw_schedule!J69</f>
        <v>69.98</v>
      </c>
      <c r="L71" s="2">
        <f>Raw_schedule!K69</f>
        <v>69.98</v>
      </c>
      <c r="M71" s="2">
        <f>Raw_schedule!L69</f>
        <v>69.98</v>
      </c>
      <c r="N71" s="2">
        <f>Raw_schedule!M69</f>
        <v>69.98</v>
      </c>
      <c r="O71" s="2">
        <f>Raw_schedule!N69</f>
        <v>69.98</v>
      </c>
      <c r="P71" s="2">
        <f>Raw_schedule!O69</f>
        <v>69.98</v>
      </c>
      <c r="Q71" s="2">
        <f>Raw_schedule!P69</f>
        <v>69.98</v>
      </c>
      <c r="R71" s="2">
        <f>Raw_schedule!Q69</f>
        <v>69.98</v>
      </c>
      <c r="S71" s="2">
        <f>Raw_schedule!R69</f>
        <v>69.98</v>
      </c>
      <c r="T71" s="2">
        <f>Raw_schedule!S69</f>
        <v>69.98</v>
      </c>
      <c r="U71" s="2">
        <f>Raw_schedule!T69</f>
        <v>69.98</v>
      </c>
      <c r="V71" s="2">
        <f>Raw_schedule!U69</f>
        <v>69.98</v>
      </c>
      <c r="W71" s="2">
        <f>Raw_schedule!V69</f>
        <v>69.98</v>
      </c>
      <c r="X71" s="2">
        <f>Raw_schedule!W69</f>
        <v>69.98</v>
      </c>
      <c r="Y71" s="2">
        <f>Raw_schedule!X69</f>
        <v>69.98</v>
      </c>
      <c r="Z71" s="2">
        <f>Raw_schedule!Y69</f>
        <v>69.98</v>
      </c>
      <c r="AA71" s="2">
        <f>Raw_schedule!Z69</f>
        <v>60.08</v>
      </c>
      <c r="AB71" s="2">
        <f>Raw_schedule!AA69</f>
        <v>60.08</v>
      </c>
    </row>
    <row r="72" spans="1:28" x14ac:dyDescent="0.25">
      <c r="A72" s="39" t="str">
        <f>Raw_schedule!B70</f>
        <v>Infiltration Schedule</v>
      </c>
      <c r="B72" s="39" t="str">
        <f>Raw_schedule!A70</f>
        <v>School</v>
      </c>
      <c r="C72" s="2" t="str">
        <f>Raw_schedule!C70</f>
        <v>AllDays</v>
      </c>
      <c r="D72" s="2"/>
      <c r="E72" s="2">
        <f>Raw_schedule!D70</f>
        <v>1</v>
      </c>
      <c r="F72" s="2">
        <f>Raw_schedule!E70</f>
        <v>1</v>
      </c>
      <c r="G72" s="2">
        <f>Raw_schedule!F70</f>
        <v>1</v>
      </c>
      <c r="H72" s="2">
        <f>Raw_schedule!G70</f>
        <v>1</v>
      </c>
      <c r="I72" s="2">
        <f>Raw_schedule!H70</f>
        <v>1</v>
      </c>
      <c r="J72" s="2">
        <f>Raw_schedule!I70</f>
        <v>1</v>
      </c>
      <c r="K72" s="2">
        <f>Raw_schedule!J70</f>
        <v>1</v>
      </c>
      <c r="L72" s="2">
        <f>Raw_schedule!K70</f>
        <v>1</v>
      </c>
      <c r="M72" s="2">
        <f>Raw_schedule!L70</f>
        <v>1</v>
      </c>
      <c r="N72" s="2">
        <f>Raw_schedule!M70</f>
        <v>1</v>
      </c>
      <c r="O72" s="2">
        <f>Raw_schedule!N70</f>
        <v>1</v>
      </c>
      <c r="P72" s="2">
        <f>Raw_schedule!O70</f>
        <v>1</v>
      </c>
      <c r="Q72" s="2">
        <f>Raw_schedule!P70</f>
        <v>1</v>
      </c>
      <c r="R72" s="2">
        <f>Raw_schedule!Q70</f>
        <v>1</v>
      </c>
      <c r="S72" s="2">
        <f>Raw_schedule!R70</f>
        <v>1</v>
      </c>
      <c r="T72" s="2">
        <f>Raw_schedule!S70</f>
        <v>1</v>
      </c>
      <c r="U72" s="2">
        <f>Raw_schedule!T70</f>
        <v>1</v>
      </c>
      <c r="V72" s="2">
        <f>Raw_schedule!U70</f>
        <v>1</v>
      </c>
      <c r="W72" s="2">
        <f>Raw_schedule!V70</f>
        <v>1</v>
      </c>
      <c r="X72" s="2">
        <f>Raw_schedule!W70</f>
        <v>1</v>
      </c>
      <c r="Y72" s="2">
        <f>Raw_schedule!X70</f>
        <v>1</v>
      </c>
      <c r="Z72" s="2">
        <f>Raw_schedule!Y70</f>
        <v>1</v>
      </c>
      <c r="AA72" s="2">
        <f>Raw_schedule!Z70</f>
        <v>1</v>
      </c>
      <c r="AB72" s="2">
        <f>Raw_schedule!AA70</f>
        <v>1</v>
      </c>
    </row>
    <row r="73" spans="1:28" x14ac:dyDescent="0.25">
      <c r="A73" s="39" t="str">
        <f>Raw_schedule!B71</f>
        <v>Lighting Schedule</v>
      </c>
      <c r="B73" s="39" t="str">
        <f>Raw_schedule!A71</f>
        <v>School</v>
      </c>
      <c r="C73" s="2" t="str">
        <f>Raw_schedule!C71</f>
        <v>AllOtherDays (Through 1/11)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39" t="str">
        <f>Raw_schedule!B72</f>
        <v>Lighting Schedule</v>
      </c>
      <c r="B74" s="39" t="str">
        <f>Raw_schedule!A72</f>
        <v>School</v>
      </c>
      <c r="C74" s="2" t="str">
        <f>Raw_schedule!C72</f>
        <v>AllOtherDays (Through 4/3)</v>
      </c>
      <c r="D74" s="2"/>
      <c r="E74" s="2">
        <f>Raw_schedule!D72</f>
        <v>0.05</v>
      </c>
      <c r="F74" s="2">
        <f>Raw_schedule!E72</f>
        <v>0.05</v>
      </c>
      <c r="G74" s="2">
        <f>Raw_schedule!F72</f>
        <v>0.05</v>
      </c>
      <c r="H74" s="2">
        <f>Raw_schedule!G72</f>
        <v>0.05</v>
      </c>
      <c r="I74" s="2">
        <f>Raw_schedule!H72</f>
        <v>0.05</v>
      </c>
      <c r="J74" s="2">
        <f>Raw_schedule!I72</f>
        <v>0.05</v>
      </c>
      <c r="K74" s="2">
        <f>Raw_schedule!J72</f>
        <v>0.05</v>
      </c>
      <c r="L74" s="2">
        <f>Raw_schedule!K72</f>
        <v>0.05</v>
      </c>
      <c r="M74" s="2">
        <f>Raw_schedule!L72</f>
        <v>0.05</v>
      </c>
      <c r="N74" s="2">
        <f>Raw_schedule!M72</f>
        <v>0.05</v>
      </c>
      <c r="O74" s="2">
        <f>Raw_schedule!N72</f>
        <v>0.05</v>
      </c>
      <c r="P74" s="2">
        <f>Raw_schedule!O72</f>
        <v>0.05</v>
      </c>
      <c r="Q74" s="2">
        <f>Raw_schedule!P72</f>
        <v>0.05</v>
      </c>
      <c r="R74" s="2">
        <f>Raw_schedule!Q72</f>
        <v>0.05</v>
      </c>
      <c r="S74" s="2">
        <f>Raw_schedule!R72</f>
        <v>0.05</v>
      </c>
      <c r="T74" s="2">
        <f>Raw_schedule!S72</f>
        <v>0.05</v>
      </c>
      <c r="U74" s="2">
        <f>Raw_schedule!T72</f>
        <v>0.05</v>
      </c>
      <c r="V74" s="2">
        <f>Raw_schedule!U72</f>
        <v>0.05</v>
      </c>
      <c r="W74" s="2">
        <f>Raw_schedule!V72</f>
        <v>0.05</v>
      </c>
      <c r="X74" s="2">
        <f>Raw_schedule!W72</f>
        <v>0.05</v>
      </c>
      <c r="Y74" s="2">
        <f>Raw_schedule!X72</f>
        <v>0.05</v>
      </c>
      <c r="Z74" s="2">
        <f>Raw_schedule!Y72</f>
        <v>0.05</v>
      </c>
      <c r="AA74" s="2">
        <f>Raw_schedule!Z72</f>
        <v>0.05</v>
      </c>
      <c r="AB74" s="2">
        <f>Raw_schedule!AA72</f>
        <v>0.05</v>
      </c>
    </row>
    <row r="75" spans="1:28" x14ac:dyDescent="0.25">
      <c r="A75" s="39" t="str">
        <f>Raw_schedule!B73</f>
        <v>Lighting Schedule</v>
      </c>
      <c r="B75" s="39" t="str">
        <f>Raw_schedule!A73</f>
        <v>School</v>
      </c>
      <c r="C75" s="2" t="str">
        <f>Raw_schedule!C73</f>
        <v>AllOtherDays (Through 4/12)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39" t="str">
        <f>Raw_schedule!B74</f>
        <v>Lighting Schedule</v>
      </c>
      <c r="B76" s="39" t="str">
        <f>Raw_schedule!A74</f>
        <v>School</v>
      </c>
      <c r="C76" s="2" t="str">
        <f>Raw_schedule!C74</f>
        <v>AllOtherDays (Through 5/22)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0.05</v>
      </c>
      <c r="K76" s="2">
        <f>Raw_schedule!J74</f>
        <v>0.05</v>
      </c>
      <c r="L76" s="2">
        <f>Raw_schedule!K74</f>
        <v>0.05</v>
      </c>
      <c r="M76" s="2">
        <f>Raw_schedule!L74</f>
        <v>0.05</v>
      </c>
      <c r="N76" s="2">
        <f>Raw_schedule!M74</f>
        <v>0.05</v>
      </c>
      <c r="O76" s="2">
        <f>Raw_schedule!N74</f>
        <v>0.05</v>
      </c>
      <c r="P76" s="2">
        <f>Raw_schedule!O74</f>
        <v>0.05</v>
      </c>
      <c r="Q76" s="2">
        <f>Raw_schedule!P74</f>
        <v>0.05</v>
      </c>
      <c r="R76" s="2">
        <f>Raw_schedule!Q74</f>
        <v>0.05</v>
      </c>
      <c r="S76" s="2">
        <f>Raw_schedule!R74</f>
        <v>0.05</v>
      </c>
      <c r="T76" s="2">
        <f>Raw_schedule!S74</f>
        <v>0.05</v>
      </c>
      <c r="U76" s="2">
        <f>Raw_schedule!T74</f>
        <v>0.05</v>
      </c>
      <c r="V76" s="2">
        <f>Raw_schedule!U74</f>
        <v>0.05</v>
      </c>
      <c r="W76" s="2">
        <f>Raw_schedule!V74</f>
        <v>0.05</v>
      </c>
      <c r="X76" s="2">
        <f>Raw_schedule!W74</f>
        <v>0.05</v>
      </c>
      <c r="Y76" s="2">
        <f>Raw_schedule!X74</f>
        <v>0.05</v>
      </c>
      <c r="Z76" s="2">
        <f>Raw_schedule!Y74</f>
        <v>0.05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Lighting Schedule</v>
      </c>
      <c r="B77" s="39" t="str">
        <f>Raw_schedule!A75</f>
        <v>School</v>
      </c>
      <c r="C77" s="2" t="str">
        <f>Raw_schedule!C75</f>
        <v>AllOtherDays (Through 5/31)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39" t="str">
        <f>Raw_schedule!B76</f>
        <v>Lighting Schedule</v>
      </c>
      <c r="B78" s="39" t="str">
        <f>Raw_schedule!A76</f>
        <v>School</v>
      </c>
      <c r="C78" s="2" t="str">
        <f>Raw_schedule!C76</f>
        <v>AllOtherDays (Through 8/7)</v>
      </c>
      <c r="D78" s="2"/>
      <c r="E78" s="2">
        <f>Raw_schedule!D76</f>
        <v>0.05</v>
      </c>
      <c r="F78" s="2">
        <f>Raw_schedule!E76</f>
        <v>0.05</v>
      </c>
      <c r="G78" s="2">
        <f>Raw_schedule!F76</f>
        <v>0.05</v>
      </c>
      <c r="H78" s="2">
        <f>Raw_schedule!G76</f>
        <v>0.05</v>
      </c>
      <c r="I78" s="2">
        <f>Raw_schedule!H76</f>
        <v>0.05</v>
      </c>
      <c r="J78" s="2">
        <f>Raw_schedule!I76</f>
        <v>0.05</v>
      </c>
      <c r="K78" s="2">
        <f>Raw_schedule!J76</f>
        <v>0.05</v>
      </c>
      <c r="L78" s="2">
        <f>Raw_schedule!K76</f>
        <v>0.05</v>
      </c>
      <c r="M78" s="2">
        <f>Raw_schedule!L76</f>
        <v>0.05</v>
      </c>
      <c r="N78" s="2">
        <f>Raw_schedule!M76</f>
        <v>0.05</v>
      </c>
      <c r="O78" s="2">
        <f>Raw_schedule!N76</f>
        <v>0.05</v>
      </c>
      <c r="P78" s="2">
        <f>Raw_schedule!O76</f>
        <v>0.05</v>
      </c>
      <c r="Q78" s="2">
        <f>Raw_schedule!P76</f>
        <v>0.05</v>
      </c>
      <c r="R78" s="2">
        <f>Raw_schedule!Q76</f>
        <v>0.05</v>
      </c>
      <c r="S78" s="2">
        <f>Raw_schedule!R76</f>
        <v>0.05</v>
      </c>
      <c r="T78" s="2">
        <f>Raw_schedule!S76</f>
        <v>0.05</v>
      </c>
      <c r="U78" s="2">
        <f>Raw_schedule!T76</f>
        <v>0.05</v>
      </c>
      <c r="V78" s="2">
        <f>Raw_schedule!U76</f>
        <v>0.05</v>
      </c>
      <c r="W78" s="2">
        <f>Raw_schedule!V76</f>
        <v>0.05</v>
      </c>
      <c r="X78" s="2">
        <f>Raw_schedule!W76</f>
        <v>0.05</v>
      </c>
      <c r="Y78" s="2">
        <f>Raw_schedule!X76</f>
        <v>0.05</v>
      </c>
      <c r="Z78" s="2">
        <f>Raw_schedule!Y76</f>
        <v>0.05</v>
      </c>
      <c r="AA78" s="2">
        <f>Raw_schedule!Z76</f>
        <v>0.05</v>
      </c>
      <c r="AB78" s="2">
        <f>Raw_schedule!AA76</f>
        <v>0.05</v>
      </c>
    </row>
    <row r="79" spans="1:28" x14ac:dyDescent="0.25">
      <c r="A79" s="39" t="str">
        <f>Raw_schedule!B77</f>
        <v>Lighting Schedule</v>
      </c>
      <c r="B79" s="39" t="str">
        <f>Raw_schedule!A77</f>
        <v>School</v>
      </c>
      <c r="C79" s="2" t="str">
        <f>Raw_schedule!C77</f>
        <v>AllOtherDays (Through 8/16)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Lighting Schedule</v>
      </c>
      <c r="B80" s="39" t="str">
        <f>Raw_schedule!A78</f>
        <v>School</v>
      </c>
      <c r="C80" s="2" t="str">
        <f>Raw_schedule!C78</f>
        <v>AllOtherDays (Through 12/11)</v>
      </c>
      <c r="D80" s="2"/>
      <c r="E80" s="2">
        <f>Raw_schedule!D78</f>
        <v>0.05</v>
      </c>
      <c r="F80" s="2">
        <f>Raw_schedule!E78</f>
        <v>0.05</v>
      </c>
      <c r="G80" s="2">
        <f>Raw_schedule!F78</f>
        <v>0.05</v>
      </c>
      <c r="H80" s="2">
        <f>Raw_schedule!G78</f>
        <v>0.05</v>
      </c>
      <c r="I80" s="2">
        <f>Raw_schedule!H78</f>
        <v>0.05</v>
      </c>
      <c r="J80" s="2">
        <f>Raw_schedule!I78</f>
        <v>0.05</v>
      </c>
      <c r="K80" s="2">
        <f>Raw_schedule!J78</f>
        <v>0.05</v>
      </c>
      <c r="L80" s="2">
        <f>Raw_schedule!K78</f>
        <v>0.05</v>
      </c>
      <c r="M80" s="2">
        <f>Raw_schedule!L78</f>
        <v>0.05</v>
      </c>
      <c r="N80" s="2">
        <f>Raw_schedule!M78</f>
        <v>0.05</v>
      </c>
      <c r="O80" s="2">
        <f>Raw_schedule!N78</f>
        <v>0.05</v>
      </c>
      <c r="P80" s="2">
        <f>Raw_schedule!O78</f>
        <v>0.05</v>
      </c>
      <c r="Q80" s="2">
        <f>Raw_schedule!P78</f>
        <v>0.05</v>
      </c>
      <c r="R80" s="2">
        <f>Raw_schedule!Q78</f>
        <v>0.05</v>
      </c>
      <c r="S80" s="2">
        <f>Raw_schedule!R78</f>
        <v>0.05</v>
      </c>
      <c r="T80" s="2">
        <f>Raw_schedule!S78</f>
        <v>0.05</v>
      </c>
      <c r="U80" s="2">
        <f>Raw_schedule!T78</f>
        <v>0.05</v>
      </c>
      <c r="V80" s="2">
        <f>Raw_schedule!U78</f>
        <v>0.05</v>
      </c>
      <c r="W80" s="2">
        <f>Raw_schedule!V78</f>
        <v>0.05</v>
      </c>
      <c r="X80" s="2">
        <f>Raw_schedule!W78</f>
        <v>0.05</v>
      </c>
      <c r="Y80" s="2">
        <f>Raw_schedule!X78</f>
        <v>0.05</v>
      </c>
      <c r="Z80" s="2">
        <f>Raw_schedule!Y78</f>
        <v>0.05</v>
      </c>
      <c r="AA80" s="2">
        <f>Raw_schedule!Z78</f>
        <v>0.05</v>
      </c>
      <c r="AB80" s="2">
        <f>Raw_schedule!AA78</f>
        <v>0.05</v>
      </c>
    </row>
    <row r="81" spans="1:28" x14ac:dyDescent="0.25">
      <c r="A81" s="39" t="str">
        <f>Raw_schedule!B79</f>
        <v>Lighting Schedule</v>
      </c>
      <c r="B81" s="39" t="str">
        <f>Raw_schedule!A79</f>
        <v>School</v>
      </c>
      <c r="C81" s="2" t="str">
        <f>Raw_schedule!C79</f>
        <v>AllOtherDays (Through 12/31)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39" t="str">
        <f>Raw_schedule!B80</f>
        <v>Lighting Schedule</v>
      </c>
      <c r="B82" s="39" t="str">
        <f>Raw_schedule!A80</f>
        <v>School</v>
      </c>
      <c r="C82" s="2" t="str">
        <f>Raw_schedule!C80</f>
        <v>Saturdays (Through 4/3)</v>
      </c>
      <c r="D82" s="2"/>
      <c r="E82" s="2">
        <f>Raw_schedule!D80</f>
        <v>0.05</v>
      </c>
      <c r="F82" s="2">
        <f>Raw_schedule!E80</f>
        <v>0.05</v>
      </c>
      <c r="G82" s="2">
        <f>Raw_schedule!F80</f>
        <v>0.05</v>
      </c>
      <c r="H82" s="2">
        <f>Raw_schedule!G80</f>
        <v>0.05</v>
      </c>
      <c r="I82" s="2">
        <f>Raw_schedule!H80</f>
        <v>0.05</v>
      </c>
      <c r="J82" s="2">
        <f>Raw_schedule!I80</f>
        <v>0.05</v>
      </c>
      <c r="K82" s="2">
        <f>Raw_schedule!J80</f>
        <v>0.05</v>
      </c>
      <c r="L82" s="2">
        <f>Raw_schedule!K80</f>
        <v>0.05</v>
      </c>
      <c r="M82" s="2">
        <f>Raw_schedule!L80</f>
        <v>0.15</v>
      </c>
      <c r="N82" s="2">
        <f>Raw_schedule!M80</f>
        <v>0.15</v>
      </c>
      <c r="O82" s="2">
        <f>Raw_schedule!N80</f>
        <v>0.15</v>
      </c>
      <c r="P82" s="2">
        <f>Raw_schedule!O80</f>
        <v>0.15</v>
      </c>
      <c r="Q82" s="2">
        <f>Raw_schedule!P80</f>
        <v>0.15</v>
      </c>
      <c r="R82" s="2">
        <f>Raw_schedule!Q80</f>
        <v>0.05</v>
      </c>
      <c r="S82" s="2">
        <f>Raw_schedule!R80</f>
        <v>0.05</v>
      </c>
      <c r="T82" s="2">
        <f>Raw_schedule!S80</f>
        <v>0.05</v>
      </c>
      <c r="U82" s="2">
        <f>Raw_schedule!T80</f>
        <v>0.05</v>
      </c>
      <c r="V82" s="2">
        <f>Raw_schedule!U80</f>
        <v>0.05</v>
      </c>
      <c r="W82" s="2">
        <f>Raw_schedule!V80</f>
        <v>0.05</v>
      </c>
      <c r="X82" s="2">
        <f>Raw_schedule!W80</f>
        <v>0.05</v>
      </c>
      <c r="Y82" s="2">
        <f>Raw_schedule!X80</f>
        <v>0.05</v>
      </c>
      <c r="Z82" s="2">
        <f>Raw_schedule!Y80</f>
        <v>0.05</v>
      </c>
      <c r="AA82" s="2">
        <f>Raw_schedule!Z80</f>
        <v>0.05</v>
      </c>
      <c r="AB82" s="2">
        <f>Raw_schedule!AA80</f>
        <v>0.05</v>
      </c>
    </row>
    <row r="83" spans="1:28" x14ac:dyDescent="0.25">
      <c r="A83" s="39" t="str">
        <f>Raw_schedule!B81</f>
        <v>Lighting Schedule</v>
      </c>
      <c r="B83" s="39" t="str">
        <f>Raw_schedule!A81</f>
        <v>School</v>
      </c>
      <c r="C83" s="2" t="str">
        <f>Raw_schedule!C81</f>
        <v>Saturdays (Through 5/22)</v>
      </c>
      <c r="D83" s="2"/>
      <c r="E83" s="2">
        <f>Raw_schedule!D81</f>
        <v>0.05</v>
      </c>
      <c r="F83" s="2">
        <f>Raw_schedule!E81</f>
        <v>0.05</v>
      </c>
      <c r="G83" s="2">
        <f>Raw_schedule!F81</f>
        <v>0.05</v>
      </c>
      <c r="H83" s="2">
        <f>Raw_schedule!G81</f>
        <v>0.05</v>
      </c>
      <c r="I83" s="2">
        <f>Raw_schedule!H81</f>
        <v>0.05</v>
      </c>
      <c r="J83" s="2">
        <f>Raw_schedule!I81</f>
        <v>0.05</v>
      </c>
      <c r="K83" s="2">
        <f>Raw_schedule!J81</f>
        <v>0.05</v>
      </c>
      <c r="L83" s="2">
        <f>Raw_schedule!K81</f>
        <v>0.05</v>
      </c>
      <c r="M83" s="2">
        <f>Raw_schedule!L81</f>
        <v>0.15</v>
      </c>
      <c r="N83" s="2">
        <f>Raw_schedule!M81</f>
        <v>0.15</v>
      </c>
      <c r="O83" s="2">
        <f>Raw_schedule!N81</f>
        <v>0.15</v>
      </c>
      <c r="P83" s="2">
        <f>Raw_schedule!O81</f>
        <v>0.15</v>
      </c>
      <c r="Q83" s="2">
        <f>Raw_schedule!P81</f>
        <v>0.15</v>
      </c>
      <c r="R83" s="2">
        <f>Raw_schedule!Q81</f>
        <v>0.05</v>
      </c>
      <c r="S83" s="2">
        <f>Raw_schedule!R81</f>
        <v>0.05</v>
      </c>
      <c r="T83" s="2">
        <f>Raw_schedule!S81</f>
        <v>0.05</v>
      </c>
      <c r="U83" s="2">
        <f>Raw_schedule!T81</f>
        <v>0.05</v>
      </c>
      <c r="V83" s="2">
        <f>Raw_schedule!U81</f>
        <v>0.05</v>
      </c>
      <c r="W83" s="2">
        <f>Raw_schedule!V81</f>
        <v>0.05</v>
      </c>
      <c r="X83" s="2">
        <f>Raw_schedule!W81</f>
        <v>0.05</v>
      </c>
      <c r="Y83" s="2">
        <f>Raw_schedule!X81</f>
        <v>0.05</v>
      </c>
      <c r="Z83" s="2">
        <f>Raw_schedule!Y81</f>
        <v>0.05</v>
      </c>
      <c r="AA83" s="2">
        <f>Raw_schedule!Z81</f>
        <v>0.05</v>
      </c>
      <c r="AB83" s="2">
        <f>Raw_schedule!AA81</f>
        <v>0.05</v>
      </c>
    </row>
    <row r="84" spans="1:28" x14ac:dyDescent="0.25">
      <c r="A84" s="39" t="str">
        <f>Raw_schedule!B82</f>
        <v>Lighting Schedule</v>
      </c>
      <c r="B84" s="39" t="str">
        <f>Raw_schedule!A82</f>
        <v>School</v>
      </c>
      <c r="C84" s="2" t="str">
        <f>Raw_schedule!C82</f>
        <v>Saturdays (Through 8/7)</v>
      </c>
      <c r="D84" s="2"/>
      <c r="E84" s="2">
        <f>Raw_schedule!D82</f>
        <v>0.05</v>
      </c>
      <c r="F84" s="2">
        <f>Raw_schedule!E82</f>
        <v>0.05</v>
      </c>
      <c r="G84" s="2">
        <f>Raw_schedule!F82</f>
        <v>0.05</v>
      </c>
      <c r="H84" s="2">
        <f>Raw_schedule!G82</f>
        <v>0.05</v>
      </c>
      <c r="I84" s="2">
        <f>Raw_schedule!H82</f>
        <v>0.05</v>
      </c>
      <c r="J84" s="2">
        <f>Raw_schedule!I82</f>
        <v>0.05</v>
      </c>
      <c r="K84" s="2">
        <f>Raw_schedule!J82</f>
        <v>0.05</v>
      </c>
      <c r="L84" s="2">
        <f>Raw_schedule!K82</f>
        <v>0.05</v>
      </c>
      <c r="M84" s="2">
        <f>Raw_schedule!L82</f>
        <v>0.15</v>
      </c>
      <c r="N84" s="2">
        <f>Raw_schedule!M82</f>
        <v>0.15</v>
      </c>
      <c r="O84" s="2">
        <f>Raw_schedule!N82</f>
        <v>0.15</v>
      </c>
      <c r="P84" s="2">
        <f>Raw_schedule!O82</f>
        <v>0.15</v>
      </c>
      <c r="Q84" s="2">
        <f>Raw_schedule!P82</f>
        <v>0.15</v>
      </c>
      <c r="R84" s="2">
        <f>Raw_schedule!Q82</f>
        <v>0.05</v>
      </c>
      <c r="S84" s="2">
        <f>Raw_schedule!R82</f>
        <v>0.05</v>
      </c>
      <c r="T84" s="2">
        <f>Raw_schedule!S82</f>
        <v>0.05</v>
      </c>
      <c r="U84" s="2">
        <f>Raw_schedule!T82</f>
        <v>0.05</v>
      </c>
      <c r="V84" s="2">
        <f>Raw_schedule!U82</f>
        <v>0.05</v>
      </c>
      <c r="W84" s="2">
        <f>Raw_schedule!V82</f>
        <v>0.05</v>
      </c>
      <c r="X84" s="2">
        <f>Raw_schedule!W82</f>
        <v>0.05</v>
      </c>
      <c r="Y84" s="2">
        <f>Raw_schedule!X82</f>
        <v>0.05</v>
      </c>
      <c r="Z84" s="2">
        <f>Raw_schedule!Y82</f>
        <v>0.05</v>
      </c>
      <c r="AA84" s="2">
        <f>Raw_schedule!Z82</f>
        <v>0.05</v>
      </c>
      <c r="AB84" s="2">
        <f>Raw_schedule!AA82</f>
        <v>0.05</v>
      </c>
    </row>
    <row r="85" spans="1:28" x14ac:dyDescent="0.25">
      <c r="A85" s="39" t="str">
        <f>Raw_schedule!B83</f>
        <v>Lighting Schedule</v>
      </c>
      <c r="B85" s="39" t="str">
        <f>Raw_schedule!A83</f>
        <v>School</v>
      </c>
      <c r="C85" s="2" t="str">
        <f>Raw_schedule!C83</f>
        <v>Saturdays (Through 12/11)</v>
      </c>
      <c r="D85" s="2"/>
      <c r="E85" s="2">
        <f>Raw_schedule!D83</f>
        <v>0.05</v>
      </c>
      <c r="F85" s="2">
        <f>Raw_schedule!E83</f>
        <v>0.05</v>
      </c>
      <c r="G85" s="2">
        <f>Raw_schedule!F83</f>
        <v>0.05</v>
      </c>
      <c r="H85" s="2">
        <f>Raw_schedule!G83</f>
        <v>0.05</v>
      </c>
      <c r="I85" s="2">
        <f>Raw_schedule!H83</f>
        <v>0.05</v>
      </c>
      <c r="J85" s="2">
        <f>Raw_schedule!I83</f>
        <v>0.05</v>
      </c>
      <c r="K85" s="2">
        <f>Raw_schedule!J83</f>
        <v>0.05</v>
      </c>
      <c r="L85" s="2">
        <f>Raw_schedule!K83</f>
        <v>0.05</v>
      </c>
      <c r="M85" s="2">
        <f>Raw_schedule!L83</f>
        <v>0.15</v>
      </c>
      <c r="N85" s="2">
        <f>Raw_schedule!M83</f>
        <v>0.15</v>
      </c>
      <c r="O85" s="2">
        <f>Raw_schedule!N83</f>
        <v>0.15</v>
      </c>
      <c r="P85" s="2">
        <f>Raw_schedule!O83</f>
        <v>0.15</v>
      </c>
      <c r="Q85" s="2">
        <f>Raw_schedule!P83</f>
        <v>0.15</v>
      </c>
      <c r="R85" s="2">
        <f>Raw_schedule!Q83</f>
        <v>0.05</v>
      </c>
      <c r="S85" s="2">
        <f>Raw_schedule!R83</f>
        <v>0.05</v>
      </c>
      <c r="T85" s="2">
        <f>Raw_schedule!S83</f>
        <v>0.05</v>
      </c>
      <c r="U85" s="2">
        <f>Raw_schedule!T83</f>
        <v>0.05</v>
      </c>
      <c r="V85" s="2">
        <f>Raw_schedule!U83</f>
        <v>0.05</v>
      </c>
      <c r="W85" s="2">
        <f>Raw_schedule!V83</f>
        <v>0.05</v>
      </c>
      <c r="X85" s="2">
        <f>Raw_schedule!W83</f>
        <v>0.05</v>
      </c>
      <c r="Y85" s="2">
        <f>Raw_schedule!X83</f>
        <v>0.05</v>
      </c>
      <c r="Z85" s="2">
        <f>Raw_schedule!Y83</f>
        <v>0.05</v>
      </c>
      <c r="AA85" s="2">
        <f>Raw_schedule!Z83</f>
        <v>0.05</v>
      </c>
      <c r="AB85" s="2">
        <f>Raw_schedule!AA83</f>
        <v>0.05</v>
      </c>
    </row>
    <row r="86" spans="1:28" x14ac:dyDescent="0.25">
      <c r="A86" s="39" t="str">
        <f>Raw_schedule!B84</f>
        <v>Lighting Schedule</v>
      </c>
      <c r="B86" s="39" t="str">
        <f>Raw_schedule!A84</f>
        <v>School</v>
      </c>
      <c r="C86" s="2" t="str">
        <f>Raw_schedule!C84</f>
        <v>Weekdays (Through 4/3)</v>
      </c>
      <c r="D86" s="2"/>
      <c r="E86" s="2">
        <f>Raw_schedule!D84</f>
        <v>0.05</v>
      </c>
      <c r="F86" s="2">
        <f>Raw_schedule!E84</f>
        <v>0.05</v>
      </c>
      <c r="G86" s="2">
        <f>Raw_schedule!F84</f>
        <v>0.05</v>
      </c>
      <c r="H86" s="2">
        <f>Raw_schedule!G84</f>
        <v>0.05</v>
      </c>
      <c r="I86" s="2">
        <f>Raw_schedule!H84</f>
        <v>0.05</v>
      </c>
      <c r="J86" s="2">
        <f>Raw_schedule!I84</f>
        <v>0.05</v>
      </c>
      <c r="K86" s="2">
        <f>Raw_schedule!J84</f>
        <v>0.05</v>
      </c>
      <c r="L86" s="2">
        <f>Raw_schedule!K84</f>
        <v>0.3</v>
      </c>
      <c r="M86" s="2">
        <f>Raw_schedule!L84</f>
        <v>0.6</v>
      </c>
      <c r="N86" s="2">
        <f>Raw_schedule!M84</f>
        <v>0.65</v>
      </c>
      <c r="O86" s="2">
        <f>Raw_schedule!N84</f>
        <v>0.65</v>
      </c>
      <c r="P86" s="2">
        <f>Raw_schedule!O84</f>
        <v>0.65</v>
      </c>
      <c r="Q86" s="2">
        <f>Raw_schedule!P84</f>
        <v>0.55000000000000004</v>
      </c>
      <c r="R86" s="2">
        <f>Raw_schedule!Q84</f>
        <v>0.55000000000000004</v>
      </c>
      <c r="S86" s="2">
        <f>Raw_schedule!R84</f>
        <v>0.55000000000000004</v>
      </c>
      <c r="T86" s="2">
        <f>Raw_schedule!S84</f>
        <v>0.5</v>
      </c>
      <c r="U86" s="2">
        <f>Raw_schedule!T84</f>
        <v>0.35</v>
      </c>
      <c r="V86" s="2">
        <f>Raw_schedule!U84</f>
        <v>0.35</v>
      </c>
      <c r="W86" s="2">
        <f>Raw_schedule!V84</f>
        <v>0.35</v>
      </c>
      <c r="X86" s="2">
        <f>Raw_schedule!W84</f>
        <v>0.35</v>
      </c>
      <c r="Y86" s="2">
        <f>Raw_schedule!X84</f>
        <v>0.35</v>
      </c>
      <c r="Z86" s="2">
        <f>Raw_schedule!Y84</f>
        <v>0.3</v>
      </c>
      <c r="AA86" s="2">
        <f>Raw_schedule!Z84</f>
        <v>0.05</v>
      </c>
      <c r="AB86" s="2">
        <f>Raw_schedule!AA84</f>
        <v>0.05</v>
      </c>
    </row>
    <row r="87" spans="1:28" x14ac:dyDescent="0.25">
      <c r="A87" s="39" t="str">
        <f>Raw_schedule!B85</f>
        <v>Lighting Schedule</v>
      </c>
      <c r="B87" s="39" t="str">
        <f>Raw_schedule!A85</f>
        <v>School</v>
      </c>
      <c r="C87" s="2" t="str">
        <f>Raw_schedule!C85</f>
        <v>Weekdays (Through 5/22)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0.3</v>
      </c>
      <c r="M87" s="2">
        <f>Raw_schedule!L85</f>
        <v>0.6</v>
      </c>
      <c r="N87" s="2">
        <f>Raw_schedule!M85</f>
        <v>0.65</v>
      </c>
      <c r="O87" s="2">
        <f>Raw_schedule!N85</f>
        <v>0.65</v>
      </c>
      <c r="P87" s="2">
        <f>Raw_schedule!O85</f>
        <v>0.65</v>
      </c>
      <c r="Q87" s="2">
        <f>Raw_schedule!P85</f>
        <v>0.55000000000000004</v>
      </c>
      <c r="R87" s="2">
        <f>Raw_schedule!Q85</f>
        <v>0.55000000000000004</v>
      </c>
      <c r="S87" s="2">
        <f>Raw_schedule!R85</f>
        <v>0.55000000000000004</v>
      </c>
      <c r="T87" s="2">
        <f>Raw_schedule!S85</f>
        <v>0.5</v>
      </c>
      <c r="U87" s="2">
        <f>Raw_schedule!T85</f>
        <v>0.35</v>
      </c>
      <c r="V87" s="2">
        <f>Raw_schedule!U85</f>
        <v>0.35</v>
      </c>
      <c r="W87" s="2">
        <f>Raw_schedule!V85</f>
        <v>0.35</v>
      </c>
      <c r="X87" s="2">
        <f>Raw_schedule!W85</f>
        <v>0.35</v>
      </c>
      <c r="Y87" s="2">
        <f>Raw_schedule!X85</f>
        <v>0.35</v>
      </c>
      <c r="Z87" s="2">
        <f>Raw_schedule!Y85</f>
        <v>0.3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Lighting Schedule</v>
      </c>
      <c r="B88" s="39" t="str">
        <f>Raw_schedule!A86</f>
        <v>School</v>
      </c>
      <c r="C88" s="2" t="str">
        <f>Raw_schedule!C86</f>
        <v>Weekdays (Through 8/7)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0.3</v>
      </c>
      <c r="M88" s="2">
        <f>Raw_schedule!L86</f>
        <v>0.6</v>
      </c>
      <c r="N88" s="2">
        <f>Raw_schedule!M86</f>
        <v>0.65</v>
      </c>
      <c r="O88" s="2">
        <f>Raw_schedule!N86</f>
        <v>0.65</v>
      </c>
      <c r="P88" s="2">
        <f>Raw_schedule!O86</f>
        <v>0.65</v>
      </c>
      <c r="Q88" s="2">
        <f>Raw_schedule!P86</f>
        <v>0.55000000000000004</v>
      </c>
      <c r="R88" s="2">
        <f>Raw_schedule!Q86</f>
        <v>0.55000000000000004</v>
      </c>
      <c r="S88" s="2">
        <f>Raw_schedule!R86</f>
        <v>0.55000000000000004</v>
      </c>
      <c r="T88" s="2">
        <f>Raw_schedule!S86</f>
        <v>0.5</v>
      </c>
      <c r="U88" s="2">
        <f>Raw_schedule!T86</f>
        <v>0.35</v>
      </c>
      <c r="V88" s="2">
        <f>Raw_schedule!U86</f>
        <v>0.35</v>
      </c>
      <c r="W88" s="2">
        <f>Raw_schedule!V86</f>
        <v>0.35</v>
      </c>
      <c r="X88" s="2">
        <f>Raw_schedule!W86</f>
        <v>0.35</v>
      </c>
      <c r="Y88" s="2">
        <f>Raw_schedule!X86</f>
        <v>0.35</v>
      </c>
      <c r="Z88" s="2">
        <f>Raw_schedule!Y86</f>
        <v>0.3</v>
      </c>
      <c r="AA88" s="2">
        <f>Raw_schedule!Z86</f>
        <v>0.05</v>
      </c>
      <c r="AB88" s="2">
        <f>Raw_schedule!AA86</f>
        <v>0.05</v>
      </c>
    </row>
    <row r="89" spans="1:28" x14ac:dyDescent="0.25">
      <c r="A89" s="39" t="str">
        <f>Raw_schedule!B87</f>
        <v>Lighting Schedule</v>
      </c>
      <c r="B89" s="39" t="str">
        <f>Raw_schedule!A87</f>
        <v>School</v>
      </c>
      <c r="C89" s="2" t="str">
        <f>Raw_schedule!C87</f>
        <v>Weekdays (Through 12/11)</v>
      </c>
      <c r="D89" s="2"/>
      <c r="E89" s="2">
        <f>Raw_schedule!D87</f>
        <v>0.05</v>
      </c>
      <c r="F89" s="2">
        <f>Raw_schedule!E87</f>
        <v>0.05</v>
      </c>
      <c r="G89" s="2">
        <f>Raw_schedule!F87</f>
        <v>0.05</v>
      </c>
      <c r="H89" s="2">
        <f>Raw_schedule!G87</f>
        <v>0.05</v>
      </c>
      <c r="I89" s="2">
        <f>Raw_schedule!H87</f>
        <v>0.05</v>
      </c>
      <c r="J89" s="2">
        <f>Raw_schedule!I87</f>
        <v>0.05</v>
      </c>
      <c r="K89" s="2">
        <f>Raw_schedule!J87</f>
        <v>0.05</v>
      </c>
      <c r="L89" s="2">
        <f>Raw_schedule!K87</f>
        <v>0.3</v>
      </c>
      <c r="M89" s="2">
        <f>Raw_schedule!L87</f>
        <v>0.6</v>
      </c>
      <c r="N89" s="2">
        <f>Raw_schedule!M87</f>
        <v>0.65</v>
      </c>
      <c r="O89" s="2">
        <f>Raw_schedule!N87</f>
        <v>0.65</v>
      </c>
      <c r="P89" s="2">
        <f>Raw_schedule!O87</f>
        <v>0.65</v>
      </c>
      <c r="Q89" s="2">
        <f>Raw_schedule!P87</f>
        <v>0.55000000000000004</v>
      </c>
      <c r="R89" s="2">
        <f>Raw_schedule!Q87</f>
        <v>0.55000000000000004</v>
      </c>
      <c r="S89" s="2">
        <f>Raw_schedule!R87</f>
        <v>0.55000000000000004</v>
      </c>
      <c r="T89" s="2">
        <f>Raw_schedule!S87</f>
        <v>0.5</v>
      </c>
      <c r="U89" s="2">
        <f>Raw_schedule!T87</f>
        <v>0.35</v>
      </c>
      <c r="V89" s="2">
        <f>Raw_schedule!U87</f>
        <v>0.35</v>
      </c>
      <c r="W89" s="2">
        <f>Raw_schedule!V87</f>
        <v>0.35</v>
      </c>
      <c r="X89" s="2">
        <f>Raw_schedule!W87</f>
        <v>0.35</v>
      </c>
      <c r="Y89" s="2">
        <f>Raw_schedule!X87</f>
        <v>0.35</v>
      </c>
      <c r="Z89" s="2">
        <f>Raw_schedule!Y87</f>
        <v>0.3</v>
      </c>
      <c r="AA89" s="2">
        <f>Raw_schedule!Z87</f>
        <v>0.05</v>
      </c>
      <c r="AB89" s="2">
        <f>Raw_schedule!AA87</f>
        <v>0.05</v>
      </c>
    </row>
    <row r="90" spans="1:28" x14ac:dyDescent="0.25">
      <c r="A90" s="39" t="str">
        <f>Raw_schedule!B88</f>
        <v>OA Schedule</v>
      </c>
      <c r="B90" s="39" t="str">
        <f>Raw_schedule!A88</f>
        <v>School</v>
      </c>
      <c r="C90" s="2" t="str">
        <f>Raw_schedule!C88</f>
        <v>AllOtherDays (Through 1/11)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39" t="str">
        <f>Raw_schedule!B89</f>
        <v>OA Schedule</v>
      </c>
      <c r="B91" s="39" t="str">
        <f>Raw_schedule!A89</f>
        <v>School</v>
      </c>
      <c r="C91" s="2" t="str">
        <f>Raw_schedule!C89</f>
        <v>AllOtherDays (Through 4/3)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39" t="str">
        <f>Raw_schedule!B90</f>
        <v>OA Schedule</v>
      </c>
      <c r="B92" s="39" t="str">
        <f>Raw_schedule!A90</f>
        <v>School</v>
      </c>
      <c r="C92" s="2" t="str">
        <f>Raw_schedule!C90</f>
        <v>AllOtherDays (Through 4/12)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39" t="str">
        <f>Raw_schedule!B91</f>
        <v>OA Schedule</v>
      </c>
      <c r="B93" s="39" t="str">
        <f>Raw_schedule!A91</f>
        <v>School</v>
      </c>
      <c r="C93" s="2" t="str">
        <f>Raw_schedule!C91</f>
        <v>AllOtherDays (Through 5/22)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39" t="str">
        <f>Raw_schedule!B92</f>
        <v>OA Schedule</v>
      </c>
      <c r="B94" s="39" t="str">
        <f>Raw_schedule!A92</f>
        <v>School</v>
      </c>
      <c r="C94" s="2" t="str">
        <f>Raw_schedule!C92</f>
        <v>AllOtherDays (Through 5/31)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39" t="str">
        <f>Raw_schedule!B93</f>
        <v>OA Schedule</v>
      </c>
      <c r="B95" s="39" t="str">
        <f>Raw_schedule!A93</f>
        <v>School</v>
      </c>
      <c r="C95" s="2" t="str">
        <f>Raw_schedule!C93</f>
        <v>AllOtherDays (Through 8/7)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39" t="str">
        <f>Raw_schedule!B94</f>
        <v>OA Schedule</v>
      </c>
      <c r="B96" s="39" t="str">
        <f>Raw_schedule!A94</f>
        <v>School</v>
      </c>
      <c r="C96" s="2" t="str">
        <f>Raw_schedule!C94</f>
        <v>AllOtherDays (Through 8/16)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39" t="str">
        <f>Raw_schedule!B95</f>
        <v>OA Schedule</v>
      </c>
      <c r="B97" s="39" t="str">
        <f>Raw_schedule!A95</f>
        <v>School</v>
      </c>
      <c r="C97" s="2" t="str">
        <f>Raw_schedule!C95</f>
        <v>AllOtherDays (Through 12/11)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39" t="str">
        <f>Raw_schedule!B96</f>
        <v>OA Schedule</v>
      </c>
      <c r="B98" s="39" t="str">
        <f>Raw_schedule!A96</f>
        <v>School</v>
      </c>
      <c r="C98" s="2" t="str">
        <f>Raw_schedule!C96</f>
        <v>AllOtherDays (Through 12/31)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39" t="str">
        <f>Raw_schedule!B97</f>
        <v>OA Schedule</v>
      </c>
      <c r="B99" s="39" t="str">
        <f>Raw_schedule!A97</f>
        <v>School</v>
      </c>
      <c r="C99" s="2" t="str">
        <f>Raw_schedule!C97</f>
        <v>Saturdays (Through 4/3)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1</v>
      </c>
      <c r="M99" s="2">
        <f>Raw_schedule!L97</f>
        <v>1</v>
      </c>
      <c r="N99" s="2">
        <f>Raw_schedule!M97</f>
        <v>1</v>
      </c>
      <c r="O99" s="2">
        <f>Raw_schedule!N97</f>
        <v>1</v>
      </c>
      <c r="P99" s="2">
        <f>Raw_schedule!O97</f>
        <v>1</v>
      </c>
      <c r="Q99" s="2">
        <f>Raw_schedule!P97</f>
        <v>1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39" t="str">
        <f>Raw_schedule!B98</f>
        <v>OA Schedule</v>
      </c>
      <c r="B100" s="39" t="str">
        <f>Raw_schedule!A98</f>
        <v>School</v>
      </c>
      <c r="C100" s="2" t="str">
        <f>Raw_schedule!C98</f>
        <v>Saturdays (Through 5/22)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1</v>
      </c>
      <c r="M100" s="2">
        <f>Raw_schedule!L98</f>
        <v>1</v>
      </c>
      <c r="N100" s="2">
        <f>Raw_schedule!M98</f>
        <v>1</v>
      </c>
      <c r="O100" s="2">
        <f>Raw_schedule!N98</f>
        <v>1</v>
      </c>
      <c r="P100" s="2">
        <f>Raw_schedule!O98</f>
        <v>1</v>
      </c>
      <c r="Q100" s="2">
        <f>Raw_schedule!P98</f>
        <v>1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39" t="str">
        <f>Raw_schedule!B99</f>
        <v>OA Schedule</v>
      </c>
      <c r="B101" s="39" t="str">
        <f>Raw_schedule!A99</f>
        <v>School</v>
      </c>
      <c r="C101" s="2" t="str">
        <f>Raw_schedule!C99</f>
        <v>Saturdays (Through 8/7)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1</v>
      </c>
      <c r="M101" s="2">
        <f>Raw_schedule!L99</f>
        <v>1</v>
      </c>
      <c r="N101" s="2">
        <f>Raw_schedule!M99</f>
        <v>1</v>
      </c>
      <c r="O101" s="2">
        <f>Raw_schedule!N99</f>
        <v>1</v>
      </c>
      <c r="P101" s="2">
        <f>Raw_schedule!O99</f>
        <v>1</v>
      </c>
      <c r="Q101" s="2">
        <f>Raw_schedule!P99</f>
        <v>1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39" t="str">
        <f>Raw_schedule!B100</f>
        <v>OA Schedule</v>
      </c>
      <c r="B102" s="39" t="str">
        <f>Raw_schedule!A100</f>
        <v>School</v>
      </c>
      <c r="C102" s="2" t="str">
        <f>Raw_schedule!C100</f>
        <v>Saturdays (Through 12/11)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1</v>
      </c>
      <c r="M102" s="2">
        <f>Raw_schedule!L100</f>
        <v>1</v>
      </c>
      <c r="N102" s="2">
        <f>Raw_schedule!M100</f>
        <v>1</v>
      </c>
      <c r="O102" s="2">
        <f>Raw_schedule!N100</f>
        <v>1</v>
      </c>
      <c r="P102" s="2">
        <f>Raw_schedule!O100</f>
        <v>1</v>
      </c>
      <c r="Q102" s="2">
        <f>Raw_schedule!P100</f>
        <v>1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39" t="str">
        <f>Raw_schedule!B101</f>
        <v>OA Schedule</v>
      </c>
      <c r="B103" s="39" t="str">
        <f>Raw_schedule!A101</f>
        <v>School</v>
      </c>
      <c r="C103" s="2" t="str">
        <f>Raw_schedule!C101</f>
        <v>Weekdays (Through 4/3)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1</v>
      </c>
      <c r="L103" s="2">
        <f>Raw_schedule!K101</f>
        <v>1</v>
      </c>
      <c r="M103" s="2">
        <f>Raw_schedule!L101</f>
        <v>1</v>
      </c>
      <c r="N103" s="2">
        <f>Raw_schedule!M101</f>
        <v>1</v>
      </c>
      <c r="O103" s="2">
        <f>Raw_schedule!N101</f>
        <v>1</v>
      </c>
      <c r="P103" s="2">
        <f>Raw_schedule!O101</f>
        <v>1</v>
      </c>
      <c r="Q103" s="2">
        <f>Raw_schedule!P101</f>
        <v>1</v>
      </c>
      <c r="R103" s="2">
        <f>Raw_schedule!Q101</f>
        <v>1</v>
      </c>
      <c r="S103" s="2">
        <f>Raw_schedule!R101</f>
        <v>1</v>
      </c>
      <c r="T103" s="2">
        <f>Raw_schedule!S101</f>
        <v>1</v>
      </c>
      <c r="U103" s="2">
        <f>Raw_schedule!T101</f>
        <v>1</v>
      </c>
      <c r="V103" s="2">
        <f>Raw_schedule!U101</f>
        <v>1</v>
      </c>
      <c r="W103" s="2">
        <f>Raw_schedule!V101</f>
        <v>1</v>
      </c>
      <c r="X103" s="2">
        <f>Raw_schedule!W101</f>
        <v>1</v>
      </c>
      <c r="Y103" s="2">
        <f>Raw_schedule!X101</f>
        <v>1</v>
      </c>
      <c r="Z103" s="2">
        <f>Raw_schedule!Y101</f>
        <v>1</v>
      </c>
      <c r="AA103" s="2">
        <f>Raw_schedule!Z101</f>
        <v>0</v>
      </c>
      <c r="AB103" s="2">
        <f>Raw_schedule!AA101</f>
        <v>0</v>
      </c>
    </row>
    <row r="104" spans="1:28" x14ac:dyDescent="0.25">
      <c r="A104" s="39" t="str">
        <f>Raw_schedule!B102</f>
        <v>OA Schedule</v>
      </c>
      <c r="B104" s="39" t="str">
        <f>Raw_schedule!A102</f>
        <v>School</v>
      </c>
      <c r="C104" s="2" t="str">
        <f>Raw_schedule!C102</f>
        <v>Weekdays (Through 5/22)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1</v>
      </c>
      <c r="L104" s="2">
        <f>Raw_schedule!K102</f>
        <v>1</v>
      </c>
      <c r="M104" s="2">
        <f>Raw_schedule!L102</f>
        <v>1</v>
      </c>
      <c r="N104" s="2">
        <f>Raw_schedule!M102</f>
        <v>1</v>
      </c>
      <c r="O104" s="2">
        <f>Raw_schedule!N102</f>
        <v>1</v>
      </c>
      <c r="P104" s="2">
        <f>Raw_schedule!O102</f>
        <v>1</v>
      </c>
      <c r="Q104" s="2">
        <f>Raw_schedule!P102</f>
        <v>1</v>
      </c>
      <c r="R104" s="2">
        <f>Raw_schedule!Q102</f>
        <v>1</v>
      </c>
      <c r="S104" s="2">
        <f>Raw_schedule!R102</f>
        <v>1</v>
      </c>
      <c r="T104" s="2">
        <f>Raw_schedule!S102</f>
        <v>1</v>
      </c>
      <c r="U104" s="2">
        <f>Raw_schedule!T102</f>
        <v>1</v>
      </c>
      <c r="V104" s="2">
        <f>Raw_schedule!U102</f>
        <v>1</v>
      </c>
      <c r="W104" s="2">
        <f>Raw_schedule!V102</f>
        <v>1</v>
      </c>
      <c r="X104" s="2">
        <f>Raw_schedule!W102</f>
        <v>1</v>
      </c>
      <c r="Y104" s="2">
        <f>Raw_schedule!X102</f>
        <v>1</v>
      </c>
      <c r="Z104" s="2">
        <f>Raw_schedule!Y102</f>
        <v>1</v>
      </c>
      <c r="AA104" s="2">
        <f>Raw_schedule!Z102</f>
        <v>0</v>
      </c>
      <c r="AB104" s="2">
        <f>Raw_schedule!AA102</f>
        <v>0</v>
      </c>
    </row>
    <row r="105" spans="1:28" x14ac:dyDescent="0.25">
      <c r="A105" s="39" t="str">
        <f>Raw_schedule!B103</f>
        <v>OA Schedule</v>
      </c>
      <c r="B105" s="39" t="str">
        <f>Raw_schedule!A103</f>
        <v>School</v>
      </c>
      <c r="C105" s="2" t="str">
        <f>Raw_schedule!C103</f>
        <v>Weekdays (Through 8/7)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1</v>
      </c>
      <c r="L105" s="2">
        <f>Raw_schedule!K103</f>
        <v>1</v>
      </c>
      <c r="M105" s="2">
        <f>Raw_schedule!L103</f>
        <v>1</v>
      </c>
      <c r="N105" s="2">
        <f>Raw_schedule!M103</f>
        <v>1</v>
      </c>
      <c r="O105" s="2">
        <f>Raw_schedule!N103</f>
        <v>1</v>
      </c>
      <c r="P105" s="2">
        <f>Raw_schedule!O103</f>
        <v>1</v>
      </c>
      <c r="Q105" s="2">
        <f>Raw_schedule!P103</f>
        <v>1</v>
      </c>
      <c r="R105" s="2">
        <f>Raw_schedule!Q103</f>
        <v>1</v>
      </c>
      <c r="S105" s="2">
        <f>Raw_schedule!R103</f>
        <v>1</v>
      </c>
      <c r="T105" s="2">
        <f>Raw_schedule!S103</f>
        <v>1</v>
      </c>
      <c r="U105" s="2">
        <f>Raw_schedule!T103</f>
        <v>1</v>
      </c>
      <c r="V105" s="2">
        <f>Raw_schedule!U103</f>
        <v>1</v>
      </c>
      <c r="W105" s="2">
        <f>Raw_schedule!V103</f>
        <v>1</v>
      </c>
      <c r="X105" s="2">
        <f>Raw_schedule!W103</f>
        <v>1</v>
      </c>
      <c r="Y105" s="2">
        <f>Raw_schedule!X103</f>
        <v>1</v>
      </c>
      <c r="Z105" s="2">
        <f>Raw_schedule!Y103</f>
        <v>1</v>
      </c>
      <c r="AA105" s="2">
        <f>Raw_schedule!Z103</f>
        <v>0</v>
      </c>
      <c r="AB105" s="2">
        <f>Raw_schedule!AA103</f>
        <v>0</v>
      </c>
    </row>
    <row r="106" spans="1:28" x14ac:dyDescent="0.25">
      <c r="A106" s="39" t="str">
        <f>Raw_schedule!B104</f>
        <v>OA Schedule</v>
      </c>
      <c r="B106" s="39" t="str">
        <f>Raw_schedule!A104</f>
        <v>School</v>
      </c>
      <c r="C106" s="2" t="str">
        <f>Raw_schedule!C104</f>
        <v>Weekdays (Through 12/11)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1</v>
      </c>
      <c r="L106" s="2">
        <f>Raw_schedule!K104</f>
        <v>1</v>
      </c>
      <c r="M106" s="2">
        <f>Raw_schedule!L104</f>
        <v>1</v>
      </c>
      <c r="N106" s="2">
        <f>Raw_schedule!M104</f>
        <v>1</v>
      </c>
      <c r="O106" s="2">
        <f>Raw_schedule!N104</f>
        <v>1</v>
      </c>
      <c r="P106" s="2">
        <f>Raw_schedule!O104</f>
        <v>1</v>
      </c>
      <c r="Q106" s="2">
        <f>Raw_schedule!P104</f>
        <v>1</v>
      </c>
      <c r="R106" s="2">
        <f>Raw_schedule!Q104</f>
        <v>1</v>
      </c>
      <c r="S106" s="2">
        <f>Raw_schedule!R104</f>
        <v>1</v>
      </c>
      <c r="T106" s="2">
        <f>Raw_schedule!S104</f>
        <v>1</v>
      </c>
      <c r="U106" s="2">
        <f>Raw_schedule!T104</f>
        <v>1</v>
      </c>
      <c r="V106" s="2">
        <f>Raw_schedule!U104</f>
        <v>1</v>
      </c>
      <c r="W106" s="2">
        <f>Raw_schedule!V104</f>
        <v>1</v>
      </c>
      <c r="X106" s="2">
        <f>Raw_schedule!W104</f>
        <v>1</v>
      </c>
      <c r="Y106" s="2">
        <f>Raw_schedule!X104</f>
        <v>1</v>
      </c>
      <c r="Z106" s="2">
        <f>Raw_schedule!Y104</f>
        <v>1</v>
      </c>
      <c r="AA106" s="2">
        <f>Raw_schedule!Z104</f>
        <v>0</v>
      </c>
      <c r="AB106" s="2">
        <f>Raw_schedule!AA104</f>
        <v>0</v>
      </c>
    </row>
    <row r="107" spans="1:28" x14ac:dyDescent="0.25">
      <c r="A107" s="39" t="str">
        <f>Raw_schedule!B105</f>
        <v>Occupant Sch</v>
      </c>
      <c r="B107" s="39" t="str">
        <f>Raw_schedule!A105</f>
        <v>School</v>
      </c>
      <c r="C107" s="2" t="str">
        <f>Raw_schedule!C105</f>
        <v>AllOtherDays (Through 1/11)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39" t="str">
        <f>Raw_schedule!B106</f>
        <v>Occupant Sch</v>
      </c>
      <c r="B108" s="39" t="str">
        <f>Raw_schedule!A106</f>
        <v>School</v>
      </c>
      <c r="C108" s="2" t="str">
        <f>Raw_schedule!C106</f>
        <v>AllOtherDays (Through 4/3)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39" t="str">
        <f>Raw_schedule!B107</f>
        <v>Occupant Sch</v>
      </c>
      <c r="B109" s="39" t="str">
        <f>Raw_schedule!A107</f>
        <v>School</v>
      </c>
      <c r="C109" s="2" t="str">
        <f>Raw_schedule!C107</f>
        <v>AllOtherDays (Through 4/12)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39" t="str">
        <f>Raw_schedule!B108</f>
        <v>Occupant Sch</v>
      </c>
      <c r="B110" s="39" t="str">
        <f>Raw_schedule!A108</f>
        <v>School</v>
      </c>
      <c r="C110" s="2" t="str">
        <f>Raw_schedule!C108</f>
        <v>AllOtherDays (Through 5/22)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39" t="str">
        <f>Raw_schedule!B109</f>
        <v>Occupant Sch</v>
      </c>
      <c r="B111" s="39" t="str">
        <f>Raw_schedule!A109</f>
        <v>School</v>
      </c>
      <c r="C111" s="2" t="str">
        <f>Raw_schedule!C109</f>
        <v>AllOtherDays (Through 5/31)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39" t="str">
        <f>Raw_schedule!B110</f>
        <v>Occupant Sch</v>
      </c>
      <c r="B112" s="39" t="str">
        <f>Raw_schedule!A110</f>
        <v>School</v>
      </c>
      <c r="C112" s="2" t="str">
        <f>Raw_schedule!C110</f>
        <v>AllOtherDays (Through 8/7)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39" t="str">
        <f>Raw_schedule!B111</f>
        <v>Occupant Sch</v>
      </c>
      <c r="B113" s="39" t="str">
        <f>Raw_schedule!A111</f>
        <v>School</v>
      </c>
      <c r="C113" s="2" t="str">
        <f>Raw_schedule!C111</f>
        <v>AllOtherDays (Through 8/16)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39" t="str">
        <f>Raw_schedule!B112</f>
        <v>Occupant Sch</v>
      </c>
      <c r="B114" s="39" t="str">
        <f>Raw_schedule!A112</f>
        <v>School</v>
      </c>
      <c r="C114" s="2" t="str">
        <f>Raw_schedule!C112</f>
        <v>AllOtherDays (Through 12/11)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39" t="str">
        <f>Raw_schedule!B113</f>
        <v>Occupant Sch</v>
      </c>
      <c r="B115" s="39" t="str">
        <f>Raw_schedule!A113</f>
        <v>School</v>
      </c>
      <c r="C115" s="2" t="str">
        <f>Raw_schedule!C113</f>
        <v>AllOtherDays (Through 12/31)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39" t="str">
        <f>Raw_schedule!B114</f>
        <v>Occupant Sch</v>
      </c>
      <c r="B116" s="39" t="str">
        <f>Raw_schedule!A114</f>
        <v>School</v>
      </c>
      <c r="C116" s="2" t="str">
        <f>Raw_schedule!C114</f>
        <v>Saturdays (Through 4/3)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0.1</v>
      </c>
      <c r="N116" s="2">
        <f>Raw_schedule!M114</f>
        <v>0.1</v>
      </c>
      <c r="O116" s="2">
        <f>Raw_schedule!N114</f>
        <v>0.1</v>
      </c>
      <c r="P116" s="2">
        <f>Raw_schedule!O114</f>
        <v>0.1</v>
      </c>
      <c r="Q116" s="2">
        <f>Raw_schedule!P114</f>
        <v>0.1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39" t="str">
        <f>Raw_schedule!B115</f>
        <v>Occupant Sch</v>
      </c>
      <c r="B117" s="39" t="str">
        <f>Raw_schedule!A115</f>
        <v>School</v>
      </c>
      <c r="C117" s="2" t="str">
        <f>Raw_schedule!C115</f>
        <v>Saturdays (Through 5/22)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0.1</v>
      </c>
      <c r="N117" s="2">
        <f>Raw_schedule!M115</f>
        <v>0.1</v>
      </c>
      <c r="O117" s="2">
        <f>Raw_schedule!N115</f>
        <v>0.1</v>
      </c>
      <c r="P117" s="2">
        <f>Raw_schedule!O115</f>
        <v>0.1</v>
      </c>
      <c r="Q117" s="2">
        <f>Raw_schedule!P115</f>
        <v>0.1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39" t="str">
        <f>Raw_schedule!B116</f>
        <v>Occupant Sch</v>
      </c>
      <c r="B118" s="39" t="str">
        <f>Raw_schedule!A116</f>
        <v>School</v>
      </c>
      <c r="C118" s="2" t="str">
        <f>Raw_schedule!C116</f>
        <v>Saturdays (Through 8/7)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0.1</v>
      </c>
      <c r="N118" s="2">
        <f>Raw_schedule!M116</f>
        <v>0.1</v>
      </c>
      <c r="O118" s="2">
        <f>Raw_schedule!N116</f>
        <v>0.1</v>
      </c>
      <c r="P118" s="2">
        <f>Raw_schedule!O116</f>
        <v>0.1</v>
      </c>
      <c r="Q118" s="2">
        <f>Raw_schedule!P116</f>
        <v>0.1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39" t="str">
        <f>Raw_schedule!B117</f>
        <v>Occupant Sch</v>
      </c>
      <c r="B119" s="39" t="str">
        <f>Raw_schedule!A117</f>
        <v>School</v>
      </c>
      <c r="C119" s="2" t="str">
        <f>Raw_schedule!C117</f>
        <v>Saturdays (Through 12/11)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0.1</v>
      </c>
      <c r="N119" s="2">
        <f>Raw_schedule!M117</f>
        <v>0.1</v>
      </c>
      <c r="O119" s="2">
        <f>Raw_schedule!N117</f>
        <v>0.1</v>
      </c>
      <c r="P119" s="2">
        <f>Raw_schedule!O117</f>
        <v>0.1</v>
      </c>
      <c r="Q119" s="2">
        <f>Raw_schedule!P117</f>
        <v>0.1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39" t="str">
        <f>Raw_schedule!B118</f>
        <v>Occupant Sch</v>
      </c>
      <c r="B120" s="39" t="str">
        <f>Raw_schedule!A118</f>
        <v>School</v>
      </c>
      <c r="C120" s="2" t="str">
        <f>Raw_schedule!C118</f>
        <v>Weekdays (Through 4/3)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0.05</v>
      </c>
      <c r="M120" s="2">
        <f>Raw_schedule!L118</f>
        <v>0.75</v>
      </c>
      <c r="N120" s="2">
        <f>Raw_schedule!M118</f>
        <v>0.9</v>
      </c>
      <c r="O120" s="2">
        <f>Raw_schedule!N118</f>
        <v>0.9</v>
      </c>
      <c r="P120" s="2">
        <f>Raw_schedule!O118</f>
        <v>0.8</v>
      </c>
      <c r="Q120" s="2">
        <f>Raw_schedule!P118</f>
        <v>0.8</v>
      </c>
      <c r="R120" s="2">
        <f>Raw_schedule!Q118</f>
        <v>0.8</v>
      </c>
      <c r="S120" s="2">
        <f>Raw_schedule!R118</f>
        <v>0.8</v>
      </c>
      <c r="T120" s="2">
        <f>Raw_schedule!S118</f>
        <v>0.45</v>
      </c>
      <c r="U120" s="2">
        <f>Raw_schedule!T118</f>
        <v>0.15</v>
      </c>
      <c r="V120" s="2">
        <f>Raw_schedule!U118</f>
        <v>0.05</v>
      </c>
      <c r="W120" s="2">
        <f>Raw_schedule!V118</f>
        <v>0.15</v>
      </c>
      <c r="X120" s="2">
        <f>Raw_schedule!W118</f>
        <v>0.2</v>
      </c>
      <c r="Y120" s="2">
        <f>Raw_schedule!X118</f>
        <v>0.2</v>
      </c>
      <c r="Z120" s="2">
        <f>Raw_schedule!Y118</f>
        <v>0.1</v>
      </c>
      <c r="AA120" s="2">
        <f>Raw_schedule!Z118</f>
        <v>0</v>
      </c>
      <c r="AB120" s="2">
        <f>Raw_schedule!AA118</f>
        <v>0</v>
      </c>
    </row>
    <row r="121" spans="1:28" x14ac:dyDescent="0.25">
      <c r="A121" s="39" t="str">
        <f>Raw_schedule!B119</f>
        <v>Occupant Sch</v>
      </c>
      <c r="B121" s="39" t="str">
        <f>Raw_schedule!A119</f>
        <v>School</v>
      </c>
      <c r="C121" s="2" t="str">
        <f>Raw_schedule!C119</f>
        <v>Weekdays (Through 5/22)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0.05</v>
      </c>
      <c r="M121" s="2">
        <f>Raw_schedule!L119</f>
        <v>0.75</v>
      </c>
      <c r="N121" s="2">
        <f>Raw_schedule!M119</f>
        <v>0.9</v>
      </c>
      <c r="O121" s="2">
        <f>Raw_schedule!N119</f>
        <v>0.9</v>
      </c>
      <c r="P121" s="2">
        <f>Raw_schedule!O119</f>
        <v>0.8</v>
      </c>
      <c r="Q121" s="2">
        <f>Raw_schedule!P119</f>
        <v>0.8</v>
      </c>
      <c r="R121" s="2">
        <f>Raw_schedule!Q119</f>
        <v>0.8</v>
      </c>
      <c r="S121" s="2">
        <f>Raw_schedule!R119</f>
        <v>0.8</v>
      </c>
      <c r="T121" s="2">
        <f>Raw_schedule!S119</f>
        <v>0.45</v>
      </c>
      <c r="U121" s="2">
        <f>Raw_schedule!T119</f>
        <v>0.15</v>
      </c>
      <c r="V121" s="2">
        <f>Raw_schedule!U119</f>
        <v>0.05</v>
      </c>
      <c r="W121" s="2">
        <f>Raw_schedule!V119</f>
        <v>0.15</v>
      </c>
      <c r="X121" s="2">
        <f>Raw_schedule!W119</f>
        <v>0.2</v>
      </c>
      <c r="Y121" s="2">
        <f>Raw_schedule!X119</f>
        <v>0.2</v>
      </c>
      <c r="Z121" s="2">
        <f>Raw_schedule!Y119</f>
        <v>0.1</v>
      </c>
      <c r="AA121" s="2">
        <f>Raw_schedule!Z119</f>
        <v>0</v>
      </c>
      <c r="AB121" s="2">
        <f>Raw_schedule!AA119</f>
        <v>0</v>
      </c>
    </row>
    <row r="122" spans="1:28" x14ac:dyDescent="0.25">
      <c r="A122" s="39" t="str">
        <f>Raw_schedule!B120</f>
        <v>Occupant Sch</v>
      </c>
      <c r="B122" s="39" t="str">
        <f>Raw_schedule!A120</f>
        <v>School</v>
      </c>
      <c r="C122" s="2" t="str">
        <f>Raw_schedule!C120</f>
        <v>Weekdays (Through 8/7)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0.05</v>
      </c>
      <c r="M122" s="2">
        <f>Raw_schedule!L120</f>
        <v>0.75</v>
      </c>
      <c r="N122" s="2">
        <f>Raw_schedule!M120</f>
        <v>0.9</v>
      </c>
      <c r="O122" s="2">
        <f>Raw_schedule!N120</f>
        <v>0.9</v>
      </c>
      <c r="P122" s="2">
        <f>Raw_schedule!O120</f>
        <v>0.8</v>
      </c>
      <c r="Q122" s="2">
        <f>Raw_schedule!P120</f>
        <v>0.8</v>
      </c>
      <c r="R122" s="2">
        <f>Raw_schedule!Q120</f>
        <v>0.8</v>
      </c>
      <c r="S122" s="2">
        <f>Raw_schedule!R120</f>
        <v>0.8</v>
      </c>
      <c r="T122" s="2">
        <f>Raw_schedule!S120</f>
        <v>0.45</v>
      </c>
      <c r="U122" s="2">
        <f>Raw_schedule!T120</f>
        <v>0.15</v>
      </c>
      <c r="V122" s="2">
        <f>Raw_schedule!U120</f>
        <v>0.05</v>
      </c>
      <c r="W122" s="2">
        <f>Raw_schedule!V120</f>
        <v>0.15</v>
      </c>
      <c r="X122" s="2">
        <f>Raw_schedule!W120</f>
        <v>0.2</v>
      </c>
      <c r="Y122" s="2">
        <f>Raw_schedule!X120</f>
        <v>0.2</v>
      </c>
      <c r="Z122" s="2">
        <f>Raw_schedule!Y120</f>
        <v>0.1</v>
      </c>
      <c r="AA122" s="2">
        <f>Raw_schedule!Z120</f>
        <v>0</v>
      </c>
      <c r="AB122" s="2">
        <f>Raw_schedule!AA120</f>
        <v>0</v>
      </c>
    </row>
    <row r="123" spans="1:28" x14ac:dyDescent="0.25">
      <c r="A123" s="39" t="str">
        <f>Raw_schedule!B121</f>
        <v>Occupant Sch</v>
      </c>
      <c r="B123" s="39" t="str">
        <f>Raw_schedule!A121</f>
        <v>School</v>
      </c>
      <c r="C123" s="2" t="str">
        <f>Raw_schedule!C121</f>
        <v>Weekdays (Through 12/11)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0.05</v>
      </c>
      <c r="M123" s="2">
        <f>Raw_schedule!L121</f>
        <v>0.75</v>
      </c>
      <c r="N123" s="2">
        <f>Raw_schedule!M121</f>
        <v>0.9</v>
      </c>
      <c r="O123" s="2">
        <f>Raw_schedule!N121</f>
        <v>0.9</v>
      </c>
      <c r="P123" s="2">
        <f>Raw_schedule!O121</f>
        <v>0.8</v>
      </c>
      <c r="Q123" s="2">
        <f>Raw_schedule!P121</f>
        <v>0.8</v>
      </c>
      <c r="R123" s="2">
        <f>Raw_schedule!Q121</f>
        <v>0.8</v>
      </c>
      <c r="S123" s="2">
        <f>Raw_schedule!R121</f>
        <v>0.8</v>
      </c>
      <c r="T123" s="2">
        <f>Raw_schedule!S121</f>
        <v>0.45</v>
      </c>
      <c r="U123" s="2">
        <f>Raw_schedule!T121</f>
        <v>0.15</v>
      </c>
      <c r="V123" s="2">
        <f>Raw_schedule!U121</f>
        <v>0.05</v>
      </c>
      <c r="W123" s="2">
        <f>Raw_schedule!V121</f>
        <v>0.15</v>
      </c>
      <c r="X123" s="2">
        <f>Raw_schedule!W121</f>
        <v>0.2</v>
      </c>
      <c r="Y123" s="2">
        <f>Raw_schedule!X121</f>
        <v>0.2</v>
      </c>
      <c r="Z123" s="2">
        <f>Raw_schedule!Y121</f>
        <v>0.1</v>
      </c>
      <c r="AA123" s="2">
        <f>Raw_schedule!Z121</f>
        <v>0</v>
      </c>
      <c r="AB123" s="2">
        <f>Raw_schedule!AA121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73D0F-CB56-4B94-B5CC-6E883EEE2220}">
  <dimension ref="A1"/>
  <sheetViews>
    <sheetView workbookViewId="0"/>
  </sheetViews>
  <sheetFormatPr defaultRowHeight="15" x14ac:dyDescent="0.25"/>
  <sheetData>
    <row r="1" spans="1:1" x14ac:dyDescent="0.25">
      <c r="A1" t="s">
        <v>455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121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427</v>
      </c>
      <c r="C2" t="s">
        <v>428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84.92</v>
      </c>
      <c r="N2">
        <v>84.92</v>
      </c>
      <c r="O2">
        <v>84.92</v>
      </c>
      <c r="P2">
        <v>84.92</v>
      </c>
      <c r="Q2">
        <v>84.92</v>
      </c>
      <c r="R2">
        <v>84.92</v>
      </c>
      <c r="S2">
        <v>84.92</v>
      </c>
      <c r="T2">
        <v>84.92</v>
      </c>
      <c r="U2">
        <v>84.92</v>
      </c>
      <c r="V2">
        <v>84.92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388</v>
      </c>
      <c r="B3" t="s">
        <v>427</v>
      </c>
      <c r="C3" t="s">
        <v>429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84.92</v>
      </c>
      <c r="M3">
        <v>84.92</v>
      </c>
      <c r="N3">
        <v>84.92</v>
      </c>
      <c r="O3">
        <v>84.92</v>
      </c>
      <c r="P3">
        <v>84.92</v>
      </c>
      <c r="Q3">
        <v>84.92</v>
      </c>
      <c r="R3">
        <v>84.92</v>
      </c>
      <c r="S3">
        <v>84.92</v>
      </c>
      <c r="T3">
        <v>84.92</v>
      </c>
      <c r="U3">
        <v>84.92</v>
      </c>
      <c r="V3">
        <v>84.92</v>
      </c>
      <c r="W3">
        <v>84.92</v>
      </c>
      <c r="X3">
        <v>84.92</v>
      </c>
      <c r="Y3">
        <v>84.92</v>
      </c>
      <c r="Z3">
        <v>84.92</v>
      </c>
      <c r="AA3">
        <v>84.92</v>
      </c>
    </row>
    <row r="4" spans="1:27" x14ac:dyDescent="0.25">
      <c r="A4" t="s">
        <v>388</v>
      </c>
      <c r="B4" t="s">
        <v>427</v>
      </c>
      <c r="C4" t="s">
        <v>430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84.92</v>
      </c>
      <c r="K4">
        <v>84.92</v>
      </c>
      <c r="L4">
        <v>84.92</v>
      </c>
      <c r="M4">
        <v>84.92</v>
      </c>
      <c r="N4">
        <v>84.92</v>
      </c>
      <c r="O4">
        <v>84.92</v>
      </c>
      <c r="P4">
        <v>84.92</v>
      </c>
      <c r="Q4">
        <v>84.92</v>
      </c>
      <c r="R4">
        <v>84.92</v>
      </c>
      <c r="S4">
        <v>84.92</v>
      </c>
      <c r="T4">
        <v>84.92</v>
      </c>
      <c r="U4">
        <v>84.92</v>
      </c>
      <c r="V4">
        <v>84.92</v>
      </c>
      <c r="W4">
        <v>84.92</v>
      </c>
      <c r="X4">
        <v>84.92</v>
      </c>
      <c r="Y4">
        <v>84.92</v>
      </c>
      <c r="Z4">
        <v>84.92</v>
      </c>
      <c r="AA4">
        <v>84.92</v>
      </c>
    </row>
    <row r="5" spans="1:27" x14ac:dyDescent="0.25">
      <c r="A5" t="s">
        <v>388</v>
      </c>
      <c r="B5" t="s">
        <v>427</v>
      </c>
      <c r="C5" t="s">
        <v>431</v>
      </c>
      <c r="D5">
        <v>84.92</v>
      </c>
      <c r="E5">
        <v>84.92</v>
      </c>
      <c r="F5">
        <v>84.92</v>
      </c>
      <c r="G5">
        <v>84.92</v>
      </c>
      <c r="H5">
        <v>84.92</v>
      </c>
      <c r="I5">
        <v>84.92</v>
      </c>
      <c r="J5">
        <v>84.92</v>
      </c>
      <c r="K5">
        <v>84.92</v>
      </c>
      <c r="L5">
        <v>84.92</v>
      </c>
      <c r="M5">
        <v>84.92</v>
      </c>
      <c r="N5">
        <v>84.92</v>
      </c>
      <c r="O5">
        <v>84.92</v>
      </c>
      <c r="P5">
        <v>84.92</v>
      </c>
      <c r="Q5">
        <v>84.92</v>
      </c>
      <c r="R5">
        <v>84.92</v>
      </c>
      <c r="S5">
        <v>84.92</v>
      </c>
      <c r="T5">
        <v>84.92</v>
      </c>
      <c r="U5">
        <v>84.92</v>
      </c>
      <c r="V5">
        <v>84.92</v>
      </c>
      <c r="W5">
        <v>84.92</v>
      </c>
      <c r="X5">
        <v>84.92</v>
      </c>
      <c r="Y5">
        <v>84.92</v>
      </c>
      <c r="Z5">
        <v>84.92</v>
      </c>
      <c r="AA5">
        <v>84.92</v>
      </c>
    </row>
    <row r="6" spans="1:27" x14ac:dyDescent="0.25">
      <c r="A6" t="s">
        <v>388</v>
      </c>
      <c r="B6" t="s">
        <v>427</v>
      </c>
      <c r="C6" t="s">
        <v>432</v>
      </c>
      <c r="D6">
        <v>84.92</v>
      </c>
      <c r="E6">
        <v>84.92</v>
      </c>
      <c r="F6">
        <v>84.92</v>
      </c>
      <c r="G6">
        <v>84.92</v>
      </c>
      <c r="H6">
        <v>84.92</v>
      </c>
      <c r="I6">
        <v>84.92</v>
      </c>
      <c r="J6">
        <v>84.92</v>
      </c>
      <c r="K6">
        <v>84.92</v>
      </c>
      <c r="L6">
        <v>84.92</v>
      </c>
      <c r="M6">
        <v>84.92</v>
      </c>
      <c r="N6">
        <v>84.92</v>
      </c>
      <c r="O6">
        <v>84.92</v>
      </c>
      <c r="P6">
        <v>84.92</v>
      </c>
      <c r="Q6">
        <v>84.92</v>
      </c>
      <c r="R6">
        <v>84.92</v>
      </c>
      <c r="S6">
        <v>84.92</v>
      </c>
      <c r="T6">
        <v>84.92</v>
      </c>
      <c r="U6">
        <v>84.92</v>
      </c>
      <c r="V6">
        <v>84.92</v>
      </c>
      <c r="W6">
        <v>84.92</v>
      </c>
      <c r="X6">
        <v>84.92</v>
      </c>
      <c r="Y6">
        <v>84.92</v>
      </c>
      <c r="Z6">
        <v>84.92</v>
      </c>
      <c r="AA6">
        <v>84.92</v>
      </c>
    </row>
    <row r="7" spans="1:27" x14ac:dyDescent="0.25">
      <c r="A7" t="s">
        <v>388</v>
      </c>
      <c r="B7" t="s">
        <v>427</v>
      </c>
      <c r="C7" t="s">
        <v>433</v>
      </c>
      <c r="D7">
        <v>84.92</v>
      </c>
      <c r="E7">
        <v>84.92</v>
      </c>
      <c r="F7">
        <v>84.92</v>
      </c>
      <c r="G7">
        <v>84.92</v>
      </c>
      <c r="H7">
        <v>84.92</v>
      </c>
      <c r="I7">
        <v>84.92</v>
      </c>
      <c r="J7">
        <v>84.92</v>
      </c>
      <c r="K7">
        <v>84.92</v>
      </c>
      <c r="L7">
        <v>84.92</v>
      </c>
      <c r="M7">
        <v>84.92</v>
      </c>
      <c r="N7">
        <v>84.92</v>
      </c>
      <c r="O7">
        <v>84.92</v>
      </c>
      <c r="P7">
        <v>84.92</v>
      </c>
      <c r="Q7">
        <v>84.92</v>
      </c>
      <c r="R7">
        <v>84.92</v>
      </c>
      <c r="S7">
        <v>84.92</v>
      </c>
      <c r="T7">
        <v>84.92</v>
      </c>
      <c r="U7">
        <v>84.92</v>
      </c>
      <c r="V7">
        <v>84.92</v>
      </c>
      <c r="W7">
        <v>84.92</v>
      </c>
      <c r="X7">
        <v>84.92</v>
      </c>
      <c r="Y7">
        <v>84.92</v>
      </c>
      <c r="Z7">
        <v>84.92</v>
      </c>
      <c r="AA7">
        <v>84.92</v>
      </c>
    </row>
    <row r="8" spans="1:27" x14ac:dyDescent="0.25">
      <c r="A8" t="s">
        <v>388</v>
      </c>
      <c r="B8" t="s">
        <v>427</v>
      </c>
      <c r="C8" t="s">
        <v>434</v>
      </c>
      <c r="D8">
        <v>84.92</v>
      </c>
      <c r="E8">
        <v>84.92</v>
      </c>
      <c r="F8">
        <v>84.92</v>
      </c>
      <c r="G8">
        <v>84.92</v>
      </c>
      <c r="H8">
        <v>84.92</v>
      </c>
      <c r="I8">
        <v>84.92</v>
      </c>
      <c r="J8">
        <v>84.92</v>
      </c>
      <c r="K8">
        <v>84.92</v>
      </c>
      <c r="L8">
        <v>84.92</v>
      </c>
      <c r="M8">
        <v>84.92</v>
      </c>
      <c r="N8">
        <v>84.92</v>
      </c>
      <c r="O8">
        <v>84.92</v>
      </c>
      <c r="P8">
        <v>84.92</v>
      </c>
      <c r="Q8">
        <v>84.92</v>
      </c>
      <c r="R8">
        <v>84.92</v>
      </c>
      <c r="S8">
        <v>84.92</v>
      </c>
      <c r="T8">
        <v>84.92</v>
      </c>
      <c r="U8">
        <v>84.92</v>
      </c>
      <c r="V8">
        <v>84.92</v>
      </c>
      <c r="W8">
        <v>84.92</v>
      </c>
      <c r="X8">
        <v>84.92</v>
      </c>
      <c r="Y8">
        <v>84.92</v>
      </c>
      <c r="Z8">
        <v>84.92</v>
      </c>
      <c r="AA8">
        <v>84.92</v>
      </c>
    </row>
    <row r="9" spans="1:27" x14ac:dyDescent="0.25">
      <c r="A9" t="s">
        <v>388</v>
      </c>
      <c r="B9" t="s">
        <v>427</v>
      </c>
      <c r="C9" t="s">
        <v>435</v>
      </c>
      <c r="D9">
        <v>84.92</v>
      </c>
      <c r="E9">
        <v>84.92</v>
      </c>
      <c r="F9">
        <v>84.92</v>
      </c>
      <c r="G9">
        <v>84.92</v>
      </c>
      <c r="H9">
        <v>84.92</v>
      </c>
      <c r="I9">
        <v>84.92</v>
      </c>
      <c r="J9">
        <v>84.92</v>
      </c>
      <c r="K9">
        <v>84.92</v>
      </c>
      <c r="L9">
        <v>84.92</v>
      </c>
      <c r="M9">
        <v>84.92</v>
      </c>
      <c r="N9">
        <v>84.92</v>
      </c>
      <c r="O9">
        <v>84.92</v>
      </c>
      <c r="P9">
        <v>84.92</v>
      </c>
      <c r="Q9">
        <v>84.92</v>
      </c>
      <c r="R9">
        <v>84.92</v>
      </c>
      <c r="S9">
        <v>84.92</v>
      </c>
      <c r="T9">
        <v>84.92</v>
      </c>
      <c r="U9">
        <v>84.92</v>
      </c>
      <c r="V9">
        <v>84.92</v>
      </c>
      <c r="W9">
        <v>84.92</v>
      </c>
      <c r="X9">
        <v>84.92</v>
      </c>
      <c r="Y9">
        <v>84.92</v>
      </c>
      <c r="Z9">
        <v>84.92</v>
      </c>
      <c r="AA9">
        <v>84.92</v>
      </c>
    </row>
    <row r="10" spans="1:27" x14ac:dyDescent="0.25">
      <c r="A10" t="s">
        <v>388</v>
      </c>
      <c r="B10" t="s">
        <v>427</v>
      </c>
      <c r="C10" t="s">
        <v>436</v>
      </c>
      <c r="D10">
        <v>84.92</v>
      </c>
      <c r="E10">
        <v>84.92</v>
      </c>
      <c r="F10">
        <v>84.92</v>
      </c>
      <c r="G10">
        <v>84.92</v>
      </c>
      <c r="H10">
        <v>84.92</v>
      </c>
      <c r="I10">
        <v>84.92</v>
      </c>
      <c r="J10">
        <v>84.92</v>
      </c>
      <c r="K10">
        <v>84.92</v>
      </c>
      <c r="L10">
        <v>84.92</v>
      </c>
      <c r="M10">
        <v>84.92</v>
      </c>
      <c r="N10">
        <v>84.92</v>
      </c>
      <c r="O10">
        <v>84.92</v>
      </c>
      <c r="P10">
        <v>84.92</v>
      </c>
      <c r="Q10">
        <v>84.92</v>
      </c>
      <c r="R10">
        <v>84.92</v>
      </c>
      <c r="S10">
        <v>84.92</v>
      </c>
      <c r="T10">
        <v>84.92</v>
      </c>
      <c r="U10">
        <v>84.92</v>
      </c>
      <c r="V10">
        <v>84.92</v>
      </c>
      <c r="W10">
        <v>84.92</v>
      </c>
      <c r="X10">
        <v>84.92</v>
      </c>
      <c r="Y10">
        <v>84.92</v>
      </c>
      <c r="Z10">
        <v>84.92</v>
      </c>
      <c r="AA10">
        <v>84.92</v>
      </c>
    </row>
    <row r="11" spans="1:27" x14ac:dyDescent="0.25">
      <c r="A11" t="s">
        <v>388</v>
      </c>
      <c r="B11" t="s">
        <v>427</v>
      </c>
      <c r="C11" t="s">
        <v>437</v>
      </c>
      <c r="D11">
        <v>84.92</v>
      </c>
      <c r="E11">
        <v>84.92</v>
      </c>
      <c r="F11">
        <v>84.92</v>
      </c>
      <c r="G11">
        <v>84.92</v>
      </c>
      <c r="H11">
        <v>84.92</v>
      </c>
      <c r="I11">
        <v>84.92</v>
      </c>
      <c r="J11">
        <v>84.92</v>
      </c>
      <c r="K11">
        <v>75.02</v>
      </c>
      <c r="L11">
        <v>75.02</v>
      </c>
      <c r="M11">
        <v>75.02</v>
      </c>
      <c r="N11">
        <v>75.02</v>
      </c>
      <c r="O11">
        <v>75.02</v>
      </c>
      <c r="P11">
        <v>75.02</v>
      </c>
      <c r="Q11">
        <v>84.92</v>
      </c>
      <c r="R11">
        <v>84.92</v>
      </c>
      <c r="S11">
        <v>84.92</v>
      </c>
      <c r="T11">
        <v>84.92</v>
      </c>
      <c r="U11">
        <v>84.92</v>
      </c>
      <c r="V11">
        <v>84.92</v>
      </c>
      <c r="W11">
        <v>84.92</v>
      </c>
      <c r="X11">
        <v>84.92</v>
      </c>
      <c r="Y11">
        <v>84.92</v>
      </c>
      <c r="Z11">
        <v>84.92</v>
      </c>
      <c r="AA11">
        <v>84.92</v>
      </c>
    </row>
    <row r="12" spans="1:27" x14ac:dyDescent="0.25">
      <c r="A12" t="s">
        <v>388</v>
      </c>
      <c r="B12" t="s">
        <v>427</v>
      </c>
      <c r="C12" t="s">
        <v>438</v>
      </c>
      <c r="D12">
        <v>84.92</v>
      </c>
      <c r="E12">
        <v>84.92</v>
      </c>
      <c r="F12">
        <v>84.92</v>
      </c>
      <c r="G12">
        <v>84.92</v>
      </c>
      <c r="H12">
        <v>84.92</v>
      </c>
      <c r="I12">
        <v>84.92</v>
      </c>
      <c r="J12">
        <v>84.92</v>
      </c>
      <c r="K12">
        <v>75.02</v>
      </c>
      <c r="L12">
        <v>75.02</v>
      </c>
      <c r="M12">
        <v>75.02</v>
      </c>
      <c r="N12">
        <v>75.02</v>
      </c>
      <c r="O12">
        <v>75.02</v>
      </c>
      <c r="P12">
        <v>75.02</v>
      </c>
      <c r="Q12">
        <v>84.92</v>
      </c>
      <c r="R12">
        <v>84.92</v>
      </c>
      <c r="S12">
        <v>84.92</v>
      </c>
      <c r="T12">
        <v>84.92</v>
      </c>
      <c r="U12">
        <v>84.92</v>
      </c>
      <c r="V12">
        <v>84.92</v>
      </c>
      <c r="W12">
        <v>84.92</v>
      </c>
      <c r="X12">
        <v>84.92</v>
      </c>
      <c r="Y12">
        <v>84.92</v>
      </c>
      <c r="Z12">
        <v>84.92</v>
      </c>
      <c r="AA12">
        <v>84.92</v>
      </c>
    </row>
    <row r="13" spans="1:27" x14ac:dyDescent="0.25">
      <c r="A13" t="s">
        <v>388</v>
      </c>
      <c r="B13" t="s">
        <v>427</v>
      </c>
      <c r="C13" t="s">
        <v>439</v>
      </c>
      <c r="D13">
        <v>84.92</v>
      </c>
      <c r="E13">
        <v>84.92</v>
      </c>
      <c r="F13">
        <v>84.92</v>
      </c>
      <c r="G13">
        <v>84.92</v>
      </c>
      <c r="H13">
        <v>84.92</v>
      </c>
      <c r="I13">
        <v>84.92</v>
      </c>
      <c r="J13">
        <v>84.92</v>
      </c>
      <c r="K13">
        <v>75.02</v>
      </c>
      <c r="L13">
        <v>75.02</v>
      </c>
      <c r="M13">
        <v>75.02</v>
      </c>
      <c r="N13">
        <v>75.02</v>
      </c>
      <c r="O13">
        <v>75.02</v>
      </c>
      <c r="P13">
        <v>75.02</v>
      </c>
      <c r="Q13">
        <v>84.92</v>
      </c>
      <c r="R13">
        <v>84.92</v>
      </c>
      <c r="S13">
        <v>84.92</v>
      </c>
      <c r="T13">
        <v>84.92</v>
      </c>
      <c r="U13">
        <v>84.92</v>
      </c>
      <c r="V13">
        <v>84.92</v>
      </c>
      <c r="W13">
        <v>84.92</v>
      </c>
      <c r="X13">
        <v>84.92</v>
      </c>
      <c r="Y13">
        <v>84.92</v>
      </c>
      <c r="Z13">
        <v>84.92</v>
      </c>
      <c r="AA13">
        <v>84.92</v>
      </c>
    </row>
    <row r="14" spans="1:27" x14ac:dyDescent="0.25">
      <c r="A14" t="s">
        <v>388</v>
      </c>
      <c r="B14" t="s">
        <v>427</v>
      </c>
      <c r="C14" t="s">
        <v>440</v>
      </c>
      <c r="D14">
        <v>84.92</v>
      </c>
      <c r="E14">
        <v>84.92</v>
      </c>
      <c r="F14">
        <v>84.92</v>
      </c>
      <c r="G14">
        <v>84.92</v>
      </c>
      <c r="H14">
        <v>84.92</v>
      </c>
      <c r="I14">
        <v>84.92</v>
      </c>
      <c r="J14">
        <v>84.92</v>
      </c>
      <c r="K14">
        <v>75.02</v>
      </c>
      <c r="L14">
        <v>75.02</v>
      </c>
      <c r="M14">
        <v>75.02</v>
      </c>
      <c r="N14">
        <v>75.02</v>
      </c>
      <c r="O14">
        <v>75.02</v>
      </c>
      <c r="P14">
        <v>75.02</v>
      </c>
      <c r="Q14">
        <v>84.92</v>
      </c>
      <c r="R14">
        <v>84.92</v>
      </c>
      <c r="S14">
        <v>84.92</v>
      </c>
      <c r="T14">
        <v>84.92</v>
      </c>
      <c r="U14">
        <v>84.92</v>
      </c>
      <c r="V14">
        <v>84.92</v>
      </c>
      <c r="W14">
        <v>84.92</v>
      </c>
      <c r="X14">
        <v>84.92</v>
      </c>
      <c r="Y14">
        <v>84.92</v>
      </c>
      <c r="Z14">
        <v>84.92</v>
      </c>
      <c r="AA14">
        <v>84.92</v>
      </c>
    </row>
    <row r="15" spans="1:27" x14ac:dyDescent="0.25">
      <c r="A15" t="s">
        <v>388</v>
      </c>
      <c r="B15" t="s">
        <v>427</v>
      </c>
      <c r="C15" t="s">
        <v>441</v>
      </c>
      <c r="D15">
        <v>84.92</v>
      </c>
      <c r="E15">
        <v>84.92</v>
      </c>
      <c r="F15">
        <v>84.92</v>
      </c>
      <c r="G15">
        <v>84.92</v>
      </c>
      <c r="H15">
        <v>84.92</v>
      </c>
      <c r="I15">
        <v>84.92</v>
      </c>
      <c r="J15">
        <v>75.02</v>
      </c>
      <c r="K15">
        <v>75.02</v>
      </c>
      <c r="L15">
        <v>75.02</v>
      </c>
      <c r="M15">
        <v>75.02</v>
      </c>
      <c r="N15">
        <v>75.02</v>
      </c>
      <c r="O15">
        <v>75.02</v>
      </c>
      <c r="P15">
        <v>75.02</v>
      </c>
      <c r="Q15">
        <v>75.02</v>
      </c>
      <c r="R15">
        <v>75.02</v>
      </c>
      <c r="S15">
        <v>75.02</v>
      </c>
      <c r="T15">
        <v>75.02</v>
      </c>
      <c r="U15">
        <v>75.02</v>
      </c>
      <c r="V15">
        <v>75.02</v>
      </c>
      <c r="W15">
        <v>75.02</v>
      </c>
      <c r="X15">
        <v>75.02</v>
      </c>
      <c r="Y15">
        <v>75.02</v>
      </c>
      <c r="Z15">
        <v>84.92</v>
      </c>
      <c r="AA15">
        <v>84.92</v>
      </c>
    </row>
    <row r="16" spans="1:27" x14ac:dyDescent="0.25">
      <c r="A16" t="s">
        <v>388</v>
      </c>
      <c r="B16" t="s">
        <v>427</v>
      </c>
      <c r="C16" t="s">
        <v>442</v>
      </c>
      <c r="D16">
        <v>84.92</v>
      </c>
      <c r="E16">
        <v>84.92</v>
      </c>
      <c r="F16">
        <v>84.92</v>
      </c>
      <c r="G16">
        <v>84.92</v>
      </c>
      <c r="H16">
        <v>84.92</v>
      </c>
      <c r="I16">
        <v>84.92</v>
      </c>
      <c r="J16">
        <v>75.02</v>
      </c>
      <c r="K16">
        <v>75.02</v>
      </c>
      <c r="L16">
        <v>75.02</v>
      </c>
      <c r="M16">
        <v>75.02</v>
      </c>
      <c r="N16">
        <v>75.02</v>
      </c>
      <c r="O16">
        <v>75.02</v>
      </c>
      <c r="P16">
        <v>75.02</v>
      </c>
      <c r="Q16">
        <v>75.02</v>
      </c>
      <c r="R16">
        <v>75.02</v>
      </c>
      <c r="S16">
        <v>75.02</v>
      </c>
      <c r="T16">
        <v>75.02</v>
      </c>
      <c r="U16">
        <v>75.02</v>
      </c>
      <c r="V16">
        <v>75.02</v>
      </c>
      <c r="W16">
        <v>75.02</v>
      </c>
      <c r="X16">
        <v>75.02</v>
      </c>
      <c r="Y16">
        <v>75.02</v>
      </c>
      <c r="Z16">
        <v>84.92</v>
      </c>
      <c r="AA16">
        <v>84.92</v>
      </c>
    </row>
    <row r="17" spans="1:27" x14ac:dyDescent="0.25">
      <c r="A17" t="s">
        <v>388</v>
      </c>
      <c r="B17" t="s">
        <v>427</v>
      </c>
      <c r="C17" t="s">
        <v>443</v>
      </c>
      <c r="D17">
        <v>84.92</v>
      </c>
      <c r="E17">
        <v>84.92</v>
      </c>
      <c r="F17">
        <v>84.92</v>
      </c>
      <c r="G17">
        <v>84.92</v>
      </c>
      <c r="H17">
        <v>84.92</v>
      </c>
      <c r="I17">
        <v>84.92</v>
      </c>
      <c r="J17">
        <v>75.02</v>
      </c>
      <c r="K17">
        <v>75.02</v>
      </c>
      <c r="L17">
        <v>75.02</v>
      </c>
      <c r="M17">
        <v>75.02</v>
      </c>
      <c r="N17">
        <v>75.02</v>
      </c>
      <c r="O17">
        <v>75.02</v>
      </c>
      <c r="P17">
        <v>75.02</v>
      </c>
      <c r="Q17">
        <v>75.02</v>
      </c>
      <c r="R17">
        <v>75.02</v>
      </c>
      <c r="S17">
        <v>75.02</v>
      </c>
      <c r="T17">
        <v>75.02</v>
      </c>
      <c r="U17">
        <v>75.02</v>
      </c>
      <c r="V17">
        <v>75.02</v>
      </c>
      <c r="W17">
        <v>75.02</v>
      </c>
      <c r="X17">
        <v>75.02</v>
      </c>
      <c r="Y17">
        <v>75.02</v>
      </c>
      <c r="Z17">
        <v>84.92</v>
      </c>
      <c r="AA17">
        <v>84.92</v>
      </c>
    </row>
    <row r="18" spans="1:27" x14ac:dyDescent="0.25">
      <c r="A18" t="s">
        <v>388</v>
      </c>
      <c r="B18" t="s">
        <v>427</v>
      </c>
      <c r="C18" t="s">
        <v>444</v>
      </c>
      <c r="D18">
        <v>84.92</v>
      </c>
      <c r="E18">
        <v>84.92</v>
      </c>
      <c r="F18">
        <v>84.92</v>
      </c>
      <c r="G18">
        <v>84.92</v>
      </c>
      <c r="H18">
        <v>84.92</v>
      </c>
      <c r="I18">
        <v>84.92</v>
      </c>
      <c r="J18">
        <v>75.02</v>
      </c>
      <c r="K18">
        <v>75.02</v>
      </c>
      <c r="L18">
        <v>75.02</v>
      </c>
      <c r="M18">
        <v>75.02</v>
      </c>
      <c r="N18">
        <v>75.02</v>
      </c>
      <c r="O18">
        <v>75.02</v>
      </c>
      <c r="P18">
        <v>75.02</v>
      </c>
      <c r="Q18">
        <v>75.02</v>
      </c>
      <c r="R18">
        <v>75.02</v>
      </c>
      <c r="S18">
        <v>75.02</v>
      </c>
      <c r="T18">
        <v>75.02</v>
      </c>
      <c r="U18">
        <v>75.02</v>
      </c>
      <c r="V18">
        <v>75.02</v>
      </c>
      <c r="W18">
        <v>75.02</v>
      </c>
      <c r="X18">
        <v>75.02</v>
      </c>
      <c r="Y18">
        <v>75.02</v>
      </c>
      <c r="Z18">
        <v>84.92</v>
      </c>
      <c r="AA18">
        <v>84.92</v>
      </c>
    </row>
    <row r="19" spans="1:27" x14ac:dyDescent="0.25">
      <c r="A19" t="s">
        <v>388</v>
      </c>
      <c r="B19" t="s">
        <v>445</v>
      </c>
      <c r="C19" t="s">
        <v>428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 t="s">
        <v>388</v>
      </c>
      <c r="B20" t="s">
        <v>445</v>
      </c>
      <c r="C20" t="s">
        <v>429</v>
      </c>
      <c r="D20">
        <v>0.03</v>
      </c>
      <c r="E20">
        <v>0.03</v>
      </c>
      <c r="F20">
        <v>0.03</v>
      </c>
      <c r="G20">
        <v>0.03</v>
      </c>
      <c r="H20">
        <v>0.03</v>
      </c>
      <c r="I20">
        <v>0.03</v>
      </c>
      <c r="J20">
        <v>0.03</v>
      </c>
      <c r="K20">
        <v>0.03</v>
      </c>
      <c r="L20">
        <v>0.03</v>
      </c>
      <c r="M20">
        <v>0.05</v>
      </c>
      <c r="N20">
        <v>0.05</v>
      </c>
      <c r="O20">
        <v>0.05</v>
      </c>
      <c r="P20">
        <v>0.05</v>
      </c>
      <c r="Q20">
        <v>0.03</v>
      </c>
      <c r="R20">
        <v>0.03</v>
      </c>
      <c r="S20">
        <v>0.03</v>
      </c>
      <c r="T20">
        <v>0.03</v>
      </c>
      <c r="U20">
        <v>0.03</v>
      </c>
      <c r="V20">
        <v>0.03</v>
      </c>
      <c r="W20">
        <v>0.03</v>
      </c>
      <c r="X20">
        <v>0.03</v>
      </c>
      <c r="Y20">
        <v>0.03</v>
      </c>
      <c r="Z20">
        <v>0.03</v>
      </c>
      <c r="AA20">
        <v>0.03</v>
      </c>
    </row>
    <row r="21" spans="1:27" x14ac:dyDescent="0.25">
      <c r="A21" t="s">
        <v>388</v>
      </c>
      <c r="B21" t="s">
        <v>445</v>
      </c>
      <c r="C21" t="s">
        <v>430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388</v>
      </c>
      <c r="B22" t="s">
        <v>445</v>
      </c>
      <c r="C22" t="s">
        <v>431</v>
      </c>
      <c r="D22">
        <v>0.03</v>
      </c>
      <c r="E22">
        <v>0.03</v>
      </c>
      <c r="F22">
        <v>0.03</v>
      </c>
      <c r="G22">
        <v>0.03</v>
      </c>
      <c r="H22">
        <v>0.03</v>
      </c>
      <c r="I22">
        <v>0.03</v>
      </c>
      <c r="J22">
        <v>0.03</v>
      </c>
      <c r="K22">
        <v>0.03</v>
      </c>
      <c r="L22">
        <v>0.03</v>
      </c>
      <c r="M22">
        <v>0.05</v>
      </c>
      <c r="N22">
        <v>0.05</v>
      </c>
      <c r="O22">
        <v>0.05</v>
      </c>
      <c r="P22">
        <v>0.05</v>
      </c>
      <c r="Q22">
        <v>0.03</v>
      </c>
      <c r="R22">
        <v>0.03</v>
      </c>
      <c r="S22">
        <v>0.03</v>
      </c>
      <c r="T22">
        <v>0.03</v>
      </c>
      <c r="U22">
        <v>0.03</v>
      </c>
      <c r="V22">
        <v>0.03</v>
      </c>
      <c r="W22">
        <v>0.03</v>
      </c>
      <c r="X22">
        <v>0.03</v>
      </c>
      <c r="Y22">
        <v>0.03</v>
      </c>
      <c r="Z22">
        <v>0.03</v>
      </c>
      <c r="AA22">
        <v>0.03</v>
      </c>
    </row>
    <row r="23" spans="1:27" x14ac:dyDescent="0.25">
      <c r="A23" t="s">
        <v>388</v>
      </c>
      <c r="B23" t="s">
        <v>445</v>
      </c>
      <c r="C23" t="s">
        <v>432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388</v>
      </c>
      <c r="B24" t="s">
        <v>445</v>
      </c>
      <c r="C24" t="s">
        <v>433</v>
      </c>
      <c r="D24">
        <v>0.03</v>
      </c>
      <c r="E24">
        <v>0.03</v>
      </c>
      <c r="F24">
        <v>0.03</v>
      </c>
      <c r="G24">
        <v>0.03</v>
      </c>
      <c r="H24">
        <v>0.03</v>
      </c>
      <c r="I24">
        <v>0.03</v>
      </c>
      <c r="J24">
        <v>0.03</v>
      </c>
      <c r="K24">
        <v>0.03</v>
      </c>
      <c r="L24">
        <v>0.03</v>
      </c>
      <c r="M24">
        <v>0.05</v>
      </c>
      <c r="N24">
        <v>0.05</v>
      </c>
      <c r="O24">
        <v>0.05</v>
      </c>
      <c r="P24">
        <v>0.05</v>
      </c>
      <c r="Q24">
        <v>0.03</v>
      </c>
      <c r="R24">
        <v>0.03</v>
      </c>
      <c r="S24">
        <v>0.03</v>
      </c>
      <c r="T24">
        <v>0.03</v>
      </c>
      <c r="U24">
        <v>0.03</v>
      </c>
      <c r="V24">
        <v>0.03</v>
      </c>
      <c r="W24">
        <v>0.03</v>
      </c>
      <c r="X24">
        <v>0.03</v>
      </c>
      <c r="Y24">
        <v>0.03</v>
      </c>
      <c r="Z24">
        <v>0.03</v>
      </c>
      <c r="AA24">
        <v>0.03</v>
      </c>
    </row>
    <row r="25" spans="1:27" x14ac:dyDescent="0.25">
      <c r="A25" t="s">
        <v>388</v>
      </c>
      <c r="B25" t="s">
        <v>445</v>
      </c>
      <c r="C25" t="s">
        <v>434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 t="s">
        <v>388</v>
      </c>
      <c r="B26" t="s">
        <v>445</v>
      </c>
      <c r="C26" t="s">
        <v>435</v>
      </c>
      <c r="D26">
        <v>0.03</v>
      </c>
      <c r="E26">
        <v>0.03</v>
      </c>
      <c r="F26">
        <v>0.03</v>
      </c>
      <c r="G26">
        <v>0.03</v>
      </c>
      <c r="H26">
        <v>0.03</v>
      </c>
      <c r="I26">
        <v>0.03</v>
      </c>
      <c r="J26">
        <v>0.03</v>
      </c>
      <c r="K26">
        <v>0.03</v>
      </c>
      <c r="L26">
        <v>0.03</v>
      </c>
      <c r="M26">
        <v>0.05</v>
      </c>
      <c r="N26">
        <v>0.05</v>
      </c>
      <c r="O26">
        <v>0.05</v>
      </c>
      <c r="P26">
        <v>0.05</v>
      </c>
      <c r="Q26">
        <v>0.03</v>
      </c>
      <c r="R26">
        <v>0.03</v>
      </c>
      <c r="S26">
        <v>0.03</v>
      </c>
      <c r="T26">
        <v>0.03</v>
      </c>
      <c r="U26">
        <v>0.03</v>
      </c>
      <c r="V26">
        <v>0.03</v>
      </c>
      <c r="W26">
        <v>0.03</v>
      </c>
      <c r="X26">
        <v>0.03</v>
      </c>
      <c r="Y26">
        <v>0.03</v>
      </c>
      <c r="Z26">
        <v>0.03</v>
      </c>
      <c r="AA26">
        <v>0.03</v>
      </c>
    </row>
    <row r="27" spans="1:27" x14ac:dyDescent="0.25">
      <c r="A27" t="s">
        <v>388</v>
      </c>
      <c r="B27" t="s">
        <v>445</v>
      </c>
      <c r="C27" t="s">
        <v>436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 t="s">
        <v>388</v>
      </c>
      <c r="B28" t="s">
        <v>445</v>
      </c>
      <c r="C28" t="s">
        <v>437</v>
      </c>
      <c r="D28">
        <v>0.03</v>
      </c>
      <c r="E28">
        <v>0.03</v>
      </c>
      <c r="F28">
        <v>0.03</v>
      </c>
      <c r="G28">
        <v>0.03</v>
      </c>
      <c r="H28">
        <v>0.03</v>
      </c>
      <c r="I28">
        <v>0.03</v>
      </c>
      <c r="J28">
        <v>0.03</v>
      </c>
      <c r="K28">
        <v>0.03</v>
      </c>
      <c r="L28">
        <v>0.03</v>
      </c>
      <c r="M28">
        <v>0.05</v>
      </c>
      <c r="N28">
        <v>0.05</v>
      </c>
      <c r="O28">
        <v>0.05</v>
      </c>
      <c r="P28">
        <v>0.05</v>
      </c>
      <c r="Q28">
        <v>0.03</v>
      </c>
      <c r="R28">
        <v>0.03</v>
      </c>
      <c r="S28">
        <v>0.03</v>
      </c>
      <c r="T28">
        <v>0.03</v>
      </c>
      <c r="U28">
        <v>0.03</v>
      </c>
      <c r="V28">
        <v>0.03</v>
      </c>
      <c r="W28">
        <v>0.03</v>
      </c>
      <c r="X28">
        <v>0.03</v>
      </c>
      <c r="Y28">
        <v>0.03</v>
      </c>
      <c r="Z28">
        <v>0.03</v>
      </c>
      <c r="AA28">
        <v>0.03</v>
      </c>
    </row>
    <row r="29" spans="1:27" x14ac:dyDescent="0.25">
      <c r="A29" t="s">
        <v>388</v>
      </c>
      <c r="B29" t="s">
        <v>445</v>
      </c>
      <c r="C29" t="s">
        <v>438</v>
      </c>
      <c r="D29">
        <v>0.03</v>
      </c>
      <c r="E29">
        <v>0.03</v>
      </c>
      <c r="F29">
        <v>0.03</v>
      </c>
      <c r="G29">
        <v>0.03</v>
      </c>
      <c r="H29">
        <v>0.03</v>
      </c>
      <c r="I29">
        <v>0.03</v>
      </c>
      <c r="J29">
        <v>0.03</v>
      </c>
      <c r="K29">
        <v>0.03</v>
      </c>
      <c r="L29">
        <v>0.03</v>
      </c>
      <c r="M29">
        <v>0.05</v>
      </c>
      <c r="N29">
        <v>0.05</v>
      </c>
      <c r="O29">
        <v>0.05</v>
      </c>
      <c r="P29">
        <v>0.05</v>
      </c>
      <c r="Q29">
        <v>0.03</v>
      </c>
      <c r="R29">
        <v>0.03</v>
      </c>
      <c r="S29">
        <v>0.03</v>
      </c>
      <c r="T29">
        <v>0.03</v>
      </c>
      <c r="U29">
        <v>0.03</v>
      </c>
      <c r="V29">
        <v>0.03</v>
      </c>
      <c r="W29">
        <v>0.03</v>
      </c>
      <c r="X29">
        <v>0.03</v>
      </c>
      <c r="Y29">
        <v>0.03</v>
      </c>
      <c r="Z29">
        <v>0.03</v>
      </c>
      <c r="AA29">
        <v>0.03</v>
      </c>
    </row>
    <row r="30" spans="1:27" x14ac:dyDescent="0.25">
      <c r="A30" t="s">
        <v>388</v>
      </c>
      <c r="B30" t="s">
        <v>445</v>
      </c>
      <c r="C30" t="s">
        <v>439</v>
      </c>
      <c r="D30">
        <v>0.03</v>
      </c>
      <c r="E30">
        <v>0.03</v>
      </c>
      <c r="F30">
        <v>0.03</v>
      </c>
      <c r="G30">
        <v>0.03</v>
      </c>
      <c r="H30">
        <v>0.03</v>
      </c>
      <c r="I30">
        <v>0.03</v>
      </c>
      <c r="J30">
        <v>0.03</v>
      </c>
      <c r="K30">
        <v>0.03</v>
      </c>
      <c r="L30">
        <v>0.03</v>
      </c>
      <c r="M30">
        <v>0.05</v>
      </c>
      <c r="N30">
        <v>0.05</v>
      </c>
      <c r="O30">
        <v>0.05</v>
      </c>
      <c r="P30">
        <v>0.05</v>
      </c>
      <c r="Q30">
        <v>0.03</v>
      </c>
      <c r="R30">
        <v>0.03</v>
      </c>
      <c r="S30">
        <v>0.03</v>
      </c>
      <c r="T30">
        <v>0.03</v>
      </c>
      <c r="U30">
        <v>0.03</v>
      </c>
      <c r="V30">
        <v>0.03</v>
      </c>
      <c r="W30">
        <v>0.03</v>
      </c>
      <c r="X30">
        <v>0.03</v>
      </c>
      <c r="Y30">
        <v>0.03</v>
      </c>
      <c r="Z30">
        <v>0.03</v>
      </c>
      <c r="AA30">
        <v>0.03</v>
      </c>
    </row>
    <row r="31" spans="1:27" x14ac:dyDescent="0.25">
      <c r="A31" t="s">
        <v>388</v>
      </c>
      <c r="B31" t="s">
        <v>445</v>
      </c>
      <c r="C31" t="s">
        <v>440</v>
      </c>
      <c r="D31">
        <v>0.03</v>
      </c>
      <c r="E31">
        <v>0.03</v>
      </c>
      <c r="F31">
        <v>0.03</v>
      </c>
      <c r="G31">
        <v>0.03</v>
      </c>
      <c r="H31">
        <v>0.03</v>
      </c>
      <c r="I31">
        <v>0.03</v>
      </c>
      <c r="J31">
        <v>0.03</v>
      </c>
      <c r="K31">
        <v>0.03</v>
      </c>
      <c r="L31">
        <v>0.03</v>
      </c>
      <c r="M31">
        <v>0.05</v>
      </c>
      <c r="N31">
        <v>0.05</v>
      </c>
      <c r="O31">
        <v>0.05</v>
      </c>
      <c r="P31">
        <v>0.05</v>
      </c>
      <c r="Q31">
        <v>0.03</v>
      </c>
      <c r="R31">
        <v>0.03</v>
      </c>
      <c r="S31">
        <v>0.03</v>
      </c>
      <c r="T31">
        <v>0.03</v>
      </c>
      <c r="U31">
        <v>0.03</v>
      </c>
      <c r="V31">
        <v>0.03</v>
      </c>
      <c r="W31">
        <v>0.03</v>
      </c>
      <c r="X31">
        <v>0.03</v>
      </c>
      <c r="Y31">
        <v>0.03</v>
      </c>
      <c r="Z31">
        <v>0.03</v>
      </c>
      <c r="AA31">
        <v>0.03</v>
      </c>
    </row>
    <row r="32" spans="1:27" x14ac:dyDescent="0.25">
      <c r="A32" t="s">
        <v>388</v>
      </c>
      <c r="B32" t="s">
        <v>445</v>
      </c>
      <c r="C32" t="s">
        <v>441</v>
      </c>
      <c r="D32">
        <v>0.05</v>
      </c>
      <c r="E32">
        <v>0.05</v>
      </c>
      <c r="F32">
        <v>0.05</v>
      </c>
      <c r="G32">
        <v>0.05</v>
      </c>
      <c r="H32">
        <v>0.05</v>
      </c>
      <c r="I32">
        <v>0.05</v>
      </c>
      <c r="J32">
        <v>0.05</v>
      </c>
      <c r="K32">
        <v>0.1</v>
      </c>
      <c r="L32">
        <v>0.34</v>
      </c>
      <c r="M32">
        <v>0.6</v>
      </c>
      <c r="N32">
        <v>0.63</v>
      </c>
      <c r="O32">
        <v>0.72</v>
      </c>
      <c r="P32">
        <v>0.79</v>
      </c>
      <c r="Q32">
        <v>0.83</v>
      </c>
      <c r="R32">
        <v>0.61</v>
      </c>
      <c r="S32">
        <v>0.65</v>
      </c>
      <c r="T32">
        <v>0.1</v>
      </c>
      <c r="U32">
        <v>0.1</v>
      </c>
      <c r="V32">
        <v>0.19</v>
      </c>
      <c r="W32">
        <v>0.25</v>
      </c>
      <c r="X32">
        <v>0.22</v>
      </c>
      <c r="Y32">
        <v>0.22</v>
      </c>
      <c r="Z32">
        <v>0.12</v>
      </c>
      <c r="AA32">
        <v>0.09</v>
      </c>
    </row>
    <row r="33" spans="1:27" x14ac:dyDescent="0.25">
      <c r="A33" t="s">
        <v>388</v>
      </c>
      <c r="B33" t="s">
        <v>445</v>
      </c>
      <c r="C33" t="s">
        <v>442</v>
      </c>
      <c r="D33">
        <v>0.05</v>
      </c>
      <c r="E33">
        <v>0.05</v>
      </c>
      <c r="F33">
        <v>0.05</v>
      </c>
      <c r="G33">
        <v>0.05</v>
      </c>
      <c r="H33">
        <v>0.05</v>
      </c>
      <c r="I33">
        <v>0.05</v>
      </c>
      <c r="J33">
        <v>0.05</v>
      </c>
      <c r="K33">
        <v>0.1</v>
      </c>
      <c r="L33">
        <v>0.34</v>
      </c>
      <c r="M33">
        <v>0.6</v>
      </c>
      <c r="N33">
        <v>0.63</v>
      </c>
      <c r="O33">
        <v>0.72</v>
      </c>
      <c r="P33">
        <v>0.79</v>
      </c>
      <c r="Q33">
        <v>0.83</v>
      </c>
      <c r="R33">
        <v>0.61</v>
      </c>
      <c r="S33">
        <v>0.65</v>
      </c>
      <c r="T33">
        <v>0.1</v>
      </c>
      <c r="U33">
        <v>0.1</v>
      </c>
      <c r="V33">
        <v>0.19</v>
      </c>
      <c r="W33">
        <v>0.25</v>
      </c>
      <c r="X33">
        <v>0.22</v>
      </c>
      <c r="Y33">
        <v>0.22</v>
      </c>
      <c r="Z33">
        <v>0.12</v>
      </c>
      <c r="AA33">
        <v>0.09</v>
      </c>
    </row>
    <row r="34" spans="1:27" x14ac:dyDescent="0.25">
      <c r="A34" t="s">
        <v>388</v>
      </c>
      <c r="B34" t="s">
        <v>445</v>
      </c>
      <c r="C34" t="s">
        <v>443</v>
      </c>
      <c r="D34">
        <v>0.05</v>
      </c>
      <c r="E34">
        <v>0.05</v>
      </c>
      <c r="F34">
        <v>0.05</v>
      </c>
      <c r="G34">
        <v>0.05</v>
      </c>
      <c r="H34">
        <v>0.05</v>
      </c>
      <c r="I34">
        <v>0.05</v>
      </c>
      <c r="J34">
        <v>0.05</v>
      </c>
      <c r="K34">
        <v>0.1</v>
      </c>
      <c r="L34">
        <v>0.34</v>
      </c>
      <c r="M34">
        <v>0.6</v>
      </c>
      <c r="N34">
        <v>0.63</v>
      </c>
      <c r="O34">
        <v>0.72</v>
      </c>
      <c r="P34">
        <v>0.79</v>
      </c>
      <c r="Q34">
        <v>0.83</v>
      </c>
      <c r="R34">
        <v>0.61</v>
      </c>
      <c r="S34">
        <v>0.65</v>
      </c>
      <c r="T34">
        <v>0.1</v>
      </c>
      <c r="U34">
        <v>0.1</v>
      </c>
      <c r="V34">
        <v>0.19</v>
      </c>
      <c r="W34">
        <v>0.25</v>
      </c>
      <c r="X34">
        <v>0.22</v>
      </c>
      <c r="Y34">
        <v>0.22</v>
      </c>
      <c r="Z34">
        <v>0.12</v>
      </c>
      <c r="AA34">
        <v>0.09</v>
      </c>
    </row>
    <row r="35" spans="1:27" x14ac:dyDescent="0.25">
      <c r="A35" t="s">
        <v>388</v>
      </c>
      <c r="B35" t="s">
        <v>445</v>
      </c>
      <c r="C35" t="s">
        <v>444</v>
      </c>
      <c r="D35">
        <v>0.05</v>
      </c>
      <c r="E35">
        <v>0.05</v>
      </c>
      <c r="F35">
        <v>0.05</v>
      </c>
      <c r="G35">
        <v>0.05</v>
      </c>
      <c r="H35">
        <v>0.05</v>
      </c>
      <c r="I35">
        <v>0.05</v>
      </c>
      <c r="J35">
        <v>0.05</v>
      </c>
      <c r="K35">
        <v>0.1</v>
      </c>
      <c r="L35">
        <v>0.34</v>
      </c>
      <c r="M35">
        <v>0.6</v>
      </c>
      <c r="N35">
        <v>0.63</v>
      </c>
      <c r="O35">
        <v>0.72</v>
      </c>
      <c r="P35">
        <v>0.79</v>
      </c>
      <c r="Q35">
        <v>0.83</v>
      </c>
      <c r="R35">
        <v>0.61</v>
      </c>
      <c r="S35">
        <v>0.65</v>
      </c>
      <c r="T35">
        <v>0.1</v>
      </c>
      <c r="U35">
        <v>0.1</v>
      </c>
      <c r="V35">
        <v>0.19</v>
      </c>
      <c r="W35">
        <v>0.25</v>
      </c>
      <c r="X35">
        <v>0.22</v>
      </c>
      <c r="Y35">
        <v>0.22</v>
      </c>
      <c r="Z35">
        <v>0.12</v>
      </c>
      <c r="AA35">
        <v>0.09</v>
      </c>
    </row>
    <row r="36" spans="1:27" x14ac:dyDescent="0.25">
      <c r="A36" t="s">
        <v>388</v>
      </c>
      <c r="B36" t="s">
        <v>446</v>
      </c>
      <c r="C36" t="s">
        <v>428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 t="s">
        <v>388</v>
      </c>
      <c r="B37" t="s">
        <v>446</v>
      </c>
      <c r="C37" t="s">
        <v>429</v>
      </c>
      <c r="D37">
        <v>0.05</v>
      </c>
      <c r="E37">
        <v>0.05</v>
      </c>
      <c r="F37">
        <v>0.05</v>
      </c>
      <c r="G37">
        <v>0.05</v>
      </c>
      <c r="H37">
        <v>0.05</v>
      </c>
      <c r="I37">
        <v>0.05</v>
      </c>
      <c r="J37">
        <v>0.05</v>
      </c>
      <c r="K37">
        <v>0.05</v>
      </c>
      <c r="L37">
        <v>0.05</v>
      </c>
      <c r="M37">
        <v>0.05</v>
      </c>
      <c r="N37">
        <v>0.05</v>
      </c>
      <c r="O37">
        <v>0.05</v>
      </c>
      <c r="P37">
        <v>0.05</v>
      </c>
      <c r="Q37">
        <v>0.05</v>
      </c>
      <c r="R37">
        <v>0.05</v>
      </c>
      <c r="S37">
        <v>0.05</v>
      </c>
      <c r="T37">
        <v>0.05</v>
      </c>
      <c r="U37">
        <v>0.05</v>
      </c>
      <c r="V37">
        <v>0.05</v>
      </c>
      <c r="W37">
        <v>0.05</v>
      </c>
      <c r="X37">
        <v>0.05</v>
      </c>
      <c r="Y37">
        <v>0.05</v>
      </c>
      <c r="Z37">
        <v>0.05</v>
      </c>
      <c r="AA37">
        <v>0.05</v>
      </c>
    </row>
    <row r="38" spans="1:27" x14ac:dyDescent="0.25">
      <c r="A38" t="s">
        <v>388</v>
      </c>
      <c r="B38" t="s">
        <v>446</v>
      </c>
      <c r="C38" t="s">
        <v>430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 t="s">
        <v>388</v>
      </c>
      <c r="B39" t="s">
        <v>446</v>
      </c>
      <c r="C39" t="s">
        <v>431</v>
      </c>
      <c r="D39">
        <v>0.05</v>
      </c>
      <c r="E39">
        <v>0.05</v>
      </c>
      <c r="F39">
        <v>0.05</v>
      </c>
      <c r="G39">
        <v>0.05</v>
      </c>
      <c r="H39">
        <v>0.05</v>
      </c>
      <c r="I39">
        <v>0.05</v>
      </c>
      <c r="J39">
        <v>0.05</v>
      </c>
      <c r="K39">
        <v>0.05</v>
      </c>
      <c r="L39">
        <v>0.05</v>
      </c>
      <c r="M39">
        <v>0.05</v>
      </c>
      <c r="N39">
        <v>0.05</v>
      </c>
      <c r="O39">
        <v>0.05</v>
      </c>
      <c r="P39">
        <v>0.05</v>
      </c>
      <c r="Q39">
        <v>0.05</v>
      </c>
      <c r="R39">
        <v>0.05</v>
      </c>
      <c r="S39">
        <v>0.05</v>
      </c>
      <c r="T39">
        <v>0.05</v>
      </c>
      <c r="U39">
        <v>0.05</v>
      </c>
      <c r="V39">
        <v>0.05</v>
      </c>
      <c r="W39">
        <v>0.05</v>
      </c>
      <c r="X39">
        <v>0.05</v>
      </c>
      <c r="Y39">
        <v>0.05</v>
      </c>
      <c r="Z39">
        <v>0.05</v>
      </c>
      <c r="AA39">
        <v>0.05</v>
      </c>
    </row>
    <row r="40" spans="1:27" x14ac:dyDescent="0.25">
      <c r="A40" t="s">
        <v>388</v>
      </c>
      <c r="B40" t="s">
        <v>446</v>
      </c>
      <c r="C40" t="s">
        <v>432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x14ac:dyDescent="0.25">
      <c r="A41" t="s">
        <v>388</v>
      </c>
      <c r="B41" t="s">
        <v>446</v>
      </c>
      <c r="C41" t="s">
        <v>433</v>
      </c>
      <c r="D41">
        <v>0.05</v>
      </c>
      <c r="E41">
        <v>0.05</v>
      </c>
      <c r="F41">
        <v>0.05</v>
      </c>
      <c r="G41">
        <v>0.05</v>
      </c>
      <c r="H41">
        <v>0.05</v>
      </c>
      <c r="I41">
        <v>0.05</v>
      </c>
      <c r="J41">
        <v>0.05</v>
      </c>
      <c r="K41">
        <v>0.05</v>
      </c>
      <c r="L41">
        <v>0.05</v>
      </c>
      <c r="M41">
        <v>0.05</v>
      </c>
      <c r="N41">
        <v>0.05</v>
      </c>
      <c r="O41">
        <v>0.05</v>
      </c>
      <c r="P41">
        <v>0.05</v>
      </c>
      <c r="Q41">
        <v>0.05</v>
      </c>
      <c r="R41">
        <v>0.05</v>
      </c>
      <c r="S41">
        <v>0.05</v>
      </c>
      <c r="T41">
        <v>0.05</v>
      </c>
      <c r="U41">
        <v>0.05</v>
      </c>
      <c r="V41">
        <v>0.05</v>
      </c>
      <c r="W41">
        <v>0.05</v>
      </c>
      <c r="X41">
        <v>0.05</v>
      </c>
      <c r="Y41">
        <v>0.05</v>
      </c>
      <c r="Z41">
        <v>0.05</v>
      </c>
      <c r="AA41">
        <v>0.05</v>
      </c>
    </row>
    <row r="42" spans="1:27" x14ac:dyDescent="0.25">
      <c r="A42" t="s">
        <v>388</v>
      </c>
      <c r="B42" t="s">
        <v>446</v>
      </c>
      <c r="C42" t="s">
        <v>434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x14ac:dyDescent="0.25">
      <c r="A43" t="s">
        <v>388</v>
      </c>
      <c r="B43" t="s">
        <v>446</v>
      </c>
      <c r="C43" t="s">
        <v>435</v>
      </c>
      <c r="D43">
        <v>0.05</v>
      </c>
      <c r="E43">
        <v>0.05</v>
      </c>
      <c r="F43">
        <v>0.05</v>
      </c>
      <c r="G43">
        <v>0.05</v>
      </c>
      <c r="H43">
        <v>0.05</v>
      </c>
      <c r="I43">
        <v>0.05</v>
      </c>
      <c r="J43">
        <v>0.05</v>
      </c>
      <c r="K43">
        <v>0.05</v>
      </c>
      <c r="L43">
        <v>0.05</v>
      </c>
      <c r="M43">
        <v>0.05</v>
      </c>
      <c r="N43">
        <v>0.05</v>
      </c>
      <c r="O43">
        <v>0.05</v>
      </c>
      <c r="P43">
        <v>0.05</v>
      </c>
      <c r="Q43">
        <v>0.05</v>
      </c>
      <c r="R43">
        <v>0.05</v>
      </c>
      <c r="S43">
        <v>0.05</v>
      </c>
      <c r="T43">
        <v>0.05</v>
      </c>
      <c r="U43">
        <v>0.05</v>
      </c>
      <c r="V43">
        <v>0.05</v>
      </c>
      <c r="W43">
        <v>0.05</v>
      </c>
      <c r="X43">
        <v>0.05</v>
      </c>
      <c r="Y43">
        <v>0.05</v>
      </c>
      <c r="Z43">
        <v>0.05</v>
      </c>
      <c r="AA43">
        <v>0.05</v>
      </c>
    </row>
    <row r="44" spans="1:27" x14ac:dyDescent="0.25">
      <c r="A44" t="s">
        <v>388</v>
      </c>
      <c r="B44" t="s">
        <v>446</v>
      </c>
      <c r="C44" t="s">
        <v>436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x14ac:dyDescent="0.25">
      <c r="A45" t="s">
        <v>388</v>
      </c>
      <c r="B45" t="s">
        <v>446</v>
      </c>
      <c r="C45" t="s">
        <v>437</v>
      </c>
      <c r="D45">
        <v>0.05</v>
      </c>
      <c r="E45">
        <v>0.05</v>
      </c>
      <c r="F45">
        <v>0.05</v>
      </c>
      <c r="G45">
        <v>0.05</v>
      </c>
      <c r="H45">
        <v>0.05</v>
      </c>
      <c r="I45">
        <v>0.05</v>
      </c>
      <c r="J45">
        <v>0.05</v>
      </c>
      <c r="K45">
        <v>0.05</v>
      </c>
      <c r="L45">
        <v>0.15</v>
      </c>
      <c r="M45">
        <v>0.15</v>
      </c>
      <c r="N45">
        <v>0.15</v>
      </c>
      <c r="O45">
        <v>0.15</v>
      </c>
      <c r="P45">
        <v>0.15</v>
      </c>
      <c r="Q45">
        <v>0.05</v>
      </c>
      <c r="R45">
        <v>0.05</v>
      </c>
      <c r="S45">
        <v>0.05</v>
      </c>
      <c r="T45">
        <v>0.05</v>
      </c>
      <c r="U45">
        <v>0.05</v>
      </c>
      <c r="V45">
        <v>0.05</v>
      </c>
      <c r="W45">
        <v>0.05</v>
      </c>
      <c r="X45">
        <v>0.05</v>
      </c>
      <c r="Y45">
        <v>0.05</v>
      </c>
      <c r="Z45">
        <v>0.05</v>
      </c>
      <c r="AA45">
        <v>0.05</v>
      </c>
    </row>
    <row r="46" spans="1:27" x14ac:dyDescent="0.25">
      <c r="A46" t="s">
        <v>388</v>
      </c>
      <c r="B46" t="s">
        <v>446</v>
      </c>
      <c r="C46" t="s">
        <v>438</v>
      </c>
      <c r="D46">
        <v>0.05</v>
      </c>
      <c r="E46">
        <v>0.05</v>
      </c>
      <c r="F46">
        <v>0.05</v>
      </c>
      <c r="G46">
        <v>0.05</v>
      </c>
      <c r="H46">
        <v>0.05</v>
      </c>
      <c r="I46">
        <v>0.05</v>
      </c>
      <c r="J46">
        <v>0.05</v>
      </c>
      <c r="K46">
        <v>0.05</v>
      </c>
      <c r="L46">
        <v>0.15</v>
      </c>
      <c r="M46">
        <v>0.15</v>
      </c>
      <c r="N46">
        <v>0.15</v>
      </c>
      <c r="O46">
        <v>0.15</v>
      </c>
      <c r="P46">
        <v>0.15</v>
      </c>
      <c r="Q46">
        <v>0.05</v>
      </c>
      <c r="R46">
        <v>0.05</v>
      </c>
      <c r="S46">
        <v>0.05</v>
      </c>
      <c r="T46">
        <v>0.05</v>
      </c>
      <c r="U46">
        <v>0.05</v>
      </c>
      <c r="V46">
        <v>0.05</v>
      </c>
      <c r="W46">
        <v>0.05</v>
      </c>
      <c r="X46">
        <v>0.05</v>
      </c>
      <c r="Y46">
        <v>0.05</v>
      </c>
      <c r="Z46">
        <v>0.05</v>
      </c>
      <c r="AA46">
        <v>0.05</v>
      </c>
    </row>
    <row r="47" spans="1:27" x14ac:dyDescent="0.25">
      <c r="A47" t="s">
        <v>388</v>
      </c>
      <c r="B47" t="s">
        <v>446</v>
      </c>
      <c r="C47" t="s">
        <v>439</v>
      </c>
      <c r="D47">
        <v>0.05</v>
      </c>
      <c r="E47">
        <v>0.05</v>
      </c>
      <c r="F47">
        <v>0.05</v>
      </c>
      <c r="G47">
        <v>0.05</v>
      </c>
      <c r="H47">
        <v>0.05</v>
      </c>
      <c r="I47">
        <v>0.05</v>
      </c>
      <c r="J47">
        <v>0.05</v>
      </c>
      <c r="K47">
        <v>0.05</v>
      </c>
      <c r="L47">
        <v>0.15</v>
      </c>
      <c r="M47">
        <v>0.15</v>
      </c>
      <c r="N47">
        <v>0.15</v>
      </c>
      <c r="O47">
        <v>0.15</v>
      </c>
      <c r="P47">
        <v>0.15</v>
      </c>
      <c r="Q47">
        <v>0.05</v>
      </c>
      <c r="R47">
        <v>0.05</v>
      </c>
      <c r="S47">
        <v>0.05</v>
      </c>
      <c r="T47">
        <v>0.05</v>
      </c>
      <c r="U47">
        <v>0.05</v>
      </c>
      <c r="V47">
        <v>0.05</v>
      </c>
      <c r="W47">
        <v>0.05</v>
      </c>
      <c r="X47">
        <v>0.05</v>
      </c>
      <c r="Y47">
        <v>0.05</v>
      </c>
      <c r="Z47">
        <v>0.05</v>
      </c>
      <c r="AA47">
        <v>0.05</v>
      </c>
    </row>
    <row r="48" spans="1:27" x14ac:dyDescent="0.25">
      <c r="A48" t="s">
        <v>388</v>
      </c>
      <c r="B48" t="s">
        <v>446</v>
      </c>
      <c r="C48" t="s">
        <v>440</v>
      </c>
      <c r="D48">
        <v>0.05</v>
      </c>
      <c r="E48">
        <v>0.05</v>
      </c>
      <c r="F48">
        <v>0.05</v>
      </c>
      <c r="G48">
        <v>0.05</v>
      </c>
      <c r="H48">
        <v>0.05</v>
      </c>
      <c r="I48">
        <v>0.05</v>
      </c>
      <c r="J48">
        <v>0.05</v>
      </c>
      <c r="K48">
        <v>0.05</v>
      </c>
      <c r="L48">
        <v>0.15</v>
      </c>
      <c r="M48">
        <v>0.15</v>
      </c>
      <c r="N48">
        <v>0.15</v>
      </c>
      <c r="O48">
        <v>0.15</v>
      </c>
      <c r="P48">
        <v>0.15</v>
      </c>
      <c r="Q48">
        <v>0.05</v>
      </c>
      <c r="R48">
        <v>0.05</v>
      </c>
      <c r="S48">
        <v>0.05</v>
      </c>
      <c r="T48">
        <v>0.05</v>
      </c>
      <c r="U48">
        <v>0.05</v>
      </c>
      <c r="V48">
        <v>0.05</v>
      </c>
      <c r="W48">
        <v>0.05</v>
      </c>
      <c r="X48">
        <v>0.05</v>
      </c>
      <c r="Y48">
        <v>0.05</v>
      </c>
      <c r="Z48">
        <v>0.05</v>
      </c>
      <c r="AA48">
        <v>0.05</v>
      </c>
    </row>
    <row r="49" spans="1:27" x14ac:dyDescent="0.25">
      <c r="A49" t="s">
        <v>388</v>
      </c>
      <c r="B49" t="s">
        <v>446</v>
      </c>
      <c r="C49" t="s">
        <v>441</v>
      </c>
      <c r="D49">
        <v>0.05</v>
      </c>
      <c r="E49">
        <v>0.05</v>
      </c>
      <c r="F49">
        <v>0.05</v>
      </c>
      <c r="G49">
        <v>0.05</v>
      </c>
      <c r="H49">
        <v>0.05</v>
      </c>
      <c r="I49">
        <v>0.05</v>
      </c>
      <c r="J49">
        <v>0.05</v>
      </c>
      <c r="K49">
        <v>0.3</v>
      </c>
      <c r="L49">
        <v>0.85</v>
      </c>
      <c r="M49">
        <v>0.95</v>
      </c>
      <c r="N49">
        <v>0.95</v>
      </c>
      <c r="O49">
        <v>0.95</v>
      </c>
      <c r="P49">
        <v>0.8</v>
      </c>
      <c r="Q49">
        <v>0.8</v>
      </c>
      <c r="R49">
        <v>0.8</v>
      </c>
      <c r="S49">
        <v>0.7</v>
      </c>
      <c r="T49">
        <v>0.5</v>
      </c>
      <c r="U49">
        <v>0.5</v>
      </c>
      <c r="V49">
        <v>0.35</v>
      </c>
      <c r="W49">
        <v>0.35</v>
      </c>
      <c r="X49">
        <v>0.35</v>
      </c>
      <c r="Y49">
        <v>0.3</v>
      </c>
      <c r="Z49">
        <v>0.05</v>
      </c>
      <c r="AA49">
        <v>0.05</v>
      </c>
    </row>
    <row r="50" spans="1:27" x14ac:dyDescent="0.25">
      <c r="A50" t="s">
        <v>388</v>
      </c>
      <c r="B50" t="s">
        <v>446</v>
      </c>
      <c r="C50" t="s">
        <v>442</v>
      </c>
      <c r="D50">
        <v>0.05</v>
      </c>
      <c r="E50">
        <v>0.05</v>
      </c>
      <c r="F50">
        <v>0.05</v>
      </c>
      <c r="G50">
        <v>0.05</v>
      </c>
      <c r="H50">
        <v>0.05</v>
      </c>
      <c r="I50">
        <v>0.05</v>
      </c>
      <c r="J50">
        <v>0.05</v>
      </c>
      <c r="K50">
        <v>0.3</v>
      </c>
      <c r="L50">
        <v>0.85</v>
      </c>
      <c r="M50">
        <v>0.95</v>
      </c>
      <c r="N50">
        <v>0.95</v>
      </c>
      <c r="O50">
        <v>0.95</v>
      </c>
      <c r="P50">
        <v>0.8</v>
      </c>
      <c r="Q50">
        <v>0.8</v>
      </c>
      <c r="R50">
        <v>0.8</v>
      </c>
      <c r="S50">
        <v>0.7</v>
      </c>
      <c r="T50">
        <v>0.5</v>
      </c>
      <c r="U50">
        <v>0.5</v>
      </c>
      <c r="V50">
        <v>0.35</v>
      </c>
      <c r="W50">
        <v>0.35</v>
      </c>
      <c r="X50">
        <v>0.35</v>
      </c>
      <c r="Y50">
        <v>0.3</v>
      </c>
      <c r="Z50">
        <v>0.05</v>
      </c>
      <c r="AA50">
        <v>0.05</v>
      </c>
    </row>
    <row r="51" spans="1:27" x14ac:dyDescent="0.25">
      <c r="A51" t="s">
        <v>388</v>
      </c>
      <c r="B51" t="s">
        <v>446</v>
      </c>
      <c r="C51" t="s">
        <v>443</v>
      </c>
      <c r="D51">
        <v>0.05</v>
      </c>
      <c r="E51">
        <v>0.05</v>
      </c>
      <c r="F51">
        <v>0.05</v>
      </c>
      <c r="G51">
        <v>0.05</v>
      </c>
      <c r="H51">
        <v>0.05</v>
      </c>
      <c r="I51">
        <v>0.05</v>
      </c>
      <c r="J51">
        <v>0.05</v>
      </c>
      <c r="K51">
        <v>0.3</v>
      </c>
      <c r="L51">
        <v>0.85</v>
      </c>
      <c r="M51">
        <v>0.95</v>
      </c>
      <c r="N51">
        <v>0.95</v>
      </c>
      <c r="O51">
        <v>0.95</v>
      </c>
      <c r="P51">
        <v>0.8</v>
      </c>
      <c r="Q51">
        <v>0.8</v>
      </c>
      <c r="R51">
        <v>0.8</v>
      </c>
      <c r="S51">
        <v>0.7</v>
      </c>
      <c r="T51">
        <v>0.5</v>
      </c>
      <c r="U51">
        <v>0.5</v>
      </c>
      <c r="V51">
        <v>0.35</v>
      </c>
      <c r="W51">
        <v>0.35</v>
      </c>
      <c r="X51">
        <v>0.35</v>
      </c>
      <c r="Y51">
        <v>0.3</v>
      </c>
      <c r="Z51">
        <v>0.05</v>
      </c>
      <c r="AA51">
        <v>0.05</v>
      </c>
    </row>
    <row r="52" spans="1:27" x14ac:dyDescent="0.25">
      <c r="A52" t="s">
        <v>388</v>
      </c>
      <c r="B52" t="s">
        <v>446</v>
      </c>
      <c r="C52" t="s">
        <v>444</v>
      </c>
      <c r="D52">
        <v>0.05</v>
      </c>
      <c r="E52">
        <v>0.05</v>
      </c>
      <c r="F52">
        <v>0.05</v>
      </c>
      <c r="G52">
        <v>0.05</v>
      </c>
      <c r="H52">
        <v>0.05</v>
      </c>
      <c r="I52">
        <v>0.05</v>
      </c>
      <c r="J52">
        <v>0.05</v>
      </c>
      <c r="K52">
        <v>0.3</v>
      </c>
      <c r="L52">
        <v>0.85</v>
      </c>
      <c r="M52">
        <v>0.95</v>
      </c>
      <c r="N52">
        <v>0.95</v>
      </c>
      <c r="O52">
        <v>0.95</v>
      </c>
      <c r="P52">
        <v>0.8</v>
      </c>
      <c r="Q52">
        <v>0.8</v>
      </c>
      <c r="R52">
        <v>0.8</v>
      </c>
      <c r="S52">
        <v>0.7</v>
      </c>
      <c r="T52">
        <v>0.5</v>
      </c>
      <c r="U52">
        <v>0.5</v>
      </c>
      <c r="V52">
        <v>0.35</v>
      </c>
      <c r="W52">
        <v>0.35</v>
      </c>
      <c r="X52">
        <v>0.35</v>
      </c>
      <c r="Y52">
        <v>0.3</v>
      </c>
      <c r="Z52">
        <v>0.05</v>
      </c>
      <c r="AA52">
        <v>0.05</v>
      </c>
    </row>
    <row r="53" spans="1:27" x14ac:dyDescent="0.25">
      <c r="A53" t="s">
        <v>388</v>
      </c>
      <c r="B53" t="s">
        <v>447</v>
      </c>
      <c r="C53" t="s">
        <v>428</v>
      </c>
      <c r="D53">
        <v>60.08</v>
      </c>
      <c r="E53">
        <v>60.08</v>
      </c>
      <c r="F53">
        <v>60.08</v>
      </c>
      <c r="G53">
        <v>60.08</v>
      </c>
      <c r="H53">
        <v>60.08</v>
      </c>
      <c r="I53">
        <v>60.08</v>
      </c>
      <c r="J53">
        <v>60.08</v>
      </c>
      <c r="K53">
        <v>60.08</v>
      </c>
      <c r="L53">
        <v>60.08</v>
      </c>
      <c r="M53">
        <v>60.08</v>
      </c>
      <c r="N53">
        <v>60.08</v>
      </c>
      <c r="O53">
        <v>60.08</v>
      </c>
      <c r="P53">
        <v>60.08</v>
      </c>
      <c r="Q53">
        <v>60.08</v>
      </c>
      <c r="R53">
        <v>60.08</v>
      </c>
      <c r="S53">
        <v>60.08</v>
      </c>
      <c r="T53">
        <v>60.08</v>
      </c>
      <c r="U53">
        <v>60.08</v>
      </c>
      <c r="V53">
        <v>60.08</v>
      </c>
      <c r="W53">
        <v>60.08</v>
      </c>
      <c r="X53">
        <v>60.08</v>
      </c>
      <c r="Y53">
        <v>60.08</v>
      </c>
      <c r="Z53">
        <v>60.08</v>
      </c>
      <c r="AA53">
        <v>60.08</v>
      </c>
    </row>
    <row r="54" spans="1:27" x14ac:dyDescent="0.25">
      <c r="A54" t="s">
        <v>388</v>
      </c>
      <c r="B54" t="s">
        <v>447</v>
      </c>
      <c r="C54" t="s">
        <v>429</v>
      </c>
      <c r="D54">
        <v>60.08</v>
      </c>
      <c r="E54">
        <v>60.08</v>
      </c>
      <c r="F54">
        <v>60.08</v>
      </c>
      <c r="G54">
        <v>60.08</v>
      </c>
      <c r="H54">
        <v>60.08</v>
      </c>
      <c r="I54">
        <v>60.08</v>
      </c>
      <c r="J54">
        <v>60.08</v>
      </c>
      <c r="K54">
        <v>60.08</v>
      </c>
      <c r="L54">
        <v>60.08</v>
      </c>
      <c r="M54">
        <v>60.08</v>
      </c>
      <c r="N54">
        <v>60.08</v>
      </c>
      <c r="O54">
        <v>60.08</v>
      </c>
      <c r="P54">
        <v>60.08</v>
      </c>
      <c r="Q54">
        <v>60.08</v>
      </c>
      <c r="R54">
        <v>60.08</v>
      </c>
      <c r="S54">
        <v>60.08</v>
      </c>
      <c r="T54">
        <v>60.08</v>
      </c>
      <c r="U54">
        <v>60.08</v>
      </c>
      <c r="V54">
        <v>60.08</v>
      </c>
      <c r="W54">
        <v>60.08</v>
      </c>
      <c r="X54">
        <v>60.08</v>
      </c>
      <c r="Y54">
        <v>60.08</v>
      </c>
      <c r="Z54">
        <v>60.08</v>
      </c>
      <c r="AA54">
        <v>60.08</v>
      </c>
    </row>
    <row r="55" spans="1:27" x14ac:dyDescent="0.25">
      <c r="A55" t="s">
        <v>388</v>
      </c>
      <c r="B55" t="s">
        <v>447</v>
      </c>
      <c r="C55" t="s">
        <v>430</v>
      </c>
      <c r="D55">
        <v>60.08</v>
      </c>
      <c r="E55">
        <v>60.08</v>
      </c>
      <c r="F55">
        <v>60.08</v>
      </c>
      <c r="G55">
        <v>60.08</v>
      </c>
      <c r="H55">
        <v>60.08</v>
      </c>
      <c r="I55">
        <v>60.08</v>
      </c>
      <c r="J55">
        <v>60.08</v>
      </c>
      <c r="K55">
        <v>60.08</v>
      </c>
      <c r="L55">
        <v>60.08</v>
      </c>
      <c r="M55">
        <v>60.08</v>
      </c>
      <c r="N55">
        <v>60.08</v>
      </c>
      <c r="O55">
        <v>60.08</v>
      </c>
      <c r="P55">
        <v>60.08</v>
      </c>
      <c r="Q55">
        <v>60.08</v>
      </c>
      <c r="R55">
        <v>60.08</v>
      </c>
      <c r="S55">
        <v>60.08</v>
      </c>
      <c r="T55">
        <v>60.08</v>
      </c>
      <c r="U55">
        <v>60.08</v>
      </c>
      <c r="V55">
        <v>60.08</v>
      </c>
      <c r="W55">
        <v>60.08</v>
      </c>
      <c r="X55">
        <v>60.08</v>
      </c>
      <c r="Y55">
        <v>60.08</v>
      </c>
      <c r="Z55">
        <v>60.08</v>
      </c>
      <c r="AA55">
        <v>60.08</v>
      </c>
    </row>
    <row r="56" spans="1:27" x14ac:dyDescent="0.25">
      <c r="A56" t="s">
        <v>388</v>
      </c>
      <c r="B56" t="s">
        <v>447</v>
      </c>
      <c r="C56" t="s">
        <v>431</v>
      </c>
      <c r="D56">
        <v>60.08</v>
      </c>
      <c r="E56">
        <v>60.08</v>
      </c>
      <c r="F56">
        <v>60.08</v>
      </c>
      <c r="G56">
        <v>60.08</v>
      </c>
      <c r="H56">
        <v>60.08</v>
      </c>
      <c r="I56">
        <v>60.08</v>
      </c>
      <c r="J56">
        <v>60.08</v>
      </c>
      <c r="K56">
        <v>60.08</v>
      </c>
      <c r="L56">
        <v>60.08</v>
      </c>
      <c r="M56">
        <v>60.08</v>
      </c>
      <c r="N56">
        <v>60.08</v>
      </c>
      <c r="O56">
        <v>60.08</v>
      </c>
      <c r="P56">
        <v>60.08</v>
      </c>
      <c r="Q56">
        <v>60.08</v>
      </c>
      <c r="R56">
        <v>60.08</v>
      </c>
      <c r="S56">
        <v>60.08</v>
      </c>
      <c r="T56">
        <v>60.08</v>
      </c>
      <c r="U56">
        <v>60.08</v>
      </c>
      <c r="V56">
        <v>60.08</v>
      </c>
      <c r="W56">
        <v>60.08</v>
      </c>
      <c r="X56">
        <v>60.08</v>
      </c>
      <c r="Y56">
        <v>60.08</v>
      </c>
      <c r="Z56">
        <v>60.08</v>
      </c>
      <c r="AA56">
        <v>60.08</v>
      </c>
    </row>
    <row r="57" spans="1:27" x14ac:dyDescent="0.25">
      <c r="A57" t="s">
        <v>388</v>
      </c>
      <c r="B57" t="s">
        <v>447</v>
      </c>
      <c r="C57" t="s">
        <v>432</v>
      </c>
      <c r="D57">
        <v>60.08</v>
      </c>
      <c r="E57">
        <v>60.08</v>
      </c>
      <c r="F57">
        <v>60.08</v>
      </c>
      <c r="G57">
        <v>60.08</v>
      </c>
      <c r="H57">
        <v>60.08</v>
      </c>
      <c r="I57">
        <v>60.08</v>
      </c>
      <c r="J57">
        <v>60.08</v>
      </c>
      <c r="K57">
        <v>60.08</v>
      </c>
      <c r="L57">
        <v>60.08</v>
      </c>
      <c r="M57">
        <v>60.08</v>
      </c>
      <c r="N57">
        <v>60.08</v>
      </c>
      <c r="O57">
        <v>60.08</v>
      </c>
      <c r="P57">
        <v>60.08</v>
      </c>
      <c r="Q57">
        <v>60.08</v>
      </c>
      <c r="R57">
        <v>60.08</v>
      </c>
      <c r="S57">
        <v>60.08</v>
      </c>
      <c r="T57">
        <v>60.08</v>
      </c>
      <c r="U57">
        <v>60.08</v>
      </c>
      <c r="V57">
        <v>60.08</v>
      </c>
      <c r="W57">
        <v>60.08</v>
      </c>
      <c r="X57">
        <v>60.08</v>
      </c>
      <c r="Y57">
        <v>60.08</v>
      </c>
      <c r="Z57">
        <v>60.08</v>
      </c>
      <c r="AA57">
        <v>60.08</v>
      </c>
    </row>
    <row r="58" spans="1:27" x14ac:dyDescent="0.25">
      <c r="A58" t="s">
        <v>388</v>
      </c>
      <c r="B58" t="s">
        <v>447</v>
      </c>
      <c r="C58" t="s">
        <v>433</v>
      </c>
      <c r="D58">
        <v>60.08</v>
      </c>
      <c r="E58">
        <v>60.08</v>
      </c>
      <c r="F58">
        <v>60.08</v>
      </c>
      <c r="G58">
        <v>60.08</v>
      </c>
      <c r="H58">
        <v>60.08</v>
      </c>
      <c r="I58">
        <v>60.08</v>
      </c>
      <c r="J58">
        <v>60.08</v>
      </c>
      <c r="K58">
        <v>60.08</v>
      </c>
      <c r="L58">
        <v>60.08</v>
      </c>
      <c r="M58">
        <v>60.08</v>
      </c>
      <c r="N58">
        <v>60.08</v>
      </c>
      <c r="O58">
        <v>60.08</v>
      </c>
      <c r="P58">
        <v>60.08</v>
      </c>
      <c r="Q58">
        <v>60.08</v>
      </c>
      <c r="R58">
        <v>60.08</v>
      </c>
      <c r="S58">
        <v>60.08</v>
      </c>
      <c r="T58">
        <v>60.08</v>
      </c>
      <c r="U58">
        <v>60.08</v>
      </c>
      <c r="V58">
        <v>60.08</v>
      </c>
      <c r="W58">
        <v>60.08</v>
      </c>
      <c r="X58">
        <v>60.08</v>
      </c>
      <c r="Y58">
        <v>60.08</v>
      </c>
      <c r="Z58">
        <v>60.08</v>
      </c>
      <c r="AA58">
        <v>60.08</v>
      </c>
    </row>
    <row r="59" spans="1:27" x14ac:dyDescent="0.25">
      <c r="A59" t="s">
        <v>388</v>
      </c>
      <c r="B59" t="s">
        <v>447</v>
      </c>
      <c r="C59" t="s">
        <v>434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388</v>
      </c>
      <c r="B60" t="s">
        <v>447</v>
      </c>
      <c r="C60" t="s">
        <v>435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60.08</v>
      </c>
      <c r="J60">
        <v>60.08</v>
      </c>
      <c r="K60">
        <v>60.08</v>
      </c>
      <c r="L60">
        <v>60.08</v>
      </c>
      <c r="M60">
        <v>60.08</v>
      </c>
      <c r="N60">
        <v>60.08</v>
      </c>
      <c r="O60">
        <v>60.08</v>
      </c>
      <c r="P60">
        <v>60.08</v>
      </c>
      <c r="Q60">
        <v>60.08</v>
      </c>
      <c r="R60">
        <v>60.08</v>
      </c>
      <c r="S60">
        <v>60.08</v>
      </c>
      <c r="T60">
        <v>60.08</v>
      </c>
      <c r="U60">
        <v>60.08</v>
      </c>
      <c r="V60">
        <v>60.08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388</v>
      </c>
      <c r="B61" t="s">
        <v>447</v>
      </c>
      <c r="C61" t="s">
        <v>436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60.08</v>
      </c>
      <c r="J61">
        <v>60.08</v>
      </c>
      <c r="K61">
        <v>60.08</v>
      </c>
      <c r="L61">
        <v>60.08</v>
      </c>
      <c r="M61">
        <v>60.08</v>
      </c>
      <c r="N61">
        <v>60.08</v>
      </c>
      <c r="O61">
        <v>60.08</v>
      </c>
      <c r="P61">
        <v>60.08</v>
      </c>
      <c r="Q61">
        <v>60.08</v>
      </c>
      <c r="R61">
        <v>60.08</v>
      </c>
      <c r="S61">
        <v>60.08</v>
      </c>
      <c r="T61">
        <v>60.08</v>
      </c>
      <c r="U61">
        <v>60.08</v>
      </c>
      <c r="V61">
        <v>60.08</v>
      </c>
      <c r="W61">
        <v>60.08</v>
      </c>
      <c r="X61">
        <v>60.08</v>
      </c>
      <c r="Y61">
        <v>60.08</v>
      </c>
      <c r="Z61">
        <v>60.08</v>
      </c>
      <c r="AA61">
        <v>60.08</v>
      </c>
    </row>
    <row r="62" spans="1:27" x14ac:dyDescent="0.25">
      <c r="A62" t="s">
        <v>388</v>
      </c>
      <c r="B62" t="s">
        <v>447</v>
      </c>
      <c r="C62" t="s">
        <v>437</v>
      </c>
      <c r="D62">
        <v>60.08</v>
      </c>
      <c r="E62">
        <v>60.08</v>
      </c>
      <c r="F62">
        <v>60.08</v>
      </c>
      <c r="G62">
        <v>60.08</v>
      </c>
      <c r="H62">
        <v>60.08</v>
      </c>
      <c r="I62">
        <v>60.08</v>
      </c>
      <c r="J62">
        <v>60.08</v>
      </c>
      <c r="K62">
        <v>69.98</v>
      </c>
      <c r="L62">
        <v>69.98</v>
      </c>
      <c r="M62">
        <v>69.98</v>
      </c>
      <c r="N62">
        <v>69.98</v>
      </c>
      <c r="O62">
        <v>69.98</v>
      </c>
      <c r="P62">
        <v>69.98</v>
      </c>
      <c r="Q62">
        <v>60.08</v>
      </c>
      <c r="R62">
        <v>60.08</v>
      </c>
      <c r="S62">
        <v>60.08</v>
      </c>
      <c r="T62">
        <v>60.08</v>
      </c>
      <c r="U62">
        <v>60.08</v>
      </c>
      <c r="V62">
        <v>60.08</v>
      </c>
      <c r="W62">
        <v>60.08</v>
      </c>
      <c r="X62">
        <v>60.08</v>
      </c>
      <c r="Y62">
        <v>60.08</v>
      </c>
      <c r="Z62">
        <v>60.08</v>
      </c>
      <c r="AA62">
        <v>60.08</v>
      </c>
    </row>
    <row r="63" spans="1:27" x14ac:dyDescent="0.25">
      <c r="A63" t="s">
        <v>388</v>
      </c>
      <c r="B63" t="s">
        <v>447</v>
      </c>
      <c r="C63" t="s">
        <v>438</v>
      </c>
      <c r="D63">
        <v>60.08</v>
      </c>
      <c r="E63">
        <v>60.08</v>
      </c>
      <c r="F63">
        <v>60.08</v>
      </c>
      <c r="G63">
        <v>60.08</v>
      </c>
      <c r="H63">
        <v>60.08</v>
      </c>
      <c r="I63">
        <v>60.08</v>
      </c>
      <c r="J63">
        <v>60.08</v>
      </c>
      <c r="K63">
        <v>69.98</v>
      </c>
      <c r="L63">
        <v>69.98</v>
      </c>
      <c r="M63">
        <v>69.98</v>
      </c>
      <c r="N63">
        <v>69.98</v>
      </c>
      <c r="O63">
        <v>69.98</v>
      </c>
      <c r="P63">
        <v>69.98</v>
      </c>
      <c r="Q63">
        <v>60.08</v>
      </c>
      <c r="R63">
        <v>60.08</v>
      </c>
      <c r="S63">
        <v>60.08</v>
      </c>
      <c r="T63">
        <v>60.08</v>
      </c>
      <c r="U63">
        <v>60.08</v>
      </c>
      <c r="V63">
        <v>60.08</v>
      </c>
      <c r="W63">
        <v>60.08</v>
      </c>
      <c r="X63">
        <v>60.08</v>
      </c>
      <c r="Y63">
        <v>60.08</v>
      </c>
      <c r="Z63">
        <v>60.08</v>
      </c>
      <c r="AA63">
        <v>60.08</v>
      </c>
    </row>
    <row r="64" spans="1:27" x14ac:dyDescent="0.25">
      <c r="A64" t="s">
        <v>388</v>
      </c>
      <c r="B64" t="s">
        <v>447</v>
      </c>
      <c r="C64" t="s">
        <v>439</v>
      </c>
      <c r="D64">
        <v>60.08</v>
      </c>
      <c r="E64">
        <v>60.08</v>
      </c>
      <c r="F64">
        <v>60.08</v>
      </c>
      <c r="G64">
        <v>60.08</v>
      </c>
      <c r="H64">
        <v>60.08</v>
      </c>
      <c r="I64">
        <v>60.08</v>
      </c>
      <c r="J64">
        <v>60.08</v>
      </c>
      <c r="K64">
        <v>69.98</v>
      </c>
      <c r="L64">
        <v>69.98</v>
      </c>
      <c r="M64">
        <v>69.98</v>
      </c>
      <c r="N64">
        <v>69.98</v>
      </c>
      <c r="O64">
        <v>69.98</v>
      </c>
      <c r="P64">
        <v>69.98</v>
      </c>
      <c r="Q64">
        <v>60.08</v>
      </c>
      <c r="R64">
        <v>60.08</v>
      </c>
      <c r="S64">
        <v>60.08</v>
      </c>
      <c r="T64">
        <v>60.08</v>
      </c>
      <c r="U64">
        <v>60.08</v>
      </c>
      <c r="V64">
        <v>60.08</v>
      </c>
      <c r="W64">
        <v>60.08</v>
      </c>
      <c r="X64">
        <v>60.08</v>
      </c>
      <c r="Y64">
        <v>60.08</v>
      </c>
      <c r="Z64">
        <v>60.08</v>
      </c>
      <c r="AA64">
        <v>60.08</v>
      </c>
    </row>
    <row r="65" spans="1:27" x14ac:dyDescent="0.25">
      <c r="A65" t="s">
        <v>388</v>
      </c>
      <c r="B65" t="s">
        <v>447</v>
      </c>
      <c r="C65" t="s">
        <v>440</v>
      </c>
      <c r="D65">
        <v>60.08</v>
      </c>
      <c r="E65">
        <v>60.08</v>
      </c>
      <c r="F65">
        <v>60.08</v>
      </c>
      <c r="G65">
        <v>60.08</v>
      </c>
      <c r="H65">
        <v>60.08</v>
      </c>
      <c r="I65">
        <v>60.08</v>
      </c>
      <c r="J65">
        <v>60.08</v>
      </c>
      <c r="K65">
        <v>69.98</v>
      </c>
      <c r="L65">
        <v>69.98</v>
      </c>
      <c r="M65">
        <v>69.98</v>
      </c>
      <c r="N65">
        <v>69.98</v>
      </c>
      <c r="O65">
        <v>69.98</v>
      </c>
      <c r="P65">
        <v>69.98</v>
      </c>
      <c r="Q65">
        <v>60.08</v>
      </c>
      <c r="R65">
        <v>60.08</v>
      </c>
      <c r="S65">
        <v>60.08</v>
      </c>
      <c r="T65">
        <v>60.08</v>
      </c>
      <c r="U65">
        <v>60.08</v>
      </c>
      <c r="V65">
        <v>60.08</v>
      </c>
      <c r="W65">
        <v>60.08</v>
      </c>
      <c r="X65">
        <v>60.08</v>
      </c>
      <c r="Y65">
        <v>60.08</v>
      </c>
      <c r="Z65">
        <v>60.08</v>
      </c>
      <c r="AA65">
        <v>60.08</v>
      </c>
    </row>
    <row r="66" spans="1:27" x14ac:dyDescent="0.25">
      <c r="A66" t="s">
        <v>388</v>
      </c>
      <c r="B66" t="s">
        <v>447</v>
      </c>
      <c r="C66" t="s">
        <v>441</v>
      </c>
      <c r="D66">
        <v>60.08</v>
      </c>
      <c r="E66">
        <v>60.08</v>
      </c>
      <c r="F66">
        <v>60.08</v>
      </c>
      <c r="G66">
        <v>60.08</v>
      </c>
      <c r="H66">
        <v>60.08</v>
      </c>
      <c r="I66">
        <v>60.08</v>
      </c>
      <c r="J66">
        <v>69.98</v>
      </c>
      <c r="K66">
        <v>69.98</v>
      </c>
      <c r="L66">
        <v>69.98</v>
      </c>
      <c r="M66">
        <v>69.98</v>
      </c>
      <c r="N66">
        <v>69.98</v>
      </c>
      <c r="O66">
        <v>69.98</v>
      </c>
      <c r="P66">
        <v>69.98</v>
      </c>
      <c r="Q66">
        <v>69.98</v>
      </c>
      <c r="R66">
        <v>69.98</v>
      </c>
      <c r="S66">
        <v>69.98</v>
      </c>
      <c r="T66">
        <v>69.98</v>
      </c>
      <c r="U66">
        <v>69.98</v>
      </c>
      <c r="V66">
        <v>69.98</v>
      </c>
      <c r="W66">
        <v>69.98</v>
      </c>
      <c r="X66">
        <v>69.98</v>
      </c>
      <c r="Y66">
        <v>69.98</v>
      </c>
      <c r="Z66">
        <v>60.08</v>
      </c>
      <c r="AA66">
        <v>60.08</v>
      </c>
    </row>
    <row r="67" spans="1:27" x14ac:dyDescent="0.25">
      <c r="A67" t="s">
        <v>388</v>
      </c>
      <c r="B67" t="s">
        <v>447</v>
      </c>
      <c r="C67" t="s">
        <v>442</v>
      </c>
      <c r="D67">
        <v>60.08</v>
      </c>
      <c r="E67">
        <v>60.08</v>
      </c>
      <c r="F67">
        <v>60.08</v>
      </c>
      <c r="G67">
        <v>60.08</v>
      </c>
      <c r="H67">
        <v>60.08</v>
      </c>
      <c r="I67">
        <v>60.08</v>
      </c>
      <c r="J67">
        <v>69.98</v>
      </c>
      <c r="K67">
        <v>69.98</v>
      </c>
      <c r="L67">
        <v>69.98</v>
      </c>
      <c r="M67">
        <v>69.98</v>
      </c>
      <c r="N67">
        <v>69.98</v>
      </c>
      <c r="O67">
        <v>69.98</v>
      </c>
      <c r="P67">
        <v>69.98</v>
      </c>
      <c r="Q67">
        <v>69.98</v>
      </c>
      <c r="R67">
        <v>69.98</v>
      </c>
      <c r="S67">
        <v>69.98</v>
      </c>
      <c r="T67">
        <v>69.98</v>
      </c>
      <c r="U67">
        <v>69.98</v>
      </c>
      <c r="V67">
        <v>69.98</v>
      </c>
      <c r="W67">
        <v>69.98</v>
      </c>
      <c r="X67">
        <v>69.98</v>
      </c>
      <c r="Y67">
        <v>69.98</v>
      </c>
      <c r="Z67">
        <v>60.08</v>
      </c>
      <c r="AA67">
        <v>60.08</v>
      </c>
    </row>
    <row r="68" spans="1:27" x14ac:dyDescent="0.25">
      <c r="A68" t="s">
        <v>388</v>
      </c>
      <c r="B68" t="s">
        <v>447</v>
      </c>
      <c r="C68" t="s">
        <v>443</v>
      </c>
      <c r="D68">
        <v>60.08</v>
      </c>
      <c r="E68">
        <v>60.08</v>
      </c>
      <c r="F68">
        <v>60.08</v>
      </c>
      <c r="G68">
        <v>60.08</v>
      </c>
      <c r="H68">
        <v>60.08</v>
      </c>
      <c r="I68">
        <v>60.08</v>
      </c>
      <c r="J68">
        <v>69.98</v>
      </c>
      <c r="K68">
        <v>69.98</v>
      </c>
      <c r="L68">
        <v>69.98</v>
      </c>
      <c r="M68">
        <v>69.98</v>
      </c>
      <c r="N68">
        <v>69.98</v>
      </c>
      <c r="O68">
        <v>69.98</v>
      </c>
      <c r="P68">
        <v>69.98</v>
      </c>
      <c r="Q68">
        <v>69.98</v>
      </c>
      <c r="R68">
        <v>69.98</v>
      </c>
      <c r="S68">
        <v>69.98</v>
      </c>
      <c r="T68">
        <v>69.98</v>
      </c>
      <c r="U68">
        <v>69.98</v>
      </c>
      <c r="V68">
        <v>69.98</v>
      </c>
      <c r="W68">
        <v>69.98</v>
      </c>
      <c r="X68">
        <v>69.98</v>
      </c>
      <c r="Y68">
        <v>69.98</v>
      </c>
      <c r="Z68">
        <v>60.08</v>
      </c>
      <c r="AA68">
        <v>60.08</v>
      </c>
    </row>
    <row r="69" spans="1:27" x14ac:dyDescent="0.25">
      <c r="A69" t="s">
        <v>388</v>
      </c>
      <c r="B69" t="s">
        <v>447</v>
      </c>
      <c r="C69" t="s">
        <v>444</v>
      </c>
      <c r="D69">
        <v>60.08</v>
      </c>
      <c r="E69">
        <v>60.08</v>
      </c>
      <c r="F69">
        <v>60.08</v>
      </c>
      <c r="G69">
        <v>60.08</v>
      </c>
      <c r="H69">
        <v>60.08</v>
      </c>
      <c r="I69">
        <v>60.08</v>
      </c>
      <c r="J69">
        <v>69.98</v>
      </c>
      <c r="K69">
        <v>69.98</v>
      </c>
      <c r="L69">
        <v>69.98</v>
      </c>
      <c r="M69">
        <v>69.98</v>
      </c>
      <c r="N69">
        <v>69.98</v>
      </c>
      <c r="O69">
        <v>69.98</v>
      </c>
      <c r="P69">
        <v>69.98</v>
      </c>
      <c r="Q69">
        <v>69.98</v>
      </c>
      <c r="R69">
        <v>69.98</v>
      </c>
      <c r="S69">
        <v>69.98</v>
      </c>
      <c r="T69">
        <v>69.98</v>
      </c>
      <c r="U69">
        <v>69.98</v>
      </c>
      <c r="V69">
        <v>69.98</v>
      </c>
      <c r="W69">
        <v>69.98</v>
      </c>
      <c r="X69">
        <v>69.98</v>
      </c>
      <c r="Y69">
        <v>69.98</v>
      </c>
      <c r="Z69">
        <v>60.08</v>
      </c>
      <c r="AA69">
        <v>60.08</v>
      </c>
    </row>
    <row r="70" spans="1:27" x14ac:dyDescent="0.25">
      <c r="A70" t="s">
        <v>388</v>
      </c>
      <c r="B70" t="s">
        <v>448</v>
      </c>
      <c r="C70" t="s">
        <v>449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1</v>
      </c>
      <c r="R70">
        <v>1</v>
      </c>
      <c r="S70">
        <v>1</v>
      </c>
      <c r="T70">
        <v>1</v>
      </c>
      <c r="U70">
        <v>1</v>
      </c>
      <c r="V70">
        <v>1</v>
      </c>
      <c r="W70">
        <v>1</v>
      </c>
      <c r="X70">
        <v>1</v>
      </c>
      <c r="Y70">
        <v>1</v>
      </c>
      <c r="Z70">
        <v>1</v>
      </c>
      <c r="AA70">
        <v>1</v>
      </c>
    </row>
    <row r="71" spans="1:27" x14ac:dyDescent="0.25">
      <c r="A71" t="s">
        <v>388</v>
      </c>
      <c r="B71" t="s">
        <v>450</v>
      </c>
      <c r="C71" t="s">
        <v>428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x14ac:dyDescent="0.25">
      <c r="A72" t="s">
        <v>388</v>
      </c>
      <c r="B72" t="s">
        <v>450</v>
      </c>
      <c r="C72" t="s">
        <v>429</v>
      </c>
      <c r="D72">
        <v>0.05</v>
      </c>
      <c r="E72">
        <v>0.05</v>
      </c>
      <c r="F72">
        <v>0.05</v>
      </c>
      <c r="G72">
        <v>0.05</v>
      </c>
      <c r="H72">
        <v>0.05</v>
      </c>
      <c r="I72">
        <v>0.05</v>
      </c>
      <c r="J72">
        <v>0.05</v>
      </c>
      <c r="K72">
        <v>0.05</v>
      </c>
      <c r="L72">
        <v>0.05</v>
      </c>
      <c r="M72">
        <v>0.05</v>
      </c>
      <c r="N72">
        <v>0.05</v>
      </c>
      <c r="O72">
        <v>0.05</v>
      </c>
      <c r="P72">
        <v>0.05</v>
      </c>
      <c r="Q72">
        <v>0.05</v>
      </c>
      <c r="R72">
        <v>0.05</v>
      </c>
      <c r="S72">
        <v>0.05</v>
      </c>
      <c r="T72">
        <v>0.05</v>
      </c>
      <c r="U72">
        <v>0.05</v>
      </c>
      <c r="V72">
        <v>0.05</v>
      </c>
      <c r="W72">
        <v>0.05</v>
      </c>
      <c r="X72">
        <v>0.05</v>
      </c>
      <c r="Y72">
        <v>0.05</v>
      </c>
      <c r="Z72">
        <v>0.05</v>
      </c>
      <c r="AA72">
        <v>0.05</v>
      </c>
    </row>
    <row r="73" spans="1:27" x14ac:dyDescent="0.25">
      <c r="A73" t="s">
        <v>388</v>
      </c>
      <c r="B73" t="s">
        <v>450</v>
      </c>
      <c r="C73" t="s">
        <v>430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</row>
    <row r="74" spans="1:27" x14ac:dyDescent="0.25">
      <c r="A74" t="s">
        <v>388</v>
      </c>
      <c r="B74" t="s">
        <v>450</v>
      </c>
      <c r="C74" t="s">
        <v>431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0.05</v>
      </c>
      <c r="J74">
        <v>0.05</v>
      </c>
      <c r="K74">
        <v>0.05</v>
      </c>
      <c r="L74">
        <v>0.05</v>
      </c>
      <c r="M74">
        <v>0.05</v>
      </c>
      <c r="N74">
        <v>0.05</v>
      </c>
      <c r="O74">
        <v>0.05</v>
      </c>
      <c r="P74">
        <v>0.05</v>
      </c>
      <c r="Q74">
        <v>0.05</v>
      </c>
      <c r="R74">
        <v>0.05</v>
      </c>
      <c r="S74">
        <v>0.05</v>
      </c>
      <c r="T74">
        <v>0.05</v>
      </c>
      <c r="U74">
        <v>0.05</v>
      </c>
      <c r="V74">
        <v>0.05</v>
      </c>
      <c r="W74">
        <v>0.05</v>
      </c>
      <c r="X74">
        <v>0.05</v>
      </c>
      <c r="Y74">
        <v>0.05</v>
      </c>
      <c r="Z74">
        <v>0.05</v>
      </c>
      <c r="AA74">
        <v>0.05</v>
      </c>
    </row>
    <row r="75" spans="1:27" x14ac:dyDescent="0.25">
      <c r="A75" t="s">
        <v>388</v>
      </c>
      <c r="B75" t="s">
        <v>450</v>
      </c>
      <c r="C75" t="s">
        <v>432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x14ac:dyDescent="0.25">
      <c r="A76" t="s">
        <v>388</v>
      </c>
      <c r="B76" t="s">
        <v>450</v>
      </c>
      <c r="C76" t="s">
        <v>433</v>
      </c>
      <c r="D76">
        <v>0.05</v>
      </c>
      <c r="E76">
        <v>0.05</v>
      </c>
      <c r="F76">
        <v>0.05</v>
      </c>
      <c r="G76">
        <v>0.05</v>
      </c>
      <c r="H76">
        <v>0.05</v>
      </c>
      <c r="I76">
        <v>0.05</v>
      </c>
      <c r="J76">
        <v>0.05</v>
      </c>
      <c r="K76">
        <v>0.05</v>
      </c>
      <c r="L76">
        <v>0.05</v>
      </c>
      <c r="M76">
        <v>0.05</v>
      </c>
      <c r="N76">
        <v>0.05</v>
      </c>
      <c r="O76">
        <v>0.05</v>
      </c>
      <c r="P76">
        <v>0.05</v>
      </c>
      <c r="Q76">
        <v>0.05</v>
      </c>
      <c r="R76">
        <v>0.05</v>
      </c>
      <c r="S76">
        <v>0.05</v>
      </c>
      <c r="T76">
        <v>0.05</v>
      </c>
      <c r="U76">
        <v>0.05</v>
      </c>
      <c r="V76">
        <v>0.05</v>
      </c>
      <c r="W76">
        <v>0.05</v>
      </c>
      <c r="X76">
        <v>0.05</v>
      </c>
      <c r="Y76">
        <v>0.05</v>
      </c>
      <c r="Z76">
        <v>0.05</v>
      </c>
      <c r="AA76">
        <v>0.05</v>
      </c>
    </row>
    <row r="77" spans="1:27" x14ac:dyDescent="0.25">
      <c r="A77" t="s">
        <v>388</v>
      </c>
      <c r="B77" t="s">
        <v>450</v>
      </c>
      <c r="C77" t="s">
        <v>434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388</v>
      </c>
      <c r="B78" t="s">
        <v>450</v>
      </c>
      <c r="C78" t="s">
        <v>435</v>
      </c>
      <c r="D78">
        <v>0.05</v>
      </c>
      <c r="E78">
        <v>0.05</v>
      </c>
      <c r="F78">
        <v>0.05</v>
      </c>
      <c r="G78">
        <v>0.05</v>
      </c>
      <c r="H78">
        <v>0.05</v>
      </c>
      <c r="I78">
        <v>0.05</v>
      </c>
      <c r="J78">
        <v>0.05</v>
      </c>
      <c r="K78">
        <v>0.05</v>
      </c>
      <c r="L78">
        <v>0.05</v>
      </c>
      <c r="M78">
        <v>0.05</v>
      </c>
      <c r="N78">
        <v>0.05</v>
      </c>
      <c r="O78">
        <v>0.05</v>
      </c>
      <c r="P78">
        <v>0.05</v>
      </c>
      <c r="Q78">
        <v>0.05</v>
      </c>
      <c r="R78">
        <v>0.05</v>
      </c>
      <c r="S78">
        <v>0.05</v>
      </c>
      <c r="T78">
        <v>0.05</v>
      </c>
      <c r="U78">
        <v>0.05</v>
      </c>
      <c r="V78">
        <v>0.05</v>
      </c>
      <c r="W78">
        <v>0.05</v>
      </c>
      <c r="X78">
        <v>0.05</v>
      </c>
      <c r="Y78">
        <v>0.05</v>
      </c>
      <c r="Z78">
        <v>0.05</v>
      </c>
      <c r="AA78">
        <v>0.05</v>
      </c>
    </row>
    <row r="79" spans="1:27" x14ac:dyDescent="0.25">
      <c r="A79" t="s">
        <v>388</v>
      </c>
      <c r="B79" t="s">
        <v>450</v>
      </c>
      <c r="C79" t="s">
        <v>436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x14ac:dyDescent="0.25">
      <c r="A80" t="s">
        <v>388</v>
      </c>
      <c r="B80" t="s">
        <v>450</v>
      </c>
      <c r="C80" t="s">
        <v>437</v>
      </c>
      <c r="D80">
        <v>0.05</v>
      </c>
      <c r="E80">
        <v>0.05</v>
      </c>
      <c r="F80">
        <v>0.05</v>
      </c>
      <c r="G80">
        <v>0.05</v>
      </c>
      <c r="H80">
        <v>0.05</v>
      </c>
      <c r="I80">
        <v>0.05</v>
      </c>
      <c r="J80">
        <v>0.05</v>
      </c>
      <c r="K80">
        <v>0.05</v>
      </c>
      <c r="L80">
        <v>0.15</v>
      </c>
      <c r="M80">
        <v>0.15</v>
      </c>
      <c r="N80">
        <v>0.15</v>
      </c>
      <c r="O80">
        <v>0.15</v>
      </c>
      <c r="P80">
        <v>0.15</v>
      </c>
      <c r="Q80">
        <v>0.05</v>
      </c>
      <c r="R80">
        <v>0.05</v>
      </c>
      <c r="S80">
        <v>0.05</v>
      </c>
      <c r="T80">
        <v>0.05</v>
      </c>
      <c r="U80">
        <v>0.05</v>
      </c>
      <c r="V80">
        <v>0.05</v>
      </c>
      <c r="W80">
        <v>0.05</v>
      </c>
      <c r="X80">
        <v>0.05</v>
      </c>
      <c r="Y80">
        <v>0.05</v>
      </c>
      <c r="Z80">
        <v>0.05</v>
      </c>
      <c r="AA80">
        <v>0.05</v>
      </c>
    </row>
    <row r="81" spans="1:27" x14ac:dyDescent="0.25">
      <c r="A81" t="s">
        <v>388</v>
      </c>
      <c r="B81" t="s">
        <v>450</v>
      </c>
      <c r="C81" t="s">
        <v>438</v>
      </c>
      <c r="D81">
        <v>0.05</v>
      </c>
      <c r="E81">
        <v>0.05</v>
      </c>
      <c r="F81">
        <v>0.05</v>
      </c>
      <c r="G81">
        <v>0.05</v>
      </c>
      <c r="H81">
        <v>0.05</v>
      </c>
      <c r="I81">
        <v>0.05</v>
      </c>
      <c r="J81">
        <v>0.05</v>
      </c>
      <c r="K81">
        <v>0.05</v>
      </c>
      <c r="L81">
        <v>0.15</v>
      </c>
      <c r="M81">
        <v>0.15</v>
      </c>
      <c r="N81">
        <v>0.15</v>
      </c>
      <c r="O81">
        <v>0.15</v>
      </c>
      <c r="P81">
        <v>0.15</v>
      </c>
      <c r="Q81">
        <v>0.05</v>
      </c>
      <c r="R81">
        <v>0.05</v>
      </c>
      <c r="S81">
        <v>0.05</v>
      </c>
      <c r="T81">
        <v>0.05</v>
      </c>
      <c r="U81">
        <v>0.05</v>
      </c>
      <c r="V81">
        <v>0.05</v>
      </c>
      <c r="W81">
        <v>0.05</v>
      </c>
      <c r="X81">
        <v>0.05</v>
      </c>
      <c r="Y81">
        <v>0.05</v>
      </c>
      <c r="Z81">
        <v>0.05</v>
      </c>
      <c r="AA81">
        <v>0.05</v>
      </c>
    </row>
    <row r="82" spans="1:27" x14ac:dyDescent="0.25">
      <c r="A82" t="s">
        <v>388</v>
      </c>
      <c r="B82" t="s">
        <v>450</v>
      </c>
      <c r="C82" t="s">
        <v>439</v>
      </c>
      <c r="D82">
        <v>0.05</v>
      </c>
      <c r="E82">
        <v>0.05</v>
      </c>
      <c r="F82">
        <v>0.05</v>
      </c>
      <c r="G82">
        <v>0.05</v>
      </c>
      <c r="H82">
        <v>0.05</v>
      </c>
      <c r="I82">
        <v>0.05</v>
      </c>
      <c r="J82">
        <v>0.05</v>
      </c>
      <c r="K82">
        <v>0.05</v>
      </c>
      <c r="L82">
        <v>0.15</v>
      </c>
      <c r="M82">
        <v>0.15</v>
      </c>
      <c r="N82">
        <v>0.15</v>
      </c>
      <c r="O82">
        <v>0.15</v>
      </c>
      <c r="P82">
        <v>0.15</v>
      </c>
      <c r="Q82">
        <v>0.05</v>
      </c>
      <c r="R82">
        <v>0.05</v>
      </c>
      <c r="S82">
        <v>0.05</v>
      </c>
      <c r="T82">
        <v>0.05</v>
      </c>
      <c r="U82">
        <v>0.05</v>
      </c>
      <c r="V82">
        <v>0.05</v>
      </c>
      <c r="W82">
        <v>0.05</v>
      </c>
      <c r="X82">
        <v>0.05</v>
      </c>
      <c r="Y82">
        <v>0.05</v>
      </c>
      <c r="Z82">
        <v>0.05</v>
      </c>
      <c r="AA82">
        <v>0.05</v>
      </c>
    </row>
    <row r="83" spans="1:27" x14ac:dyDescent="0.25">
      <c r="A83" t="s">
        <v>388</v>
      </c>
      <c r="B83" t="s">
        <v>450</v>
      </c>
      <c r="C83" t="s">
        <v>440</v>
      </c>
      <c r="D83">
        <v>0.05</v>
      </c>
      <c r="E83">
        <v>0.05</v>
      </c>
      <c r="F83">
        <v>0.05</v>
      </c>
      <c r="G83">
        <v>0.05</v>
      </c>
      <c r="H83">
        <v>0.05</v>
      </c>
      <c r="I83">
        <v>0.05</v>
      </c>
      <c r="J83">
        <v>0.05</v>
      </c>
      <c r="K83">
        <v>0.05</v>
      </c>
      <c r="L83">
        <v>0.15</v>
      </c>
      <c r="M83">
        <v>0.15</v>
      </c>
      <c r="N83">
        <v>0.15</v>
      </c>
      <c r="O83">
        <v>0.15</v>
      </c>
      <c r="P83">
        <v>0.15</v>
      </c>
      <c r="Q83">
        <v>0.05</v>
      </c>
      <c r="R83">
        <v>0.05</v>
      </c>
      <c r="S83">
        <v>0.05</v>
      </c>
      <c r="T83">
        <v>0.05</v>
      </c>
      <c r="U83">
        <v>0.05</v>
      </c>
      <c r="V83">
        <v>0.05</v>
      </c>
      <c r="W83">
        <v>0.05</v>
      </c>
      <c r="X83">
        <v>0.05</v>
      </c>
      <c r="Y83">
        <v>0.05</v>
      </c>
      <c r="Z83">
        <v>0.05</v>
      </c>
      <c r="AA83">
        <v>0.05</v>
      </c>
    </row>
    <row r="84" spans="1:27" x14ac:dyDescent="0.25">
      <c r="A84" t="s">
        <v>388</v>
      </c>
      <c r="B84" t="s">
        <v>450</v>
      </c>
      <c r="C84" t="s">
        <v>441</v>
      </c>
      <c r="D84">
        <v>0.05</v>
      </c>
      <c r="E84">
        <v>0.05</v>
      </c>
      <c r="F84">
        <v>0.05</v>
      </c>
      <c r="G84">
        <v>0.05</v>
      </c>
      <c r="H84">
        <v>0.05</v>
      </c>
      <c r="I84">
        <v>0.05</v>
      </c>
      <c r="J84">
        <v>0.05</v>
      </c>
      <c r="K84">
        <v>0.3</v>
      </c>
      <c r="L84">
        <v>0.6</v>
      </c>
      <c r="M84">
        <v>0.65</v>
      </c>
      <c r="N84">
        <v>0.65</v>
      </c>
      <c r="O84">
        <v>0.65</v>
      </c>
      <c r="P84">
        <v>0.55000000000000004</v>
      </c>
      <c r="Q84">
        <v>0.55000000000000004</v>
      </c>
      <c r="R84">
        <v>0.55000000000000004</v>
      </c>
      <c r="S84">
        <v>0.5</v>
      </c>
      <c r="T84">
        <v>0.35</v>
      </c>
      <c r="U84">
        <v>0.35</v>
      </c>
      <c r="V84">
        <v>0.35</v>
      </c>
      <c r="W84">
        <v>0.35</v>
      </c>
      <c r="X84">
        <v>0.35</v>
      </c>
      <c r="Y84">
        <v>0.3</v>
      </c>
      <c r="Z84">
        <v>0.05</v>
      </c>
      <c r="AA84">
        <v>0.05</v>
      </c>
    </row>
    <row r="85" spans="1:27" x14ac:dyDescent="0.25">
      <c r="A85" t="s">
        <v>388</v>
      </c>
      <c r="B85" t="s">
        <v>450</v>
      </c>
      <c r="C85" t="s">
        <v>442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0.3</v>
      </c>
      <c r="L85">
        <v>0.6</v>
      </c>
      <c r="M85">
        <v>0.65</v>
      </c>
      <c r="N85">
        <v>0.65</v>
      </c>
      <c r="O85">
        <v>0.65</v>
      </c>
      <c r="P85">
        <v>0.55000000000000004</v>
      </c>
      <c r="Q85">
        <v>0.55000000000000004</v>
      </c>
      <c r="R85">
        <v>0.55000000000000004</v>
      </c>
      <c r="S85">
        <v>0.5</v>
      </c>
      <c r="T85">
        <v>0.35</v>
      </c>
      <c r="U85">
        <v>0.35</v>
      </c>
      <c r="V85">
        <v>0.35</v>
      </c>
      <c r="W85">
        <v>0.35</v>
      </c>
      <c r="X85">
        <v>0.35</v>
      </c>
      <c r="Y85">
        <v>0.3</v>
      </c>
      <c r="Z85">
        <v>0.05</v>
      </c>
      <c r="AA85">
        <v>0.05</v>
      </c>
    </row>
    <row r="86" spans="1:27" x14ac:dyDescent="0.25">
      <c r="A86" t="s">
        <v>388</v>
      </c>
      <c r="B86" t="s">
        <v>450</v>
      </c>
      <c r="C86" t="s">
        <v>443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0.3</v>
      </c>
      <c r="L86">
        <v>0.6</v>
      </c>
      <c r="M86">
        <v>0.65</v>
      </c>
      <c r="N86">
        <v>0.65</v>
      </c>
      <c r="O86">
        <v>0.65</v>
      </c>
      <c r="P86">
        <v>0.55000000000000004</v>
      </c>
      <c r="Q86">
        <v>0.55000000000000004</v>
      </c>
      <c r="R86">
        <v>0.55000000000000004</v>
      </c>
      <c r="S86">
        <v>0.5</v>
      </c>
      <c r="T86">
        <v>0.35</v>
      </c>
      <c r="U86">
        <v>0.35</v>
      </c>
      <c r="V86">
        <v>0.35</v>
      </c>
      <c r="W86">
        <v>0.35</v>
      </c>
      <c r="X86">
        <v>0.35</v>
      </c>
      <c r="Y86">
        <v>0.3</v>
      </c>
      <c r="Z86">
        <v>0.05</v>
      </c>
      <c r="AA86">
        <v>0.05</v>
      </c>
    </row>
    <row r="87" spans="1:27" x14ac:dyDescent="0.25">
      <c r="A87" t="s">
        <v>388</v>
      </c>
      <c r="B87" t="s">
        <v>450</v>
      </c>
      <c r="C87" t="s">
        <v>444</v>
      </c>
      <c r="D87">
        <v>0.05</v>
      </c>
      <c r="E87">
        <v>0.05</v>
      </c>
      <c r="F87">
        <v>0.05</v>
      </c>
      <c r="G87">
        <v>0.05</v>
      </c>
      <c r="H87">
        <v>0.05</v>
      </c>
      <c r="I87">
        <v>0.05</v>
      </c>
      <c r="J87">
        <v>0.05</v>
      </c>
      <c r="K87">
        <v>0.3</v>
      </c>
      <c r="L87">
        <v>0.6</v>
      </c>
      <c r="M87">
        <v>0.65</v>
      </c>
      <c r="N87">
        <v>0.65</v>
      </c>
      <c r="O87">
        <v>0.65</v>
      </c>
      <c r="P87">
        <v>0.55000000000000004</v>
      </c>
      <c r="Q87">
        <v>0.55000000000000004</v>
      </c>
      <c r="R87">
        <v>0.55000000000000004</v>
      </c>
      <c r="S87">
        <v>0.5</v>
      </c>
      <c r="T87">
        <v>0.35</v>
      </c>
      <c r="U87">
        <v>0.35</v>
      </c>
      <c r="V87">
        <v>0.35</v>
      </c>
      <c r="W87">
        <v>0.35</v>
      </c>
      <c r="X87">
        <v>0.35</v>
      </c>
      <c r="Y87">
        <v>0.3</v>
      </c>
      <c r="Z87">
        <v>0.05</v>
      </c>
      <c r="AA87">
        <v>0.05</v>
      </c>
    </row>
    <row r="88" spans="1:27" x14ac:dyDescent="0.25">
      <c r="A88" t="s">
        <v>388</v>
      </c>
      <c r="B88" t="s">
        <v>451</v>
      </c>
      <c r="C88" t="s">
        <v>428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x14ac:dyDescent="0.25">
      <c r="A89" t="s">
        <v>388</v>
      </c>
      <c r="B89" t="s">
        <v>451</v>
      </c>
      <c r="C89" t="s">
        <v>429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x14ac:dyDescent="0.25">
      <c r="A90" t="s">
        <v>388</v>
      </c>
      <c r="B90" t="s">
        <v>451</v>
      </c>
      <c r="C90" t="s">
        <v>430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x14ac:dyDescent="0.25">
      <c r="A91" t="s">
        <v>388</v>
      </c>
      <c r="B91" t="s">
        <v>451</v>
      </c>
      <c r="C91" t="s">
        <v>431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x14ac:dyDescent="0.25">
      <c r="A92" t="s">
        <v>388</v>
      </c>
      <c r="B92" t="s">
        <v>451</v>
      </c>
      <c r="C92" t="s">
        <v>432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x14ac:dyDescent="0.25">
      <c r="A93" t="s">
        <v>388</v>
      </c>
      <c r="B93" t="s">
        <v>451</v>
      </c>
      <c r="C93" t="s">
        <v>433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</row>
    <row r="94" spans="1:27" x14ac:dyDescent="0.25">
      <c r="A94" t="s">
        <v>388</v>
      </c>
      <c r="B94" t="s">
        <v>451</v>
      </c>
      <c r="C94" t="s">
        <v>434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x14ac:dyDescent="0.25">
      <c r="A95" t="s">
        <v>388</v>
      </c>
      <c r="B95" t="s">
        <v>451</v>
      </c>
      <c r="C95" t="s">
        <v>435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x14ac:dyDescent="0.25">
      <c r="A96" t="s">
        <v>388</v>
      </c>
      <c r="B96" t="s">
        <v>451</v>
      </c>
      <c r="C96" t="s">
        <v>436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x14ac:dyDescent="0.25">
      <c r="A97" t="s">
        <v>388</v>
      </c>
      <c r="B97" t="s">
        <v>451</v>
      </c>
      <c r="C97" t="s">
        <v>437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1</v>
      </c>
      <c r="L97">
        <v>1</v>
      </c>
      <c r="M97">
        <v>1</v>
      </c>
      <c r="N97">
        <v>1</v>
      </c>
      <c r="O97">
        <v>1</v>
      </c>
      <c r="P97">
        <v>1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x14ac:dyDescent="0.25">
      <c r="A98" t="s">
        <v>388</v>
      </c>
      <c r="B98" t="s">
        <v>451</v>
      </c>
      <c r="C98" t="s">
        <v>438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1</v>
      </c>
      <c r="L98">
        <v>1</v>
      </c>
      <c r="M98">
        <v>1</v>
      </c>
      <c r="N98">
        <v>1</v>
      </c>
      <c r="O98">
        <v>1</v>
      </c>
      <c r="P98">
        <v>1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x14ac:dyDescent="0.25">
      <c r="A99" t="s">
        <v>388</v>
      </c>
      <c r="B99" t="s">
        <v>451</v>
      </c>
      <c r="C99" t="s">
        <v>439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x14ac:dyDescent="0.25">
      <c r="A100" t="s">
        <v>388</v>
      </c>
      <c r="B100" t="s">
        <v>451</v>
      </c>
      <c r="C100" t="s">
        <v>440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x14ac:dyDescent="0.25">
      <c r="A101" t="s">
        <v>388</v>
      </c>
      <c r="B101" t="s">
        <v>451</v>
      </c>
      <c r="C101" t="s">
        <v>441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1</v>
      </c>
      <c r="X101">
        <v>1</v>
      </c>
      <c r="Y101">
        <v>1</v>
      </c>
      <c r="Z101">
        <v>0</v>
      </c>
      <c r="AA101">
        <v>0</v>
      </c>
    </row>
    <row r="102" spans="1:27" x14ac:dyDescent="0.25">
      <c r="A102" t="s">
        <v>388</v>
      </c>
      <c r="B102" t="s">
        <v>451</v>
      </c>
      <c r="C102" t="s">
        <v>442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0</v>
      </c>
      <c r="AA102">
        <v>0</v>
      </c>
    </row>
    <row r="103" spans="1:27" x14ac:dyDescent="0.25">
      <c r="A103" t="s">
        <v>388</v>
      </c>
      <c r="B103" t="s">
        <v>451</v>
      </c>
      <c r="C103" t="s">
        <v>443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0</v>
      </c>
      <c r="AA103">
        <v>0</v>
      </c>
    </row>
    <row r="104" spans="1:27" x14ac:dyDescent="0.25">
      <c r="A104" t="s">
        <v>388</v>
      </c>
      <c r="B104" t="s">
        <v>451</v>
      </c>
      <c r="C104" t="s">
        <v>444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V104">
        <v>1</v>
      </c>
      <c r="W104">
        <v>1</v>
      </c>
      <c r="X104">
        <v>1</v>
      </c>
      <c r="Y104">
        <v>1</v>
      </c>
      <c r="Z104">
        <v>0</v>
      </c>
      <c r="AA104">
        <v>0</v>
      </c>
    </row>
    <row r="105" spans="1:27" x14ac:dyDescent="0.25">
      <c r="A105" t="s">
        <v>388</v>
      </c>
      <c r="B105" t="s">
        <v>452</v>
      </c>
      <c r="C105" t="s">
        <v>428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x14ac:dyDescent="0.25">
      <c r="A106" t="s">
        <v>388</v>
      </c>
      <c r="B106" t="s">
        <v>452</v>
      </c>
      <c r="C106" t="s">
        <v>429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x14ac:dyDescent="0.25">
      <c r="A107" t="s">
        <v>388</v>
      </c>
      <c r="B107" t="s">
        <v>452</v>
      </c>
      <c r="C107" t="s">
        <v>430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x14ac:dyDescent="0.25">
      <c r="A108" t="s">
        <v>388</v>
      </c>
      <c r="B108" t="s">
        <v>452</v>
      </c>
      <c r="C108" t="s">
        <v>431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x14ac:dyDescent="0.25">
      <c r="A109" t="s">
        <v>388</v>
      </c>
      <c r="B109" t="s">
        <v>452</v>
      </c>
      <c r="C109" t="s">
        <v>432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x14ac:dyDescent="0.25">
      <c r="A110" t="s">
        <v>388</v>
      </c>
      <c r="B110" t="s">
        <v>452</v>
      </c>
      <c r="C110" t="s">
        <v>433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x14ac:dyDescent="0.25">
      <c r="A111" t="s">
        <v>388</v>
      </c>
      <c r="B111" t="s">
        <v>452</v>
      </c>
      <c r="C111" t="s">
        <v>434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x14ac:dyDescent="0.25">
      <c r="A112" t="s">
        <v>388</v>
      </c>
      <c r="B112" t="s">
        <v>452</v>
      </c>
      <c r="C112" t="s">
        <v>435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x14ac:dyDescent="0.25">
      <c r="A113" t="s">
        <v>388</v>
      </c>
      <c r="B113" t="s">
        <v>452</v>
      </c>
      <c r="C113" t="s">
        <v>436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</row>
    <row r="114" spans="1:27" x14ac:dyDescent="0.25">
      <c r="A114" t="s">
        <v>388</v>
      </c>
      <c r="B114" t="s">
        <v>452</v>
      </c>
      <c r="C114" t="s">
        <v>437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0.1</v>
      </c>
      <c r="M114">
        <v>0.1</v>
      </c>
      <c r="N114">
        <v>0.1</v>
      </c>
      <c r="O114">
        <v>0.1</v>
      </c>
      <c r="P114">
        <v>0.1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</row>
    <row r="115" spans="1:27" x14ac:dyDescent="0.25">
      <c r="A115" t="s">
        <v>388</v>
      </c>
      <c r="B115" t="s">
        <v>452</v>
      </c>
      <c r="C115" t="s">
        <v>438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0.1</v>
      </c>
      <c r="M115">
        <v>0.1</v>
      </c>
      <c r="N115">
        <v>0.1</v>
      </c>
      <c r="O115">
        <v>0.1</v>
      </c>
      <c r="P115">
        <v>0.1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x14ac:dyDescent="0.25">
      <c r="A116" t="s">
        <v>388</v>
      </c>
      <c r="B116" t="s">
        <v>452</v>
      </c>
      <c r="C116" t="s">
        <v>439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0.1</v>
      </c>
      <c r="M116">
        <v>0.1</v>
      </c>
      <c r="N116">
        <v>0.1</v>
      </c>
      <c r="O116">
        <v>0.1</v>
      </c>
      <c r="P116">
        <v>0.1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</row>
    <row r="117" spans="1:27" x14ac:dyDescent="0.25">
      <c r="A117" t="s">
        <v>388</v>
      </c>
      <c r="B117" t="s">
        <v>452</v>
      </c>
      <c r="C117" t="s">
        <v>440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0.1</v>
      </c>
      <c r="M117">
        <v>0.1</v>
      </c>
      <c r="N117">
        <v>0.1</v>
      </c>
      <c r="O117">
        <v>0.1</v>
      </c>
      <c r="P117">
        <v>0.1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</row>
    <row r="118" spans="1:27" x14ac:dyDescent="0.25">
      <c r="A118" t="s">
        <v>388</v>
      </c>
      <c r="B118" t="s">
        <v>452</v>
      </c>
      <c r="C118" t="s">
        <v>441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0.05</v>
      </c>
      <c r="L118">
        <v>0.75</v>
      </c>
      <c r="M118">
        <v>0.9</v>
      </c>
      <c r="N118">
        <v>0.9</v>
      </c>
      <c r="O118">
        <v>0.8</v>
      </c>
      <c r="P118">
        <v>0.8</v>
      </c>
      <c r="Q118">
        <v>0.8</v>
      </c>
      <c r="R118">
        <v>0.8</v>
      </c>
      <c r="S118">
        <v>0.45</v>
      </c>
      <c r="T118">
        <v>0.15</v>
      </c>
      <c r="U118">
        <v>0.05</v>
      </c>
      <c r="V118">
        <v>0.15</v>
      </c>
      <c r="W118">
        <v>0.2</v>
      </c>
      <c r="X118">
        <v>0.2</v>
      </c>
      <c r="Y118">
        <v>0.1</v>
      </c>
      <c r="Z118">
        <v>0</v>
      </c>
      <c r="AA118">
        <v>0</v>
      </c>
    </row>
    <row r="119" spans="1:27" x14ac:dyDescent="0.25">
      <c r="A119" t="s">
        <v>388</v>
      </c>
      <c r="B119" t="s">
        <v>452</v>
      </c>
      <c r="C119" t="s">
        <v>442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0.05</v>
      </c>
      <c r="L119">
        <v>0.75</v>
      </c>
      <c r="M119">
        <v>0.9</v>
      </c>
      <c r="N119">
        <v>0.9</v>
      </c>
      <c r="O119">
        <v>0.8</v>
      </c>
      <c r="P119">
        <v>0.8</v>
      </c>
      <c r="Q119">
        <v>0.8</v>
      </c>
      <c r="R119">
        <v>0.8</v>
      </c>
      <c r="S119">
        <v>0.45</v>
      </c>
      <c r="T119">
        <v>0.15</v>
      </c>
      <c r="U119">
        <v>0.05</v>
      </c>
      <c r="V119">
        <v>0.15</v>
      </c>
      <c r="W119">
        <v>0.2</v>
      </c>
      <c r="X119">
        <v>0.2</v>
      </c>
      <c r="Y119">
        <v>0.1</v>
      </c>
      <c r="Z119">
        <v>0</v>
      </c>
      <c r="AA119">
        <v>0</v>
      </c>
    </row>
    <row r="120" spans="1:27" x14ac:dyDescent="0.25">
      <c r="A120" t="s">
        <v>388</v>
      </c>
      <c r="B120" t="s">
        <v>452</v>
      </c>
      <c r="C120" t="s">
        <v>443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0.05</v>
      </c>
      <c r="L120">
        <v>0.75</v>
      </c>
      <c r="M120">
        <v>0.9</v>
      </c>
      <c r="N120">
        <v>0.9</v>
      </c>
      <c r="O120">
        <v>0.8</v>
      </c>
      <c r="P120">
        <v>0.8</v>
      </c>
      <c r="Q120">
        <v>0.8</v>
      </c>
      <c r="R120">
        <v>0.8</v>
      </c>
      <c r="S120">
        <v>0.45</v>
      </c>
      <c r="T120">
        <v>0.15</v>
      </c>
      <c r="U120">
        <v>0.05</v>
      </c>
      <c r="V120">
        <v>0.15</v>
      </c>
      <c r="W120">
        <v>0.2</v>
      </c>
      <c r="X120">
        <v>0.2</v>
      </c>
      <c r="Y120">
        <v>0.1</v>
      </c>
      <c r="Z120">
        <v>0</v>
      </c>
      <c r="AA120">
        <v>0</v>
      </c>
    </row>
    <row r="121" spans="1:27" x14ac:dyDescent="0.25">
      <c r="A121" t="s">
        <v>388</v>
      </c>
      <c r="B121" t="s">
        <v>452</v>
      </c>
      <c r="C121" t="s">
        <v>444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0.05</v>
      </c>
      <c r="L121">
        <v>0.75</v>
      </c>
      <c r="M121">
        <v>0.9</v>
      </c>
      <c r="N121">
        <v>0.9</v>
      </c>
      <c r="O121">
        <v>0.8</v>
      </c>
      <c r="P121">
        <v>0.8</v>
      </c>
      <c r="Q121">
        <v>0.8</v>
      </c>
      <c r="R121">
        <v>0.8</v>
      </c>
      <c r="S121">
        <v>0.45</v>
      </c>
      <c r="T121">
        <v>0.15</v>
      </c>
      <c r="U121">
        <v>0.05</v>
      </c>
      <c r="V121">
        <v>0.15</v>
      </c>
      <c r="W121">
        <v>0.2</v>
      </c>
      <c r="X121">
        <v>0.2</v>
      </c>
      <c r="Y121">
        <v>0.1</v>
      </c>
      <c r="Z121">
        <v>0</v>
      </c>
      <c r="AA121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78" t="str">
        <f>"Energy Consumption - "&amp;Prototype!A2</f>
        <v>Energy Consumption - Libraries</v>
      </c>
      <c r="B1" s="78"/>
      <c r="C1" s="78"/>
      <c r="D1" s="78"/>
      <c r="E1" s="78"/>
      <c r="F1" s="78"/>
      <c r="G1" s="78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Zones!$H$7</f>
        <v>10000.980000000001</v>
      </c>
      <c r="E3" s="38">
        <f>SUMIFS(Raw_totalendusesannual!$D:$D,
        Raw_totalendusesannual!$B:$B,$A3,
        Raw_totalendusesannual!$C:$C,$B3,
        Raw_totalendusesannual!$A:$A,$C3) / $D3</f>
        <v>21.473546592433941</v>
      </c>
      <c r="F3" s="38">
        <f>SUMIFS(Raw_totalendusesannual!$E:$E,
        Raw_totalendusesannual!$B:$B,$A3,
        Raw_totalendusesannual!$C:$C,$B3,
        Raw_totalendusesannual!$A:$A,$C3) / $D3</f>
        <v>15.979319026735379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Zones!$H$7</f>
        <v>10000.980000000001</v>
      </c>
      <c r="E4" s="38">
        <f>SUMIFS(Raw_totalendusesannual!$D:$D,
        Raw_totalendusesannual!$B:$B,$A4,
        Raw_totalendusesannual!$C:$C,$B4,
        Raw_totalendusesannual!$A:$A,$C4) / $D4</f>
        <v>15.978986059366179</v>
      </c>
      <c r="F4" s="38">
        <f>SUMIFS(Raw_totalendusesannual!$E:$E,
        Raw_totalendusesannual!$B:$B,$A4,
        Raw_totalendusesannual!$C:$C,$B4,
        Raw_totalendusesannual!$A:$A,$C4) / $D4</f>
        <v>14.911615661665154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Zones!$H$7</f>
        <v>10000.980000000001</v>
      </c>
      <c r="E5" s="38">
        <f>SUMIFS(Raw_totalendusesannual!$D:$D,
        Raw_totalendusesannual!$B:$B,$A5,
        Raw_totalendusesannual!$C:$C,$B5,
        Raw_totalendusesannual!$A:$A,$C5) / $D5</f>
        <v>28.605787632811978</v>
      </c>
      <c r="F5" s="38">
        <f>SUMIFS(Raw_totalendusesannual!$E:$E,
        Raw_totalendusesannual!$B:$B,$A5,
        Raw_totalendusesannual!$C:$C,$B5,
        Raw_totalendusesannual!$A:$A,$C5) / $D5</f>
        <v>11.228405616249606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Zones!$H$7</f>
        <v>10000.980000000001</v>
      </c>
      <c r="E6" s="38">
        <f>SUMIFS(Raw_totalendusesannual!$D:$D,
        Raw_totalendusesannual!$B:$B,$A6,
        Raw_totalendusesannual!$C:$C,$B6,
        Raw_totalendusesannual!$A:$A,$C6) / $D6</f>
        <v>19.285940977784175</v>
      </c>
      <c r="F6" s="38">
        <f>SUMIFS(Raw_totalendusesannual!$E:$E,
        Raw_totalendusesannual!$B:$B,$A6,
        Raw_totalendusesannual!$C:$C,$B6,
        Raw_totalendusesannual!$A:$A,$C6) / $D6</f>
        <v>11.860430677793573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Zones!$H$7</f>
        <v>10000.980000000001</v>
      </c>
      <c r="E7" s="38">
        <f>SUMIFS(Raw_totalendusesannual!$D:$D,
        Raw_totalendusesannual!$B:$B,$A7,
        Raw_totalendusesannual!$C:$C,$B7,
        Raw_totalendusesannual!$A:$A,$C7) / $D7</f>
        <v>30.172080136146654</v>
      </c>
      <c r="F7" s="38">
        <f>SUMIFS(Raw_totalendusesannual!$E:$E,
        Raw_totalendusesannual!$B:$B,$A7,
        Raw_totalendusesannual!$C:$C,$B7,
        Raw_totalendusesannual!$A:$A,$C7) / $D7</f>
        <v>4.787934782391325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Zones!$H$7</f>
        <v>10000.980000000001</v>
      </c>
      <c r="E8" s="38">
        <f>SUMIFS(Raw_totalendusesannual!$D:$D,
        Raw_totalendusesannual!$B:$B,$A8,
        Raw_totalendusesannual!$C:$C,$B8,
        Raw_totalendusesannual!$A:$A,$C8) / $D8</f>
        <v>20.985812390385739</v>
      </c>
      <c r="F8" s="38">
        <f>SUMIFS(Raw_totalendusesannual!$E:$E,
        Raw_totalendusesannual!$B:$B,$A8,
        Raw_totalendusesannual!$C:$C,$B8,
        Raw_totalendusesannual!$A:$A,$C8) / $D8</f>
        <v>4.7875988153160982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Zones!$H$7</f>
        <v>10000.980000000001</v>
      </c>
      <c r="E9" s="38">
        <f>SUMIFS(Raw_totalendusesannual!$D:$D,
        Raw_totalendusesannual!$B:$B,$A9,
        Raw_totalendusesannual!$C:$C,$B9,
        Raw_totalendusesannual!$A:$A,$C9) / $D9</f>
        <v>28.91491333849282</v>
      </c>
      <c r="F9" s="38">
        <f>SUMIFS(Raw_totalendusesannual!$E:$E,
        Raw_totalendusesannual!$B:$B,$A9,
        Raw_totalendusesannual!$C:$C,$B9,
        Raw_totalendusesannual!$A:$A,$C9) / $D9</f>
        <v>4.7878907867029019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Zones!$H$7</f>
        <v>10000.980000000001</v>
      </c>
      <c r="E10" s="38">
        <f>SUMIFS(Raw_totalendusesannual!$D:$D,
        Raw_totalendusesannual!$B:$B,$A10,
        Raw_totalendusesannual!$C:$C,$B10,
        Raw_totalendusesannual!$A:$A,$C10) / $D10</f>
        <v>19.408647952500651</v>
      </c>
      <c r="F10" s="38">
        <f>SUMIFS(Raw_totalendusesannual!$E:$E,
        Raw_totalendusesannual!$B:$B,$A10,
        Raw_totalendusesannual!$C:$C,$B10,
        Raw_totalendusesannual!$A:$A,$C10) / $D10</f>
        <v>4.7876278124743772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Zones!$H$7</f>
        <v>10000.980000000001</v>
      </c>
      <c r="E11" s="38">
        <f>SUMIFS(Raw_totalendusesannual!$D:$D,
        Raw_totalendusesannual!$B:$B,$A11,
        Raw_totalendusesannual!$C:$C,$B11,
        Raw_totalendusesannual!$A:$A,$C11) / $D11</f>
        <v>21.876856068105322</v>
      </c>
      <c r="F11" s="38">
        <f>SUMIFS(Raw_totalendusesannual!$E:$E,
        Raw_totalendusesannual!$B:$B,$A11,
        Raw_totalendusesannual!$C:$C,$B11,
        Raw_totalendusesannual!$A:$A,$C11) / $D11</f>
        <v>14.932534611608061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Zones!$H$7</f>
        <v>10000.980000000001</v>
      </c>
      <c r="E12" s="38">
        <f>SUMIFS(Raw_totalendusesannual!$D:$D,
        Raw_totalendusesannual!$B:$B,$A12,
        Raw_totalendusesannual!$C:$C,$B12,
        Raw_totalendusesannual!$A:$A,$C12) / $D12</f>
        <v>15.311815442086674</v>
      </c>
      <c r="F12" s="38">
        <f>SUMIFS(Raw_totalendusesannual!$E:$E,
        Raw_totalendusesannual!$B:$B,$A12,
        Raw_totalendusesannual!$C:$C,$B12,
        Raw_totalendusesannual!$A:$A,$C12) / $D12</f>
        <v>14.817377896966095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Zones!$H$7</f>
        <v>10000.980000000001</v>
      </c>
      <c r="E13" s="38">
        <f>SUMIFS(Raw_totalendusesannual!$D:$D,
        Raw_totalendusesannual!$B:$B,$A13,
        Raw_totalendusesannual!$C:$C,$B13,
        Raw_totalendusesannual!$A:$A,$C13) / $D13</f>
        <v>27.902687536621404</v>
      </c>
      <c r="F13" s="38">
        <f>SUMIFS(Raw_totalendusesannual!$E:$E,
        Raw_totalendusesannual!$B:$B,$A13,
        Raw_totalendusesannual!$C:$C,$B13,
        Raw_totalendusesannual!$A:$A,$C13) / $D13</f>
        <v>13.029495109479269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Zones!$H$7</f>
        <v>10000.980000000001</v>
      </c>
      <c r="E14" s="38">
        <f>SUMIFS(Raw_totalendusesannual!$D:$D,
        Raw_totalendusesannual!$B:$B,$A14,
        Raw_totalendusesannual!$C:$C,$B14,
        Raw_totalendusesannual!$A:$A,$C14) / $D14</f>
        <v>19.366141118170418</v>
      </c>
      <c r="F14" s="38">
        <f>SUMIFS(Raw_totalendusesannual!$E:$E,
        Raw_totalendusesannual!$B:$B,$A14,
        Raw_totalendusesannual!$C:$C,$B14,
        Raw_totalendusesannual!$A:$A,$C14) / $D14</f>
        <v>11.186253747132779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Zones!$H$7</f>
        <v>10000.980000000001</v>
      </c>
      <c r="E15" s="38">
        <f>SUMIFS(Raw_totalendusesannual!$D:$D,
        Raw_totalendusesannual!$B:$B,$A15,
        Raw_totalendusesannual!$C:$C,$B15,
        Raw_totalendusesannual!$A:$A,$C15) / $D15</f>
        <v>35.031386924081438</v>
      </c>
      <c r="F15" s="38">
        <f>SUMIFS(Raw_totalendusesannual!$E:$E,
        Raw_totalendusesannual!$B:$B,$A15,
        Raw_totalendusesannual!$C:$C,$B15,
        Raw_totalendusesannual!$A:$A,$C15) / $D15</f>
        <v>7.9506158396477131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Zones!$H$7</f>
        <v>10000.980000000001</v>
      </c>
      <c r="E16" s="38">
        <f>SUMIFS(Raw_totalendusesannual!$D:$D,
        Raw_totalendusesannual!$B:$B,$A16,
        Raw_totalendusesannual!$C:$C,$B16,
        Raw_totalendusesannual!$A:$A,$C16) / $D16</f>
        <v>22.405799231675292</v>
      </c>
      <c r="F16" s="38">
        <f>SUMIFS(Raw_totalendusesannual!$E:$E,
        Raw_totalendusesannual!$B:$B,$A16,
        Raw_totalendusesannual!$C:$C,$B16,
        Raw_totalendusesannual!$A:$A,$C16) / $D16</f>
        <v>8.0358504866523077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Zones!$H$7</f>
        <v>10000.980000000001</v>
      </c>
      <c r="E17" s="38">
        <f>SUMIFS(Raw_totalendusesannual!$D:$D,
        Raw_totalendusesannual!$B:$B,$A17,
        Raw_totalendusesannual!$C:$C,$B17,
        Raw_totalendusesannual!$A:$A,$C17) / $D17</f>
        <v>35.984605508660145</v>
      </c>
      <c r="F17" s="38">
        <f>SUMIFS(Raw_totalendusesannual!$E:$E,
        Raw_totalendusesannual!$B:$B,$A17,
        Raw_totalendusesannual!$C:$C,$B17,
        Raw_totalendusesannual!$A:$A,$C17) / $D17</f>
        <v>4.4075510599961198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Zones!$H$7</f>
        <v>10000.980000000001</v>
      </c>
      <c r="E18" s="38">
        <f>SUMIFS(Raw_totalendusesannual!$D:$D,
        Raw_totalendusesannual!$B:$B,$A18,
        Raw_totalendusesannual!$C:$C,$B18,
        Raw_totalendusesannual!$A:$A,$C18) / $D18</f>
        <v>23.335848086887481</v>
      </c>
      <c r="F18" s="38">
        <f>SUMIFS(Raw_totalendusesannual!$E:$E,
        Raw_totalendusesannual!$B:$B,$A18,
        Raw_totalendusesannual!$C:$C,$B18,
        Raw_totalendusesannual!$A:$A,$C18) / $D18</f>
        <v>4.4042733812086414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Zones!$H$7</f>
        <v>10000.980000000001</v>
      </c>
      <c r="E19" s="38">
        <f>SUMIFS(Raw_totalendusesannual!$D:$D,
        Raw_totalendusesannual!$B:$B,$A19,
        Raw_totalendusesannual!$C:$C,$B19,
        Raw_totalendusesannual!$A:$A,$C19) / $D19</f>
        <v>35.179731386324136</v>
      </c>
      <c r="F19" s="38">
        <f>SUMIFS(Raw_totalendusesannual!$E:$E,
        Raw_totalendusesannual!$B:$B,$A19,
        Raw_totalendusesannual!$C:$C,$B19,
        Raw_totalendusesannual!$A:$A,$C19) / $D19</f>
        <v>4.4077670388301939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Zones!$H$7</f>
        <v>10000.980000000001</v>
      </c>
      <c r="E20" s="38">
        <f>SUMIFS(Raw_totalendusesannual!$D:$D,
        Raw_totalendusesannual!$B:$B,$A20,
        Raw_totalendusesannual!$C:$C,$B20,
        Raw_totalendusesannual!$A:$A,$C20) / $D20</f>
        <v>22.421910652756026</v>
      </c>
      <c r="F20" s="38">
        <f>SUMIFS(Raw_totalendusesannual!$E:$E,
        Raw_totalendusesannual!$B:$B,$A20,
        Raw_totalendusesannual!$C:$C,$B20,
        Raw_totalendusesannual!$A:$A,$C20) / $D20</f>
        <v>4.4048063289797588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Zones!$H$7</f>
        <v>10000.980000000001</v>
      </c>
      <c r="E21" s="38">
        <f>SUMIFS(Raw_totalendusesannual!$D:$D,
        Raw_totalendusesannual!$B:$B,$A21,
        Raw_totalendusesannual!$C:$C,$B21,
        Raw_totalendusesannual!$A:$A,$C21) / $D21</f>
        <v>27.289473631584098</v>
      </c>
      <c r="F21" s="38">
        <f>SUMIFS(Raw_totalendusesannual!$E:$E,
        Raw_totalendusesannual!$B:$B,$A21,
        Raw_totalendusesannual!$C:$C,$B21,
        Raw_totalendusesannual!$A:$A,$C21) / $D21</f>
        <v>10.360671654177889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Zones!$H$7</f>
        <v>10000.980000000001</v>
      </c>
      <c r="E22" s="38">
        <f>SUMIFS(Raw_totalendusesannual!$D:$D,
        Raw_totalendusesannual!$B:$B,$A22,
        Raw_totalendusesannual!$C:$C,$B22,
        Raw_totalendusesannual!$A:$A,$C22) / $D22</f>
        <v>18.138874390309745</v>
      </c>
      <c r="F22" s="38">
        <f>SUMIFS(Raw_totalendusesannual!$E:$E,
        Raw_totalendusesannual!$B:$B,$A22,
        Raw_totalendusesannual!$C:$C,$B22,
        Raw_totalendusesannual!$A:$A,$C22) / $D22</f>
        <v>9.7376087143459937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Zones!$H$7</f>
        <v>10000.980000000001</v>
      </c>
      <c r="E23" s="38">
        <f>SUMIFS(Raw_totalendusesannual!$D:$D,
        Raw_totalendusesannual!$B:$B,$A23,
        Raw_totalendusesannual!$C:$C,$B23,
        Raw_totalendusesannual!$A:$A,$C23) / $D23</f>
        <v>24.816515981433817</v>
      </c>
      <c r="F23" s="38">
        <f>SUMIFS(Raw_totalendusesannual!$E:$E,
        Raw_totalendusesannual!$B:$B,$A23,
        Raw_totalendusesannual!$C:$C,$B23,
        Raw_totalendusesannual!$A:$A,$C23) / $D23</f>
        <v>8.8726694783911171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Zones!$H$7</f>
        <v>10000.980000000001</v>
      </c>
      <c r="E24" s="38">
        <f>SUMIFS(Raw_totalendusesannual!$D:$D,
        Raw_totalendusesannual!$B:$B,$A24,
        Raw_totalendusesannual!$C:$C,$B24,
        Raw_totalendusesannual!$A:$A,$C24) / $D24</f>
        <v>17.357037010372981</v>
      </c>
      <c r="F24" s="38">
        <f>SUMIFS(Raw_totalendusesannual!$E:$E,
        Raw_totalendusesannual!$B:$B,$A24,
        Raw_totalendusesannual!$C:$C,$B24,
        Raw_totalendusesannual!$A:$A,$C24) / $D24</f>
        <v>8.5107529462112694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Zones!$H$7</f>
        <v>10000.980000000001</v>
      </c>
      <c r="E25" s="38">
        <f>SUMIFS(Raw_totalendusesannual!$D:$D,
        Raw_totalendusesannual!$B:$B,$A25,
        Raw_totalendusesannual!$C:$C,$B25,
        Raw_totalendusesannual!$A:$A,$C25) / $D25</f>
        <v>32.002999706028803</v>
      </c>
      <c r="F25" s="38">
        <f>SUMIFS(Raw_totalendusesannual!$E:$E,
        Raw_totalendusesannual!$B:$B,$A25,
        Raw_totalendusesannual!$C:$C,$B25,
        Raw_totalendusesannual!$A:$A,$C25) / $D25</f>
        <v>6.3221004341574512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Zones!$H$7</f>
        <v>10000.980000000001</v>
      </c>
      <c r="E26" s="38">
        <f>SUMIFS(Raw_totalendusesannual!$D:$D,
        Raw_totalendusesannual!$B:$B,$A26,
        Raw_totalendusesannual!$C:$C,$B26,
        Raw_totalendusesannual!$A:$A,$C26) / $D26</f>
        <v>20.965100420158819</v>
      </c>
      <c r="F26" s="38">
        <f>SUMIFS(Raw_totalendusesannual!$E:$E,
        Raw_totalendusesannual!$B:$B,$A26,
        Raw_totalendusesannual!$C:$C,$B26,
        Raw_totalendusesannual!$A:$A,$C26) / $D26</f>
        <v>6.6703743033182734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Zones!$H$7</f>
        <v>10000.980000000001</v>
      </c>
      <c r="E27" s="38">
        <f>SUMIFS(Raw_totalendusesannual!$D:$D,
        Raw_totalendusesannual!$B:$B,$A27,
        Raw_totalendusesannual!$C:$C,$B27,
        Raw_totalendusesannual!$A:$A,$C27) / $D27</f>
        <v>32.453298576739471</v>
      </c>
      <c r="F27" s="38">
        <f>SUMIFS(Raw_totalendusesannual!$E:$E,
        Raw_totalendusesannual!$B:$B,$A27,
        Raw_totalendusesannual!$C:$C,$B27,
        Raw_totalendusesannual!$A:$A,$C27) / $D27</f>
        <v>4.3951682735091957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Zones!$H$7</f>
        <v>10000.980000000001</v>
      </c>
      <c r="E28" s="38">
        <f>SUMIFS(Raw_totalendusesannual!$D:$D,
        Raw_totalendusesannual!$B:$B,$A28,
        Raw_totalendusesannual!$C:$C,$B28,
        Raw_totalendusesannual!$A:$A,$C28) / $D28</f>
        <v>21.501208881529607</v>
      </c>
      <c r="F28" s="38">
        <f>SUMIFS(Raw_totalendusesannual!$E:$E,
        Raw_totalendusesannual!$B:$B,$A28,
        Raw_totalendusesannual!$C:$C,$B28,
        Raw_totalendusesannual!$A:$A,$C28) / $D28</f>
        <v>4.3917456089303242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Zones!$H$7</f>
        <v>10000.980000000001</v>
      </c>
      <c r="E29" s="38">
        <f>SUMIFS(Raw_totalendusesannual!$D:$D,
        Raw_totalendusesannual!$B:$B,$A29,
        Raw_totalendusesannual!$C:$C,$B29,
        Raw_totalendusesannual!$A:$A,$C29) / $D29</f>
        <v>32.037140360244692</v>
      </c>
      <c r="F29" s="38">
        <f>SUMIFS(Raw_totalendusesannual!$E:$E,
        Raw_totalendusesannual!$B:$B,$A29,
        Raw_totalendusesannual!$C:$C,$B29,
        Raw_totalendusesannual!$A:$A,$C29) / $D29</f>
        <v>4.3952012702755123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Zones!$H$7</f>
        <v>10000.980000000001</v>
      </c>
      <c r="E30" s="38">
        <f>SUMIFS(Raw_totalendusesannual!$D:$D,
        Raw_totalendusesannual!$B:$B,$A30,
        Raw_totalendusesannual!$C:$C,$B30,
        Raw_totalendusesannual!$A:$A,$C30) / $D30</f>
        <v>20.963316594973691</v>
      </c>
      <c r="F30" s="38">
        <f>SUMIFS(Raw_totalendusesannual!$E:$E,
        Raw_totalendusesannual!$B:$B,$A30,
        Raw_totalendusesannual!$C:$C,$B30,
        Raw_totalendusesannual!$A:$A,$C30) / $D30</f>
        <v>4.3923865461184795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Zones!$H$7</f>
        <v>10000.980000000001</v>
      </c>
      <c r="E31" s="38">
        <f>SUMIFS(Raw_totalendusesannual!$D:$D,
        Raw_totalendusesannual!$B:$B,$A31,
        Raw_totalendusesannual!$C:$C,$B31,
        Raw_totalendusesannual!$A:$A,$C31) / $D31</f>
        <v>24.957705144895797</v>
      </c>
      <c r="F31" s="38">
        <f>SUMIFS(Raw_totalendusesannual!$E:$E,
        Raw_totalendusesannual!$B:$B,$A31,
        Raw_totalendusesannual!$C:$C,$B31,
        Raw_totalendusesannual!$A:$A,$C31) / $D31</f>
        <v>7.9303348271869343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Zones!$H$7</f>
        <v>10000.980000000001</v>
      </c>
      <c r="E32" s="38">
        <f>SUMIFS(Raw_totalendusesannual!$D:$D,
        Raw_totalendusesannual!$B:$B,$A32,
        Raw_totalendusesannual!$C:$C,$B32,
        Raw_totalendusesannual!$A:$A,$C32) / $D32</f>
        <v>16.872296514941535</v>
      </c>
      <c r="F32" s="38">
        <f>SUMIFS(Raw_totalendusesannual!$E:$E,
        Raw_totalendusesannual!$B:$B,$A32,
        Raw_totalendusesannual!$C:$C,$B32,
        Raw_totalendusesannual!$A:$A,$C32) / $D32</f>
        <v>7.9944285460024904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Zones!$H$7</f>
        <v>10000.980000000001</v>
      </c>
      <c r="E33" s="38">
        <f>SUMIFS(Raw_totalendusesannual!$D:$D,
        Raw_totalendusesannual!$B:$B,$A33,
        Raw_totalendusesannual!$C:$C,$B33,
        Raw_totalendusesannual!$A:$A,$C33) / $D33</f>
        <v>28.999915008329179</v>
      </c>
      <c r="F33" s="38">
        <f>SUMIFS(Raw_totalendusesannual!$E:$E,
        Raw_totalendusesannual!$B:$B,$A33,
        Raw_totalendusesannual!$C:$C,$B33,
        Raw_totalendusesannual!$A:$A,$C33) / $D33</f>
        <v>8.3704546954398449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Zones!$H$7</f>
        <v>10000.980000000001</v>
      </c>
      <c r="E34" s="38">
        <f>SUMIFS(Raw_totalendusesannual!$D:$D,
        Raw_totalendusesannual!$B:$B,$A34,
        Raw_totalendusesannual!$C:$C,$B34,
        Raw_totalendusesannual!$A:$A,$C34) / $D34</f>
        <v>19.516666366696061</v>
      </c>
      <c r="F34" s="38">
        <f>SUMIFS(Raw_totalendusesannual!$E:$E,
        Raw_totalendusesannual!$B:$B,$A34,
        Raw_totalendusesannual!$C:$C,$B34,
        Raw_totalendusesannual!$A:$A,$C34) / $D34</f>
        <v>7.9218556581455015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Zones!$H$7</f>
        <v>10000.980000000001</v>
      </c>
      <c r="E35" s="38">
        <f>SUMIFS(Raw_totalendusesannual!$D:$D,
        Raw_totalendusesannual!$B:$B,$A35,
        Raw_totalendusesannual!$C:$C,$B35,
        Raw_totalendusesannual!$A:$A,$C35) / $D35</f>
        <v>36.077154438864987</v>
      </c>
      <c r="F35" s="38">
        <f>SUMIFS(Raw_totalendusesannual!$E:$E,
        Raw_totalendusesannual!$B:$B,$A35,
        Raw_totalendusesannual!$C:$C,$B35,
        Raw_totalendusesannual!$A:$A,$C35) / $D35</f>
        <v>5.9042783807186892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Zones!$H$7</f>
        <v>10000.980000000001</v>
      </c>
      <c r="E36" s="38">
        <f>SUMIFS(Raw_totalendusesannual!$D:$D,
        Raw_totalendusesannual!$B:$B,$A36,
        Raw_totalendusesannual!$C:$C,$B36,
        Raw_totalendusesannual!$A:$A,$C36) / $D36</f>
        <v>22.880153744932993</v>
      </c>
      <c r="F36" s="38">
        <f>SUMIFS(Raw_totalendusesannual!$E:$E,
        Raw_totalendusesannual!$B:$B,$A36,
        Raw_totalendusesannual!$C:$C,$B36,
        Raw_totalendusesannual!$A:$A,$C36) / $D36</f>
        <v>6.1585474623486895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Zones!$H$7</f>
        <v>10000.980000000001</v>
      </c>
      <c r="E37" s="38">
        <f>SUMIFS(Raw_totalendusesannual!$D:$D,
        Raw_totalendusesannual!$B:$B,$A37,
        Raw_totalendusesannual!$C:$C,$B37,
        Raw_totalendusesannual!$A:$A,$C37) / $D37</f>
        <v>36.485072462898628</v>
      </c>
      <c r="F37" s="38">
        <f>SUMIFS(Raw_totalendusesannual!$E:$E,
        Raw_totalendusesannual!$B:$B,$A37,
        Raw_totalendusesannual!$C:$C,$B37,
        Raw_totalendusesannual!$A:$A,$C37) / $D37</f>
        <v>4.244512037820293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Zones!$H$7</f>
        <v>10000.980000000001</v>
      </c>
      <c r="E38" s="38">
        <f>SUMIFS(Raw_totalendusesannual!$D:$D,
        Raw_totalendusesannual!$B:$B,$A38,
        Raw_totalendusesannual!$C:$C,$B38,
        Raw_totalendusesannual!$A:$A,$C38) / $D38</f>
        <v>23.339830696591729</v>
      </c>
      <c r="F38" s="38">
        <f>SUMIFS(Raw_totalendusesannual!$E:$E,
        Raw_totalendusesannual!$B:$B,$A38,
        Raw_totalendusesannual!$C:$C,$B38,
        Raw_totalendusesannual!$A:$A,$C38) / $D38</f>
        <v>4.2414663362990419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Zones!$H$7</f>
        <v>10000.980000000001</v>
      </c>
      <c r="E39" s="38">
        <f>SUMIFS(Raw_totalendusesannual!$D:$D,
        Raw_totalendusesannual!$B:$B,$A39,
        Raw_totalendusesannual!$C:$C,$B39,
        Raw_totalendusesannual!$A:$A,$C39) / $D39</f>
        <v>36.100414159412374</v>
      </c>
      <c r="F39" s="38">
        <f>SUMIFS(Raw_totalendusesannual!$E:$E,
        Raw_totalendusesannual!$B:$B,$A39,
        Raw_totalendusesannual!$C:$C,$B39,
        Raw_totalendusesannual!$A:$A,$C39) / $D39</f>
        <v>4.2446350257674741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Zones!$H$7</f>
        <v>10000.980000000001</v>
      </c>
      <c r="E40" s="38">
        <f>SUMIFS(Raw_totalendusesannual!$D:$D,
        Raw_totalendusesannual!$B:$B,$A40,
        Raw_totalendusesannual!$C:$C,$B40,
        Raw_totalendusesannual!$A:$A,$C40) / $D40</f>
        <v>22.870411699653431</v>
      </c>
      <c r="F40" s="38">
        <f>SUMIFS(Raw_totalendusesannual!$E:$E,
        Raw_totalendusesannual!$B:$B,$A40,
        Raw_totalendusesannual!$C:$C,$B40,
        Raw_totalendusesannual!$A:$A,$C40) / $D40</f>
        <v>4.2419132924973351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Zones!$H$7</f>
        <v>10000.980000000001</v>
      </c>
      <c r="E41" s="38">
        <f>SUMIFS(Raw_totalendusesannual!$D:$D,
        Raw_totalendusesannual!$B:$B,$A41,
        Raw_totalendusesannual!$C:$C,$B41,
        Raw_totalendusesannual!$A:$A,$C41) / $D41</f>
        <v>28.466500282972266</v>
      </c>
      <c r="F41" s="38">
        <f>SUMIFS(Raw_totalendusesannual!$E:$E,
        Raw_totalendusesannual!$B:$B,$A41,
        Raw_totalendusesannual!$C:$C,$B41,
        Raw_totalendusesannual!$A:$A,$C41) / $D41</f>
        <v>7.3743263160210297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Zones!$H$7</f>
        <v>10000.980000000001</v>
      </c>
      <c r="E42" s="38">
        <f>SUMIFS(Raw_totalendusesannual!$D:$D,
        Raw_totalendusesannual!$B:$B,$A42,
        Raw_totalendusesannual!$C:$C,$B42,
        Raw_totalendusesannual!$A:$A,$C42) / $D42</f>
        <v>18.740957386176152</v>
      </c>
      <c r="F42" s="38">
        <f>SUMIFS(Raw_totalendusesannual!$E:$E,
        Raw_totalendusesannual!$B:$B,$A42,
        Raw_totalendusesannual!$C:$C,$B42,
        Raw_totalendusesannual!$A:$A,$C42) / $D42</f>
        <v>7.2984697499645028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Zones!$H$7</f>
        <v>10000.980000000001</v>
      </c>
      <c r="E43" s="38">
        <f>SUMIFS(Raw_totalendusesannual!$D:$D,
        Raw_totalendusesannual!$B:$B,$A43,
        Raw_totalendusesannual!$C:$C,$B43,
        Raw_totalendusesannual!$A:$A,$C43) / $D43</f>
        <v>25.233504116596571</v>
      </c>
      <c r="F43" s="38">
        <f>SUMIFS(Raw_totalendusesannual!$E:$E,
        Raw_totalendusesannual!$B:$B,$A43,
        Raw_totalendusesannual!$C:$C,$B43,
        Raw_totalendusesannual!$A:$A,$C43) / $D43</f>
        <v>8.4193019084129741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Zones!$H$7</f>
        <v>10000.980000000001</v>
      </c>
      <c r="E44" s="38">
        <f>SUMIFS(Raw_totalendusesannual!$D:$D,
        Raw_totalendusesannual!$B:$B,$A44,
        Raw_totalendusesannual!$C:$C,$B44,
        Raw_totalendusesannual!$A:$A,$C44) / $D44</f>
        <v>17.468096126579592</v>
      </c>
      <c r="F44" s="38">
        <f>SUMIFS(Raw_totalendusesannual!$E:$E,
        Raw_totalendusesannual!$B:$B,$A44,
        Raw_totalendusesannual!$C:$C,$B44,
        Raw_totalendusesannual!$A:$A,$C44) / $D44</f>
        <v>8.1255546956398259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Zones!$H$7</f>
        <v>10000.980000000001</v>
      </c>
      <c r="E45" s="38">
        <f>SUMIFS(Raw_totalendusesannual!$D:$D,
        Raw_totalendusesannual!$B:$B,$A45,
        Raw_totalendusesannual!$C:$C,$B45,
        Raw_totalendusesannual!$A:$A,$C45) / $D45</f>
        <v>32.654149893310453</v>
      </c>
      <c r="F45" s="38">
        <f>SUMIFS(Raw_totalendusesannual!$E:$E,
        Raw_totalendusesannual!$B:$B,$A45,
        Raw_totalendusesannual!$C:$C,$B45,
        Raw_totalendusesannual!$A:$A,$C45) / $D45</f>
        <v>6.0370273713176106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Zones!$H$7</f>
        <v>10000.980000000001</v>
      </c>
      <c r="E46" s="38">
        <f>SUMIFS(Raw_totalendusesannual!$D:$D,
        Raw_totalendusesannual!$B:$B,$A46,
        Raw_totalendusesannual!$C:$C,$B46,
        Raw_totalendusesannual!$A:$A,$C46) / $D46</f>
        <v>21.218742563228801</v>
      </c>
      <c r="F46" s="38">
        <f>SUMIFS(Raw_totalendusesannual!$E:$E,
        Raw_totalendusesannual!$B:$B,$A46,
        Raw_totalendusesannual!$C:$C,$B46,
        Raw_totalendusesannual!$A:$A,$C46) / $D46</f>
        <v>6.3172699075490595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Zones!$H$7</f>
        <v>10000.980000000001</v>
      </c>
      <c r="E47" s="38">
        <f>SUMIFS(Raw_totalendusesannual!$D:$D,
        Raw_totalendusesannual!$B:$B,$A47,
        Raw_totalendusesannual!$C:$C,$B47,
        Raw_totalendusesannual!$A:$A,$C47) / $D47</f>
        <v>33.054938616015626</v>
      </c>
      <c r="F47" s="38">
        <f>SUMIFS(Raw_totalendusesannual!$E:$E,
        Raw_totalendusesannual!$B:$B,$A47,
        Raw_totalendusesannual!$C:$C,$B47,
        Raw_totalendusesannual!$A:$A,$C47) / $D47</f>
        <v>4.3953872520492983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Zones!$H$7</f>
        <v>10000.980000000001</v>
      </c>
      <c r="E48" s="38">
        <f>SUMIFS(Raw_totalendusesannual!$D:$D,
        Raw_totalendusesannual!$B:$B,$A48,
        Raw_totalendusesannual!$C:$C,$B48,
        Raw_totalendusesannual!$A:$A,$C48) / $D48</f>
        <v>21.691518231213337</v>
      </c>
      <c r="F48" s="38">
        <f>SUMIFS(Raw_totalendusesannual!$E:$E,
        Raw_totalendusesannual!$B:$B,$A48,
        Raw_totalendusesannual!$C:$C,$B48,
        Raw_totalendusesannual!$A:$A,$C48) / $D48</f>
        <v>4.3917366098122379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Zones!$H$7</f>
        <v>10000.980000000001</v>
      </c>
      <c r="E49" s="38">
        <f>SUMIFS(Raw_totalendusesannual!$D:$D,
        Raw_totalendusesannual!$B:$B,$A49,
        Raw_totalendusesannual!$C:$C,$B49,
        Raw_totalendusesannual!$A:$A,$C49) / $D49</f>
        <v>32.658960421878653</v>
      </c>
      <c r="F49" s="38">
        <f>SUMIFS(Raw_totalendusesannual!$E:$E,
        Raw_totalendusesannual!$B:$B,$A49,
        Raw_totalendusesannual!$C:$C,$B49,
        Raw_totalendusesannual!$A:$A,$C49) / $D49</f>
        <v>4.3954512457779131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Zones!$H$7</f>
        <v>10000.980000000001</v>
      </c>
      <c r="E50" s="38">
        <f>SUMIFS(Raw_totalendusesannual!$D:$D,
        Raw_totalendusesannual!$B:$B,$A50,
        Raw_totalendusesannual!$C:$C,$B50,
        Raw_totalendusesannual!$A:$A,$C50) / $D50</f>
        <v>21.193776009951023</v>
      </c>
      <c r="F50" s="38">
        <f>SUMIFS(Raw_totalendusesannual!$E:$E,
        Raw_totalendusesannual!$B:$B,$A50,
        Raw_totalendusesannual!$C:$C,$B50,
        Raw_totalendusesannual!$A:$A,$C50) / $D50</f>
        <v>4.3919435895282257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Zones!$H$7</f>
        <v>10000.980000000001</v>
      </c>
      <c r="E51" s="38">
        <f>SUMIFS(Raw_totalendusesannual!$D:$D,
        Raw_totalendusesannual!$B:$B,$A51,
        Raw_totalendusesannual!$C:$C,$B51,
        Raw_totalendusesannual!$A:$A,$C51) / $D51</f>
        <v>25.758991618821351</v>
      </c>
      <c r="F51" s="38">
        <f>SUMIFS(Raw_totalendusesannual!$E:$E,
        Raw_totalendusesannual!$B:$B,$A51,
        Raw_totalendusesannual!$C:$C,$B51,
        Raw_totalendusesannual!$A:$A,$C51) / $D51</f>
        <v>7.3029823077338403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Zones!$H$7</f>
        <v>10000.980000000001</v>
      </c>
      <c r="E52" s="38">
        <f>SUMIFS(Raw_totalendusesannual!$D:$D,
        Raw_totalendusesannual!$B:$B,$A52,
        Raw_totalendusesannual!$C:$C,$B52,
        Raw_totalendusesannual!$A:$A,$C52) / $D52</f>
        <v>17.251003401666633</v>
      </c>
      <c r="F52" s="38">
        <f>SUMIFS(Raw_totalendusesannual!$E:$E,
        Raw_totalendusesannual!$B:$B,$A52,
        Raw_totalendusesannual!$C:$C,$B52,
        Raw_totalendusesannual!$A:$A,$C52) / $D52</f>
        <v>7.4231555307579846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Zones!$H$7</f>
        <v>10000.980000000001</v>
      </c>
      <c r="E53" s="38">
        <f>SUMIFS(Raw_totalendusesannual!$D:$D,
        Raw_totalendusesannual!$B:$B,$A53,
        Raw_totalendusesannual!$C:$C,$B53,
        Raw_totalendusesannual!$A:$A,$C53) / $D53</f>
        <v>29.593221864257295</v>
      </c>
      <c r="F53" s="38">
        <f>SUMIFS(Raw_totalendusesannual!$E:$E,
        Raw_totalendusesannual!$B:$B,$A53,
        Raw_totalendusesannual!$C:$C,$B53,
        Raw_totalendusesannual!$A:$A,$C53) / $D53</f>
        <v>5.2322772368307904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Zones!$H$7</f>
        <v>10000.980000000001</v>
      </c>
      <c r="E54" s="38">
        <f>SUMIFS(Raw_totalendusesannual!$D:$D,
        Raw_totalendusesannual!$B:$B,$A54,
        Raw_totalendusesannual!$C:$C,$B54,
        Raw_totalendusesannual!$A:$A,$C54) / $D54</f>
        <v>20.269704568952239</v>
      </c>
      <c r="F54" s="38">
        <f>SUMIFS(Raw_totalendusesannual!$E:$E,
        Raw_totalendusesannual!$B:$B,$A54,
        Raw_totalendusesannual!$C:$C,$B54,
        Raw_totalendusesannual!$A:$A,$C54) / $D54</f>
        <v>5.3292937292145366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Zones!$H$7</f>
        <v>10000.980000000001</v>
      </c>
      <c r="E55" s="38">
        <f>SUMIFS(Raw_totalendusesannual!$D:$D,
        Raw_totalendusesannual!$B:$B,$A55,
        Raw_totalendusesannual!$C:$C,$B55,
        Raw_totalendusesannual!$A:$A,$C55) / $D55</f>
        <v>35.484598509346078</v>
      </c>
      <c r="F55" s="38">
        <f>SUMIFS(Raw_totalendusesannual!$E:$E,
        Raw_totalendusesannual!$B:$B,$A55,
        Raw_totalendusesannual!$C:$C,$B55,
        Raw_totalendusesannual!$A:$A,$C55) / $D55</f>
        <v>4.4010157004613539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Zones!$H$7</f>
        <v>10000.980000000001</v>
      </c>
      <c r="E56" s="38">
        <f>SUMIFS(Raw_totalendusesannual!$D:$D,
        Raw_totalendusesannual!$B:$B,$A56,
        Raw_totalendusesannual!$C:$C,$B56,
        Raw_totalendusesannual!$A:$A,$C56) / $D56</f>
        <v>23.125182732092252</v>
      </c>
      <c r="F56" s="38">
        <f>SUMIFS(Raw_totalendusesannual!$E:$E,
        Raw_totalendusesannual!$B:$B,$A56,
        Raw_totalendusesannual!$C:$C,$B56,
        Raw_totalendusesannual!$A:$A,$C56) / $D56</f>
        <v>4.5165303800227576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Zones!$H$7</f>
        <v>10000.980000000001</v>
      </c>
      <c r="E57" s="38">
        <f>SUMIFS(Raw_totalendusesannual!$D:$D,
        Raw_totalendusesannual!$B:$B,$A57,
        Raw_totalendusesannual!$C:$C,$B57,
        Raw_totalendusesannual!$A:$A,$C57) / $D57</f>
        <v>35.428112045019589</v>
      </c>
      <c r="F57" s="38">
        <f>SUMIFS(Raw_totalendusesannual!$E:$E,
        Raw_totalendusesannual!$B:$B,$A57,
        Raw_totalendusesannual!$C:$C,$B57,
        Raw_totalendusesannual!$A:$A,$C57) / $D57</f>
        <v>4.0620989143063975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Zones!$H$7</f>
        <v>10000.980000000001</v>
      </c>
      <c r="E58" s="38">
        <f>SUMIFS(Raw_totalendusesannual!$D:$D,
        Raw_totalendusesannual!$B:$B,$A58,
        Raw_totalendusesannual!$C:$C,$B58,
        Raw_totalendusesannual!$A:$A,$C58) / $D58</f>
        <v>23.084399728826572</v>
      </c>
      <c r="F58" s="38">
        <f>SUMIFS(Raw_totalendusesannual!$E:$E,
        Raw_totalendusesannual!$B:$B,$A58,
        Raw_totalendusesannual!$C:$C,$B58,
        Raw_totalendusesannual!$A:$A,$C58) / $D58</f>
        <v>4.0585352635441723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Zones!$H$7</f>
        <v>10000.980000000001</v>
      </c>
      <c r="E59" s="38">
        <f>SUMIFS(Raw_totalendusesannual!$D:$D,
        Raw_totalendusesannual!$B:$B,$A59,
        Raw_totalendusesannual!$C:$C,$B59,
        Raw_totalendusesannual!$A:$A,$C59) / $D59</f>
        <v>35.482324732176245</v>
      </c>
      <c r="F59" s="38">
        <f>SUMIFS(Raw_totalendusesannual!$E:$E,
        Raw_totalendusesannual!$B:$B,$A59,
        Raw_totalendusesannual!$C:$C,$B59,
        Raw_totalendusesannual!$A:$A,$C59) / $D59</f>
        <v>4.0620699171481194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Zones!$H$7</f>
        <v>10000.980000000001</v>
      </c>
      <c r="E60" s="38">
        <f>SUMIFS(Raw_totalendusesannual!$D:$D,
        Raw_totalendusesannual!$B:$B,$A60,
        Raw_totalendusesannual!$C:$C,$B60,
        Raw_totalendusesannual!$A:$A,$C60) / $D60</f>
        <v>23.120537187355637</v>
      </c>
      <c r="F60" s="38">
        <f>SUMIFS(Raw_totalendusesannual!$E:$E,
        Raw_totalendusesannual!$B:$B,$A60,
        Raw_totalendusesannual!$C:$C,$B60,
        Raw_totalendusesannual!$A:$A,$C60) / $D60</f>
        <v>4.059502168787458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Zones!$H$7</f>
        <v>10000.980000000001</v>
      </c>
      <c r="E61" s="38">
        <f>SUMIFS(Raw_totalendusesannual!$D:$D,
        Raw_totalendusesannual!$B:$B,$A61,
        Raw_totalendusesannual!$C:$C,$B61,
        Raw_totalendusesannual!$A:$A,$C61) / $D61</f>
        <v>28.63723355111199</v>
      </c>
      <c r="F61" s="38">
        <f>SUMIFS(Raw_totalendusesannual!$E:$E,
        Raw_totalendusesannual!$B:$B,$A61,
        Raw_totalendusesannual!$C:$C,$B61,
        Raw_totalendusesannual!$A:$A,$C61) / $D61</f>
        <v>4.8102215982833672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Zones!$H$7</f>
        <v>10000.980000000001</v>
      </c>
      <c r="E62" s="38">
        <f>SUMIFS(Raw_totalendusesannual!$D:$D,
        Raw_totalendusesannual!$B:$B,$A62,
        Raw_totalendusesannual!$C:$C,$B62,
        Raw_totalendusesannual!$A:$A,$C62) / $D62</f>
        <v>19.127303524254621</v>
      </c>
      <c r="F62" s="38">
        <f>SUMIFS(Raw_totalendusesannual!$E:$E,
        Raw_totalendusesannual!$B:$B,$A62,
        Raw_totalendusesannual!$C:$C,$B62,
        Raw_totalendusesannual!$A:$A,$C62) / $D62</f>
        <v>4.9448324064241698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Zones!$H$7</f>
        <v>10000.980000000001</v>
      </c>
      <c r="E63" s="38">
        <f>SUMIFS(Raw_totalendusesannual!$D:$D,
        Raw_totalendusesannual!$B:$B,$A63,
        Raw_totalendusesannual!$C:$C,$B63,
        Raw_totalendusesannual!$A:$A,$C63) / $D63</f>
        <v>30.285262044319651</v>
      </c>
      <c r="F63" s="38">
        <f>SUMIFS(Raw_totalendusesannual!$E:$E,
        Raw_totalendusesannual!$B:$B,$A63,
        Raw_totalendusesannual!$C:$C,$B63,
        Raw_totalendusesannual!$A:$A,$C63) / $D63</f>
        <v>5.2321692474137524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Zones!$H$7</f>
        <v>10000.980000000001</v>
      </c>
      <c r="E64" s="38">
        <f>SUMIFS(Raw_totalendusesannual!$D:$D,
        Raw_totalendusesannual!$B:$B,$A64,
        Raw_totalendusesannual!$C:$C,$B64,
        Raw_totalendusesannual!$A:$A,$C64) / $D64</f>
        <v>21.133636903583444</v>
      </c>
      <c r="F64" s="38">
        <f>SUMIFS(Raw_totalendusesannual!$E:$E,
        Raw_totalendusesannual!$B:$B,$A64,
        Raw_totalendusesannual!$C:$C,$B64,
        Raw_totalendusesannual!$A:$A,$C64) / $D64</f>
        <v>5.3189427436111254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Zones!$H$7</f>
        <v>10000.980000000001</v>
      </c>
      <c r="E65" s="38">
        <f>SUMIFS(Raw_totalendusesannual!$D:$D,
        Raw_totalendusesannual!$B:$B,$A65,
        Raw_totalendusesannual!$C:$C,$B65,
        Raw_totalendusesannual!$A:$A,$C65) / $D65</f>
        <v>35.968602076996454</v>
      </c>
      <c r="F65" s="38">
        <f>SUMIFS(Raw_totalendusesannual!$E:$E,
        Raw_totalendusesannual!$B:$B,$A65,
        Raw_totalendusesannual!$C:$C,$B65,
        Raw_totalendusesannual!$A:$A,$C65) / $D65</f>
        <v>4.3531313931234736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Zones!$H$7</f>
        <v>10000.980000000001</v>
      </c>
      <c r="E66" s="38">
        <f>SUMIFS(Raw_totalendusesannual!$D:$D,
        Raw_totalendusesannual!$B:$B,$A66,
        Raw_totalendusesannual!$C:$C,$B66,
        Raw_totalendusesannual!$A:$A,$C66) / $D66</f>
        <v>23.484436525220527</v>
      </c>
      <c r="F66" s="38">
        <f>SUMIFS(Raw_totalendusesannual!$E:$E,
        Raw_totalendusesannual!$B:$B,$A66,
        Raw_totalendusesannual!$C:$C,$B66,
        Raw_totalendusesannual!$A:$A,$C66) / $D66</f>
        <v>4.4572551889914784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Zones!$H$7</f>
        <v>10000.980000000001</v>
      </c>
      <c r="E67" s="38">
        <f>SUMIFS(Raw_totalendusesannual!$D:$D,
        Raw_totalendusesannual!$B:$B,$A67,
        Raw_totalendusesannual!$C:$C,$B67,
        Raw_totalendusesannual!$A:$A,$C67) / $D67</f>
        <v>35.972190725308913</v>
      </c>
      <c r="F67" s="38">
        <f>SUMIFS(Raw_totalendusesannual!$E:$E,
        Raw_totalendusesannual!$B:$B,$A67,
        Raw_totalendusesannual!$C:$C,$B67,
        Raw_totalendusesannual!$A:$A,$C67) / $D67</f>
        <v>4.0092110973124626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Zones!$H$7</f>
        <v>10000.980000000001</v>
      </c>
      <c r="E68" s="38">
        <f>SUMIFS(Raw_totalendusesannual!$D:$D,
        Raw_totalendusesannual!$B:$B,$A68,
        Raw_totalendusesannual!$C:$C,$B68,
        Raw_totalendusesannual!$A:$A,$C68) / $D68</f>
        <v>23.491292853300376</v>
      </c>
      <c r="F68" s="38">
        <f>SUMIFS(Raw_totalendusesannual!$E:$E,
        Raw_totalendusesannual!$B:$B,$A68,
        Raw_totalendusesannual!$C:$C,$B68,
        Raw_totalendusesannual!$A:$A,$C68) / $D68</f>
        <v>4.0044375651186179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Zones!$H$7</f>
        <v>10000.980000000001</v>
      </c>
      <c r="E69" s="38">
        <f>SUMIFS(Raw_totalendusesannual!$D:$D,
        Raw_totalendusesannual!$B:$B,$A69,
        Raw_totalendusesannual!$C:$C,$B69,
        Raw_totalendusesannual!$A:$A,$C69) / $D69</f>
        <v>35.9665982733692</v>
      </c>
      <c r="F69" s="38">
        <f>SUMIFS(Raw_totalendusesannual!$E:$E,
        Raw_totalendusesannual!$B:$B,$A69,
        Raw_totalendusesannual!$C:$C,$B69,
        Raw_totalendusesannual!$A:$A,$C69) / $D69</f>
        <v>4.0092040979983956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Zones!$H$7</f>
        <v>10000.980000000001</v>
      </c>
      <c r="E70" s="38">
        <f>SUMIFS(Raw_totalendusesannual!$D:$D,
        Raw_totalendusesannual!$B:$B,$A70,
        Raw_totalendusesannual!$C:$C,$B70,
        Raw_totalendusesannual!$A:$A,$C70) / $D70</f>
        <v>23.479731986265342</v>
      </c>
      <c r="F70" s="38">
        <f>SUMIFS(Raw_totalendusesannual!$E:$E,
        Raw_totalendusesannual!$B:$B,$A70,
        Raw_totalendusesannual!$C:$C,$B70,
        Raw_totalendusesannual!$A:$A,$C70) / $D70</f>
        <v>4.004847524942555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Zones!$H$7</f>
        <v>10000.980000000001</v>
      </c>
      <c r="E71" s="38">
        <f>SUMIFS(Raw_totalendusesannual!$D:$D,
        Raw_totalendusesannual!$B:$B,$A71,
        Raw_totalendusesannual!$C:$C,$B71,
        Raw_totalendusesannual!$A:$A,$C71) / $D71</f>
        <v>29.06846029089149</v>
      </c>
      <c r="F71" s="38">
        <f>SUMIFS(Raw_totalendusesannual!$E:$E,
        Raw_totalendusesannual!$B:$B,$A71,
        Raw_totalendusesannual!$C:$C,$B71,
        Raw_totalendusesannual!$A:$A,$C71) / $D71</f>
        <v>4.7385876184133942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Zones!$H$7</f>
        <v>10000.980000000001</v>
      </c>
      <c r="E72" s="38">
        <f>SUMIFS(Raw_totalendusesannual!$D:$D,
        Raw_totalendusesannual!$B:$B,$A72,
        Raw_totalendusesannual!$C:$C,$B72,
        Raw_totalendusesannual!$A:$A,$C72) / $D72</f>
        <v>19.411847638931381</v>
      </c>
      <c r="F72" s="38">
        <f>SUMIFS(Raw_totalendusesannual!$E:$E,
        Raw_totalendusesannual!$B:$B,$A72,
        Raw_totalendusesannual!$C:$C,$B72,
        Raw_totalendusesannual!$A:$A,$C72) / $D72</f>
        <v>4.8766670866255097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Zones!$H$7</f>
        <v>10000.980000000001</v>
      </c>
      <c r="E73" s="38">
        <f>SUMIFS(Raw_totalendusesannual!$D:$D,
        Raw_totalendusesannual!$B:$B,$A73,
        Raw_totalendusesannual!$C:$C,$B73,
        Raw_totalendusesannual!$A:$A,$C73) / $D73</f>
        <v>33.141007181296224</v>
      </c>
      <c r="F73" s="38">
        <f>SUMIFS(Raw_totalendusesannual!$E:$E,
        Raw_totalendusesannual!$B:$B,$A73,
        Raw_totalendusesannual!$C:$C,$B73,
        Raw_totalendusesannual!$A:$A,$C73) / $D73</f>
        <v>5.6916062225901856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Zones!$H$7</f>
        <v>10000.980000000001</v>
      </c>
      <c r="E74" s="38">
        <f>SUMIFS(Raw_totalendusesannual!$D:$D,
        Raw_totalendusesannual!$B:$B,$A74,
        Raw_totalendusesannual!$C:$C,$B74,
        Raw_totalendusesannual!$A:$A,$C74) / $D74</f>
        <v>21.533303736233847</v>
      </c>
      <c r="F74" s="38">
        <f>SUMIFS(Raw_totalendusesannual!$E:$E,
        Raw_totalendusesannual!$B:$B,$A74,
        Raw_totalendusesannual!$C:$C,$B74,
        Raw_totalendusesannual!$A:$A,$C74) / $D74</f>
        <v>5.7398134982771687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Zones!$H$7</f>
        <v>10000.980000000001</v>
      </c>
      <c r="E75" s="38">
        <f>SUMIFS(Raw_totalendusesannual!$D:$D,
        Raw_totalendusesannual!$B:$B,$A75,
        Raw_totalendusesannual!$C:$C,$B75,
        Raw_totalendusesannual!$A:$A,$C75) / $D75</f>
        <v>38.25521298912706</v>
      </c>
      <c r="F75" s="38">
        <f>SUMIFS(Raw_totalendusesannual!$E:$E,
        Raw_totalendusesannual!$B:$B,$A75,
        Raw_totalendusesannual!$C:$C,$B75,
        Raw_totalendusesannual!$A:$A,$C75) / $D75</f>
        <v>4.5237206753738128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Zones!$H$7</f>
        <v>10000.980000000001</v>
      </c>
      <c r="E76" s="38">
        <f>SUMIFS(Raw_totalendusesannual!$D:$D,
        Raw_totalendusesannual!$B:$B,$A76,
        Raw_totalendusesannual!$C:$C,$B76,
        Raw_totalendusesannual!$A:$A,$C76) / $D76</f>
        <v>24.54906719141524</v>
      </c>
      <c r="F76" s="38">
        <f>SUMIFS(Raw_totalendusesannual!$E:$E,
        Raw_totalendusesannual!$B:$B,$A76,
        Raw_totalendusesannual!$C:$C,$B76,
        Raw_totalendusesannual!$A:$A,$C76) / $D76</f>
        <v>4.671219220516388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Zones!$H$7</f>
        <v>10000.980000000001</v>
      </c>
      <c r="E77" s="38">
        <f>SUMIFS(Raw_totalendusesannual!$D:$D,
        Raw_totalendusesannual!$B:$B,$A77,
        Raw_totalendusesannual!$C:$C,$B77,
        Raw_totalendusesannual!$A:$A,$C77) / $D77</f>
        <v>38.339867692966081</v>
      </c>
      <c r="F77" s="38">
        <f>SUMIFS(Raw_totalendusesannual!$E:$E,
        Raw_totalendusesannual!$B:$B,$A77,
        Raw_totalendusesannual!$C:$C,$B77,
        Raw_totalendusesannual!$A:$A,$C77) / $D77</f>
        <v>4.0028387218052623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Zones!$H$7</f>
        <v>10000.980000000001</v>
      </c>
      <c r="E78" s="38">
        <f>SUMIFS(Raw_totalendusesannual!$D:$D,
        Raw_totalendusesannual!$B:$B,$A78,
        Raw_totalendusesannual!$C:$C,$B78,
        Raw_totalendusesannual!$A:$A,$C78) / $D78</f>
        <v>24.658153500956903</v>
      </c>
      <c r="F78" s="38">
        <f>SUMIFS(Raw_totalendusesannual!$E:$E,
        Raw_totalendusesannual!$B:$B,$A78,
        Raw_totalendusesannual!$C:$C,$B78,
        Raw_totalendusesannual!$A:$A,$C78) / $D78</f>
        <v>3.9996380354725236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Zones!$H$7</f>
        <v>10000.980000000001</v>
      </c>
      <c r="E79" s="38">
        <f>SUMIFS(Raw_totalendusesannual!$D:$D,
        Raw_totalendusesannual!$B:$B,$A79,
        Raw_totalendusesannual!$C:$C,$B79,
        Raw_totalendusesannual!$A:$A,$C79) / $D79</f>
        <v>38.246095882603498</v>
      </c>
      <c r="F79" s="38">
        <f>SUMIFS(Raw_totalendusesannual!$E:$E,
        Raw_totalendusesannual!$B:$B,$A79,
        Raw_totalendusesannual!$C:$C,$B79,
        Raw_totalendusesannual!$A:$A,$C79) / $D79</f>
        <v>4.0028837173956946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Zones!$H$7</f>
        <v>10000.980000000001</v>
      </c>
      <c r="E80" s="38">
        <f>SUMIFS(Raw_totalendusesannual!$D:$D,
        Raw_totalendusesannual!$B:$B,$A80,
        Raw_totalendusesannual!$C:$C,$B80,
        Raw_totalendusesannual!$A:$A,$C80) / $D80</f>
        <v>24.539348143881895</v>
      </c>
      <c r="F80" s="38">
        <f>SUMIFS(Raw_totalendusesannual!$E:$E,
        Raw_totalendusesannual!$B:$B,$A80,
        Raw_totalendusesannual!$C:$C,$B80,
        Raw_totalendusesannual!$A:$A,$C80) / $D80</f>
        <v>3.9991480834878179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Zones!$H$7</f>
        <v>10000.980000000001</v>
      </c>
      <c r="E81" s="38">
        <f>SUMIFS(Raw_totalendusesannual!$D:$D,
        Raw_totalendusesannual!$B:$B,$A81,
        Raw_totalendusesannual!$C:$C,$B81,
        Raw_totalendusesannual!$A:$A,$C81) / $D81</f>
        <v>30.672199124485793</v>
      </c>
      <c r="F81" s="38">
        <f>SUMIFS(Raw_totalendusesannual!$E:$E,
        Raw_totalendusesannual!$B:$B,$A81,
        Raw_totalendusesannual!$C:$C,$B81,
        Raw_totalendusesannual!$A:$A,$C81) / $D81</f>
        <v>5.0569254213087111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Zones!$H$7</f>
        <v>10000.980000000001</v>
      </c>
      <c r="E82" s="38">
        <f>SUMIFS(Raw_totalendusesannual!$D:$D,
        Raw_totalendusesannual!$B:$B,$A82,
        Raw_totalendusesannual!$C:$C,$B82,
        Raw_totalendusesannual!$A:$A,$C82) / $D82</f>
        <v>20.266615871644575</v>
      </c>
      <c r="F82" s="38">
        <f>SUMIFS(Raw_totalendusesannual!$E:$E,
        Raw_totalendusesannual!$B:$B,$A82,
        Raw_totalendusesannual!$C:$C,$B82,
        Raw_totalendusesannual!$A:$A,$C82) / $D82</f>
        <v>5.210318388797897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Zones!$H$7</f>
        <v>10000.980000000001</v>
      </c>
      <c r="E83" s="38">
        <f>SUMIFS(Raw_totalendusesannual!$D:$D,
        Raw_totalendusesannual!$B:$B,$A83,
        Raw_totalendusesannual!$C:$C,$B83,
        Raw_totalendusesannual!$A:$A,$C83) / $D83</f>
        <v>34.098596337558917</v>
      </c>
      <c r="F83" s="38">
        <f>SUMIFS(Raw_totalendusesannual!$E:$E,
        Raw_totalendusesannual!$B:$B,$A83,
        Raw_totalendusesannual!$C:$C,$B83,
        Raw_totalendusesannual!$A:$A,$C83) / $D83</f>
        <v>5.6619481290833491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Zones!$H$7</f>
        <v>10000.980000000001</v>
      </c>
      <c r="E84" s="38">
        <f>SUMIFS(Raw_totalendusesannual!$D:$D,
        Raw_totalendusesannual!$B:$B,$A84,
        Raw_totalendusesannual!$C:$C,$B84,
        Raw_totalendusesannual!$A:$A,$C84) / $D84</f>
        <v>22.012480776883862</v>
      </c>
      <c r="F84" s="38">
        <f>SUMIFS(Raw_totalendusesannual!$E:$E,
        Raw_totalendusesannual!$B:$B,$A84,
        Raw_totalendusesannual!$C:$C,$B84,
        Raw_totalendusesannual!$A:$A,$C84) / $D84</f>
        <v>5.381869576781475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Zones!$H$7</f>
        <v>10000.980000000001</v>
      </c>
      <c r="E85" s="38">
        <f>SUMIFS(Raw_totalendusesannual!$D:$D,
        Raw_totalendusesannual!$B:$B,$A85,
        Raw_totalendusesannual!$C:$C,$B85,
        Raw_totalendusesannual!$A:$A,$C85) / $D85</f>
        <v>40.645774714078016</v>
      </c>
      <c r="F85" s="38">
        <f>SUMIFS(Raw_totalendusesannual!$E:$E,
        Raw_totalendusesannual!$B:$B,$A85,
        Raw_totalendusesannual!$C:$C,$B85,
        Raw_totalendusesannual!$A:$A,$C85) / $D85</f>
        <v>4.3142652020102021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Zones!$H$7</f>
        <v>10000.980000000001</v>
      </c>
      <c r="E86" s="38">
        <f>SUMIFS(Raw_totalendusesannual!$D:$D,
        Raw_totalendusesannual!$B:$B,$A86,
        Raw_totalendusesannual!$C:$C,$B86,
        Raw_totalendusesannual!$A:$A,$C86) / $D86</f>
        <v>24.592042979787976</v>
      </c>
      <c r="F86" s="38">
        <f>SUMIFS(Raw_totalendusesannual!$E:$E,
        Raw_totalendusesannual!$B:$B,$A86,
        Raw_totalendusesannual!$C:$C,$B86,
        Raw_totalendusesannual!$A:$A,$C86) / $D86</f>
        <v>4.3622734971972745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Zones!$H$7</f>
        <v>10000.980000000001</v>
      </c>
      <c r="E87" s="38">
        <f>SUMIFS(Raw_totalendusesannual!$D:$D,
        Raw_totalendusesannual!$B:$B,$A87,
        Raw_totalendusesannual!$C:$C,$B87,
        Raw_totalendusesannual!$A:$A,$C87) / $D87</f>
        <v>40.697753620145221</v>
      </c>
      <c r="F87" s="38">
        <f>SUMIFS(Raw_totalendusesannual!$E:$E,
        Raw_totalendusesannual!$B:$B,$A87,
        Raw_totalendusesannual!$C:$C,$B87,
        Raw_totalendusesannual!$A:$A,$C87) / $D87</f>
        <v>3.949674931856678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Zones!$H$7</f>
        <v>10000.980000000001</v>
      </c>
      <c r="E88" s="38">
        <f>SUMIFS(Raw_totalendusesannual!$D:$D,
        Raw_totalendusesannual!$B:$B,$A88,
        Raw_totalendusesannual!$C:$C,$B88,
        Raw_totalendusesannual!$A:$A,$C88) / $D88</f>
        <v>24.622944951394757</v>
      </c>
      <c r="F88" s="38">
        <f>SUMIFS(Raw_totalendusesannual!$E:$E,
        Raw_totalendusesannual!$B:$B,$A88,
        Raw_totalendusesannual!$C:$C,$B88,
        Raw_totalendusesannual!$A:$A,$C88) / $D88</f>
        <v>3.9443984489520019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Zones!$H$7</f>
        <v>10000.980000000001</v>
      </c>
      <c r="E89" s="38">
        <f>SUMIFS(Raw_totalendusesannual!$D:$D,
        Raw_totalendusesannual!$B:$B,$A89,
        Raw_totalendusesannual!$C:$C,$B89,
        Raw_totalendusesannual!$A:$A,$C89) / $D89</f>
        <v>40.640557225391909</v>
      </c>
      <c r="F89" s="38">
        <f>SUMIFS(Raw_totalendusesannual!$E:$E,
        Raw_totalendusesannual!$B:$B,$A89,
        Raw_totalendusesannual!$C:$C,$B89,
        Raw_totalendusesannual!$A:$A,$C89) / $D89</f>
        <v>3.9497119282310327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Zones!$H$7</f>
        <v>10000.980000000001</v>
      </c>
      <c r="E90" s="38">
        <f>SUMIFS(Raw_totalendusesannual!$D:$D,
        Raw_totalendusesannual!$B:$B,$A90,
        Raw_totalendusesannual!$C:$C,$B90,
        Raw_totalendusesannual!$A:$A,$C90) / $D90</f>
        <v>24.584035764495077</v>
      </c>
      <c r="F90" s="38">
        <f>SUMIFS(Raw_totalendusesannual!$E:$E,
        Raw_totalendusesannual!$B:$B,$A90,
        Raw_totalendusesannual!$C:$C,$B90,
        Raw_totalendusesannual!$A:$A,$C90) / $D90</f>
        <v>3.9438135062763844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Zones!$H$7</f>
        <v>10000.980000000001</v>
      </c>
      <c r="E91" s="38">
        <f>SUMIFS(Raw_totalendusesannual!$D:$D,
        Raw_totalendusesannual!$B:$B,$A91,
        Raw_totalendusesannual!$C:$C,$B91,
        Raw_totalendusesannual!$A:$A,$C91) / $D91</f>
        <v>32.527224332015457</v>
      </c>
      <c r="F91" s="38">
        <f>SUMIFS(Raw_totalendusesannual!$E:$E,
        Raw_totalendusesannual!$B:$B,$A91,
        Raw_totalendusesannual!$C:$C,$B91,
        Raw_totalendusesannual!$A:$A,$C91) / $D91</f>
        <v>4.7888006975316406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Zones!$H$7</f>
        <v>10000.980000000001</v>
      </c>
      <c r="E92" s="38">
        <f>SUMIFS(Raw_totalendusesannual!$D:$D,
        Raw_totalendusesannual!$B:$B,$A92,
        Raw_totalendusesannual!$C:$C,$B92,
        Raw_totalendusesannual!$A:$A,$C92) / $D92</f>
        <v>20.556240488432131</v>
      </c>
      <c r="F92" s="38">
        <f>SUMIFS(Raw_totalendusesannual!$E:$E,
        Raw_totalendusesannual!$B:$B,$A92,
        Raw_totalendusesannual!$C:$C,$B92,
        Raw_totalendusesannual!$A:$A,$C92) / $D92</f>
        <v>4.7678907467068221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Zones!$H$7</f>
        <v>10000.980000000001</v>
      </c>
      <c r="E93" s="38">
        <f>SUMIFS(Raw_totalendusesannual!$D:$D,
        Raw_totalendusesannual!$B:$B,$A93,
        Raw_totalendusesannual!$C:$C,$B93,
        Raw_totalendusesannual!$A:$A,$C93) / $D93</f>
        <v>34.28055550556045</v>
      </c>
      <c r="F93" s="38">
        <f>SUMIFS(Raw_totalendusesannual!$E:$E,
        Raw_totalendusesannual!$B:$B,$A93,
        Raw_totalendusesannual!$C:$C,$B93,
        Raw_totalendusesannual!$A:$A,$C93) / $D93</f>
        <v>6.8594737715703857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Zones!$H$7</f>
        <v>10000.980000000001</v>
      </c>
      <c r="E94" s="38">
        <f>SUMIFS(Raw_totalendusesannual!$D:$D,
        Raw_totalendusesannual!$B:$B,$A94,
        Raw_totalendusesannual!$C:$C,$B94,
        Raw_totalendusesannual!$A:$A,$C94) / $D94</f>
        <v>24.041900893712413</v>
      </c>
      <c r="F94" s="38">
        <f>SUMIFS(Raw_totalendusesannual!$E:$E,
        Raw_totalendusesannual!$B:$B,$A94,
        Raw_totalendusesannual!$C:$C,$B94,
        Raw_totalendusesannual!$A:$A,$C94) / $D94</f>
        <v>6.5598201376265122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Zones!$H$7</f>
        <v>10000.980000000001</v>
      </c>
      <c r="E95" s="38">
        <f>SUMIFS(Raw_totalendusesannual!$D:$D,
        Raw_totalendusesannual!$B:$B,$A95,
        Raw_totalendusesannual!$C:$C,$B95,
        Raw_totalendusesannual!$A:$A,$C95) / $D95</f>
        <v>41.507442270657471</v>
      </c>
      <c r="F95" s="38">
        <f>SUMIFS(Raw_totalendusesannual!$E:$E,
        Raw_totalendusesannual!$B:$B,$A95,
        Raw_totalendusesannual!$C:$C,$B95,
        Raw_totalendusesannual!$A:$A,$C95) / $D95</f>
        <v>5.0814480180942256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Zones!$H$7</f>
        <v>10000.980000000001</v>
      </c>
      <c r="E96" s="38">
        <f>SUMIFS(Raw_totalendusesannual!$D:$D,
        Raw_totalendusesannual!$B:$B,$A96,
        Raw_totalendusesannual!$C:$C,$B96,
        Raw_totalendusesannual!$A:$A,$C96) / $D96</f>
        <v>26.763969131025153</v>
      </c>
      <c r="F96" s="38">
        <f>SUMIFS(Raw_totalendusesannual!$E:$E,
        Raw_totalendusesannual!$B:$B,$A96,
        Raw_totalendusesannual!$C:$C,$B96,
        Raw_totalendusesannual!$A:$A,$C96) / $D96</f>
        <v>5.1806542958790036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Zones!$H$7</f>
        <v>10000.980000000001</v>
      </c>
      <c r="E97" s="38">
        <f>SUMIFS(Raw_totalendusesannual!$D:$D,
        Raw_totalendusesannual!$B:$B,$A97,
        Raw_totalendusesannual!$C:$C,$B97,
        Raw_totalendusesannual!$A:$A,$C97) / $D97</f>
        <v>41.832531411921629</v>
      </c>
      <c r="F97" s="38">
        <f>SUMIFS(Raw_totalendusesannual!$E:$E,
        Raw_totalendusesannual!$B:$B,$A97,
        Raw_totalendusesannual!$C:$C,$B97,
        Raw_totalendusesannual!$A:$A,$C97) / $D97</f>
        <v>3.9074530695991787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Zones!$H$7</f>
        <v>10000.980000000001</v>
      </c>
      <c r="E98" s="38">
        <f>SUMIFS(Raw_totalendusesannual!$D:$D,
        Raw_totalendusesannual!$B:$B,$A98,
        Raw_totalendusesannual!$C:$C,$B98,
        Raw_totalendusesannual!$A:$A,$C98) / $D98</f>
        <v>27.103511855838125</v>
      </c>
      <c r="F98" s="38">
        <f>SUMIFS(Raw_totalendusesannual!$E:$E,
        Raw_totalendusesannual!$B:$B,$A98,
        Raw_totalendusesannual!$C:$C,$B98,
        Raw_totalendusesannual!$A:$A,$C98) / $D98</f>
        <v>3.9033344732216237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Zones!$H$7</f>
        <v>10000.980000000001</v>
      </c>
      <c r="E99" s="38">
        <f>SUMIFS(Raw_totalendusesannual!$D:$D,
        Raw_totalendusesannual!$B:$B,$A99,
        Raw_totalendusesannual!$C:$C,$B99,
        Raw_totalendusesannual!$A:$A,$C99) / $D99</f>
        <v>41.499860013718653</v>
      </c>
      <c r="F99" s="38">
        <f>SUMIFS(Raw_totalendusesannual!$E:$E,
        Raw_totalendusesannual!$B:$B,$A99,
        Raw_totalendusesannual!$C:$C,$B99,
        Raw_totalendusesannual!$A:$A,$C99) / $D99</f>
        <v>3.9074730676393705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Zones!$H$7</f>
        <v>10000.980000000001</v>
      </c>
      <c r="E100" s="38">
        <f>SUMIFS(Raw_totalendusesannual!$D:$D,
        Raw_totalendusesannual!$B:$B,$A100,
        Raw_totalendusesannual!$C:$C,$B100,
        Raw_totalendusesannual!$A:$A,$C100) / $D100</f>
        <v>26.741732310233598</v>
      </c>
      <c r="F100" s="38">
        <f>SUMIFS(Raw_totalendusesannual!$E:$E,
        Raw_totalendusesannual!$B:$B,$A100,
        Raw_totalendusesannual!$C:$C,$B100,
        Raw_totalendusesannual!$A:$A,$C100) / $D100</f>
        <v>3.904040404040404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Zones!$H$7</f>
        <v>10000.980000000001</v>
      </c>
      <c r="E101" s="38">
        <f>SUMIFS(Raw_totalendusesannual!$D:$D,
        Raw_totalendusesannual!$B:$B,$A101,
        Raw_totalendusesannual!$C:$C,$B101,
        Raw_totalendusesannual!$A:$A,$C101) / $D101</f>
        <v>33.546561436979168</v>
      </c>
      <c r="F101" s="38">
        <f>SUMIFS(Raw_totalendusesannual!$E:$E,
        Raw_totalendusesannual!$B:$B,$A101,
        Raw_totalendusesannual!$C:$C,$B101,
        Raw_totalendusesannual!$A:$A,$C101) / $D101</f>
        <v>5.9725406910122798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Zones!$H$7</f>
        <v>10000.980000000001</v>
      </c>
      <c r="E102" s="38">
        <f>SUMIFS(Raw_totalendusesannual!$D:$D,
        Raw_totalendusesannual!$B:$B,$A102,
        Raw_totalendusesannual!$C:$C,$B102,
        Raw_totalendusesannual!$A:$A,$C102) / $D102</f>
        <v>22.422077636391631</v>
      </c>
      <c r="F102" s="38">
        <f>SUMIFS(Raw_totalendusesannual!$E:$E,
        Raw_totalendusesannual!$B:$B,$A102,
        Raw_totalendusesannual!$C:$C,$B102,
        Raw_totalendusesannual!$A:$A,$C102) / $D102</f>
        <v>5.9023065739557516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Zones!$H$7</f>
        <v>10000.980000000001</v>
      </c>
      <c r="E103" s="38">
        <f>SUMIFS(Raw_totalendusesannual!$D:$D,
        Raw_totalendusesannual!$B:$B,$A103,
        Raw_totalendusesannual!$C:$C,$B103,
        Raw_totalendusesannual!$A:$A,$C103) / $D103</f>
        <v>36.644471841759504</v>
      </c>
      <c r="F103" s="38">
        <f>SUMIFS(Raw_totalendusesannual!$E:$E,
        Raw_totalendusesannual!$B:$B,$A103,
        Raw_totalendusesannual!$C:$C,$B103,
        Raw_totalendusesannual!$A:$A,$C103) / $D103</f>
        <v>11.577123441902692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Zones!$H$7</f>
        <v>10000.980000000001</v>
      </c>
      <c r="E104" s="38">
        <f>SUMIFS(Raw_totalendusesannual!$D:$D,
        Raw_totalendusesannual!$B:$B,$A104,
        Raw_totalendusesannual!$C:$C,$B104,
        Raw_totalendusesannual!$A:$A,$C104) / $D104</f>
        <v>24.829002757729739</v>
      </c>
      <c r="F104" s="38">
        <f>SUMIFS(Raw_totalendusesannual!$E:$E,
        Raw_totalendusesannual!$B:$B,$A104,
        Raw_totalendusesannual!$C:$C,$B104,
        Raw_totalendusesannual!$A:$A,$C104) / $D104</f>
        <v>10.167503584648703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Zones!$H$7</f>
        <v>10000.980000000001</v>
      </c>
      <c r="E105" s="38">
        <f>SUMIFS(Raw_totalendusesannual!$D:$D,
        Raw_totalendusesannual!$B:$B,$A105,
        Raw_totalendusesannual!$C:$C,$B105,
        Raw_totalendusesannual!$A:$A,$C105) / $D105</f>
        <v>44.930226837769894</v>
      </c>
      <c r="F105" s="38">
        <f>SUMIFS(Raw_totalendusesannual!$E:$E,
        Raw_totalendusesannual!$B:$B,$A105,
        Raw_totalendusesannual!$C:$C,$B105,
        Raw_totalendusesannual!$A:$A,$C105) / $D105</f>
        <v>7.4425936258246681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Zones!$H$7</f>
        <v>10000.980000000001</v>
      </c>
      <c r="E106" s="38">
        <f>SUMIFS(Raw_totalendusesannual!$D:$D,
        Raw_totalendusesannual!$B:$B,$A106,
        Raw_totalendusesannual!$C:$C,$B106,
        Raw_totalendusesannual!$A:$A,$C106) / $D106</f>
        <v>27.751169385400228</v>
      </c>
      <c r="F106" s="38">
        <f>SUMIFS(Raw_totalendusesannual!$E:$E,
        Raw_totalendusesannual!$B:$B,$A106,
        Raw_totalendusesannual!$C:$C,$B106,
        Raw_totalendusesannual!$A:$A,$C106) / $D106</f>
        <v>7.6630850176682674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Zones!$H$7</f>
        <v>10000.980000000001</v>
      </c>
      <c r="E107" s="38">
        <f>SUMIFS(Raw_totalendusesannual!$D:$D,
        Raw_totalendusesannual!$B:$B,$A107,
        Raw_totalendusesannual!$C:$C,$B107,
        Raw_totalendusesannual!$A:$A,$C107) / $D107</f>
        <v>45.870811660457271</v>
      </c>
      <c r="F107" s="38">
        <f>SUMIFS(Raw_totalendusesannual!$E:$E,
        Raw_totalendusesannual!$B:$B,$A107,
        Raw_totalendusesannual!$C:$C,$B107,
        Raw_totalendusesannual!$A:$A,$C107) / $D107</f>
        <v>3.9825727078746276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Zones!$H$7</f>
        <v>10000.980000000001</v>
      </c>
      <c r="E108" s="38">
        <f>SUMIFS(Raw_totalendusesannual!$D:$D,
        Raw_totalendusesannual!$B:$B,$A108,
        Raw_totalendusesannual!$C:$C,$B108,
        Raw_totalendusesannual!$A:$A,$C108) / $D108</f>
        <v>28.716620771164418</v>
      </c>
      <c r="F108" s="38">
        <f>SUMIFS(Raw_totalendusesannual!$E:$E,
        Raw_totalendusesannual!$B:$B,$A108,
        Raw_totalendusesannual!$C:$C,$B108,
        Raw_totalendusesannual!$A:$A,$C108) / $D108</f>
        <v>3.9809538665210806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Zones!$H$7</f>
        <v>10000.980000000001</v>
      </c>
      <c r="E109" s="38">
        <f>SUMIFS(Raw_totalendusesannual!$D:$D,
        Raw_totalendusesannual!$B:$B,$A109,
        Raw_totalendusesannual!$C:$C,$B109,
        Raw_totalendusesannual!$A:$A,$C109) / $D109</f>
        <v>45.167656569656167</v>
      </c>
      <c r="F109" s="38">
        <f>SUMIFS(Raw_totalendusesannual!$E:$E,
        Raw_totalendusesannual!$B:$B,$A109,
        Raw_totalendusesannual!$C:$C,$B109,
        Raw_totalendusesannual!$A:$A,$C109) / $D109</f>
        <v>3.9828046851408554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Zones!$H$7</f>
        <v>10000.980000000001</v>
      </c>
      <c r="E110" s="38">
        <f>SUMIFS(Raw_totalendusesannual!$D:$D,
        Raw_totalendusesannual!$B:$B,$A110,
        Raw_totalendusesannual!$C:$C,$B110,
        Raw_totalendusesannual!$A:$A,$C110) / $D110</f>
        <v>27.832874378310922</v>
      </c>
      <c r="F110" s="38">
        <f>SUMIFS(Raw_totalendusesannual!$E:$E,
        Raw_totalendusesannual!$B:$B,$A110,
        Raw_totalendusesannual!$C:$C,$B110,
        Raw_totalendusesannual!$A:$A,$C110) / $D110</f>
        <v>3.9805749036594409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Zones!$H$7</f>
        <v>10000.980000000001</v>
      </c>
      <c r="E111" s="38">
        <f>SUMIFS(Raw_totalendusesannual!$D:$D,
        Raw_totalendusesannual!$B:$B,$A111,
        Raw_totalendusesannual!$C:$C,$B111,
        Raw_totalendusesannual!$A:$A,$C111) / $D111</f>
        <v>35.721036338438829</v>
      </c>
      <c r="F111" s="38">
        <f>SUMIFS(Raw_totalendusesannual!$E:$E,
        Raw_totalendusesannual!$B:$B,$A111,
        Raw_totalendusesannual!$C:$C,$B111,
        Raw_totalendusesannual!$A:$A,$C111) / $D111</f>
        <v>10.112007023311714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Zones!$H$7</f>
        <v>10000.980000000001</v>
      </c>
      <c r="E112" s="38">
        <f>SUMIFS(Raw_totalendusesannual!$D:$D,
        Raw_totalendusesannual!$B:$B,$A112,
        Raw_totalendusesannual!$C:$C,$B112,
        Raw_totalendusesannual!$A:$A,$C112) / $D112</f>
        <v>23.133845883103454</v>
      </c>
      <c r="F112" s="38">
        <f>SUMIFS(Raw_totalendusesannual!$E:$E,
        Raw_totalendusesannual!$B:$B,$A112,
        Raw_totalendusesannual!$C:$C,$B112,
        Raw_totalendusesannual!$A:$A,$C112) / $D112</f>
        <v>9.4154462862639452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Zones!$H$7</f>
        <v>10000.980000000001</v>
      </c>
      <c r="E113" s="38">
        <f>SUMIFS(Raw_totalendusesannual!$D:$D,
        Raw_totalendusesannual!$B:$B,$A113,
        Raw_totalendusesannual!$C:$C,$B113,
        Raw_totalendusesannual!$A:$A,$C113) / $D113</f>
        <v>34.121867057028403</v>
      </c>
      <c r="F113" s="38">
        <f>SUMIFS(Raw_totalendusesannual!$E:$E,
        Raw_totalendusesannual!$B:$B,$A113,
        Raw_totalendusesannual!$C:$C,$B113,
        Raw_totalendusesannual!$A:$A,$C113) / $D113</f>
        <v>11.874250323468299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Zones!$H$7</f>
        <v>10000.980000000001</v>
      </c>
      <c r="E114" s="38">
        <f>SUMIFS(Raw_totalendusesannual!$D:$D,
        Raw_totalendusesannual!$B:$B,$A114,
        Raw_totalendusesannual!$C:$C,$B114,
        Raw_totalendusesannual!$A:$A,$C114) / $D114</f>
        <v>23.558375279222634</v>
      </c>
      <c r="F114" s="38">
        <f>SUMIFS(Raw_totalendusesannual!$E:$E,
        Raw_totalendusesannual!$B:$B,$A114,
        Raw_totalendusesannual!$C:$C,$B114,
        Raw_totalendusesannual!$A:$A,$C114) / $D114</f>
        <v>10.114464782451318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Zones!$H$7</f>
        <v>10000.980000000001</v>
      </c>
      <c r="E115" s="38">
        <f>SUMIFS(Raw_totalendusesannual!$D:$D,
        Raw_totalendusesannual!$B:$B,$A115,
        Raw_totalendusesannual!$C:$C,$B115,
        Raw_totalendusesannual!$A:$A,$C115) / $D115</f>
        <v>41.496516341398539</v>
      </c>
      <c r="F115" s="38">
        <f>SUMIFS(Raw_totalendusesannual!$E:$E,
        Raw_totalendusesannual!$B:$B,$A115,
        Raw_totalendusesannual!$C:$C,$B115,
        Raw_totalendusesannual!$A:$A,$C115) / $D115</f>
        <v>7.0900971704772919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Zones!$H$7</f>
        <v>10000.980000000001</v>
      </c>
      <c r="E116" s="38">
        <f>SUMIFS(Raw_totalendusesannual!$D:$D,
        Raw_totalendusesannual!$B:$B,$A116,
        Raw_totalendusesannual!$C:$C,$B116,
        Raw_totalendusesannual!$A:$A,$C116) / $D116</f>
        <v>25.880295731018357</v>
      </c>
      <c r="F116" s="38">
        <f>SUMIFS(Raw_totalendusesannual!$E:$E,
        Raw_totalendusesannual!$B:$B,$A116,
        Raw_totalendusesannual!$C:$C,$B116,
        Raw_totalendusesannual!$A:$A,$C116) / $D116</f>
        <v>7.3035502520752962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Zones!$H$7</f>
        <v>10000.980000000001</v>
      </c>
      <c r="E117" s="38">
        <f>SUMIFS(Raw_totalendusesannual!$D:$D,
        Raw_totalendusesannual!$B:$B,$A117,
        Raw_totalendusesannual!$C:$C,$B117,
        Raw_totalendusesannual!$A:$A,$C117) / $D117</f>
        <v>42.31337828892768</v>
      </c>
      <c r="F117" s="38">
        <f>SUMIFS(Raw_totalendusesannual!$E:$E,
        Raw_totalendusesannual!$B:$B,$A117,
        Raw_totalendusesannual!$C:$C,$B117,
        Raw_totalendusesannual!$A:$A,$C117) / $D117</f>
        <v>4.0985473423604475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Zones!$H$7</f>
        <v>10000.980000000001</v>
      </c>
      <c r="E118" s="38">
        <f>SUMIFS(Raw_totalendusesannual!$D:$D,
        Raw_totalendusesannual!$B:$B,$A118,
        Raw_totalendusesannual!$C:$C,$B118,
        Raw_totalendusesannual!$A:$A,$C118) / $D118</f>
        <v>26.713170109329283</v>
      </c>
      <c r="F118" s="38">
        <f>SUMIFS(Raw_totalendusesannual!$E:$E,
        Raw_totalendusesannual!$B:$B,$A118,
        Raw_totalendusesannual!$C:$C,$B118,
        Raw_totalendusesannual!$A:$A,$C118) / $D118</f>
        <v>4.095664624866763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Zones!$H$7</f>
        <v>10000.980000000001</v>
      </c>
      <c r="E119" s="38">
        <f>SUMIFS(Raw_totalendusesannual!$D:$D,
        Raw_totalendusesannual!$B:$B,$A119,
        Raw_totalendusesannual!$C:$C,$B119,
        Raw_totalendusesannual!$A:$A,$C119) / $D119</f>
        <v>41.70356305082101</v>
      </c>
      <c r="F119" s="38">
        <f>SUMIFS(Raw_totalendusesannual!$E:$E,
        Raw_totalendusesannual!$B:$B,$A119,
        Raw_totalendusesannual!$C:$C,$B119,
        Raw_totalendusesannual!$A:$A,$C119) / $D119</f>
        <v>4.0985933378528898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Zones!$H$7</f>
        <v>10000.980000000001</v>
      </c>
      <c r="E120" s="38">
        <f>SUMIFS(Raw_totalendusesannual!$D:$D,
        Raw_totalendusesannual!$B:$B,$A120,
        Raw_totalendusesannual!$C:$C,$B120,
        Raw_totalendusesannual!$A:$A,$C120) / $D120</f>
        <v>25.939747904705335</v>
      </c>
      <c r="F120" s="38">
        <f>SUMIFS(Raw_totalendusesannual!$E:$E,
        Raw_totalendusesannual!$B:$B,$A120,
        Raw_totalendusesannual!$C:$C,$B120,
        Raw_totalendusesannual!$A:$A,$C120) / $D120</f>
        <v>4.0951646738619614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Zones!$H$7</f>
        <v>10000.980000000001</v>
      </c>
      <c r="E121" s="38">
        <f>SUMIFS(Raw_totalendusesannual!$D:$D,
        Raw_totalendusesannual!$B:$B,$A121,
        Raw_totalendusesannual!$C:$C,$B121,
        Raw_totalendusesannual!$A:$A,$C121) / $D121</f>
        <v>33.025426508202194</v>
      </c>
      <c r="F121" s="38">
        <f>SUMIFS(Raw_totalendusesannual!$E:$E,
        Raw_totalendusesannual!$B:$B,$A121,
        Raw_totalendusesannual!$C:$C,$B121,
        Raw_totalendusesannual!$A:$A,$C121) / $D121</f>
        <v>9.3432473617585465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Zones!$H$7</f>
        <v>10000.980000000001</v>
      </c>
      <c r="E122" s="38">
        <f>SUMIFS(Raw_totalendusesannual!$D:$D,
        Raw_totalendusesannual!$B:$B,$A122,
        Raw_totalendusesannual!$C:$C,$B122,
        Raw_totalendusesannual!$A:$A,$C122) / $D122</f>
        <v>21.520368003935609</v>
      </c>
      <c r="F122" s="38">
        <f>SUMIFS(Raw_totalendusesannual!$E:$E,
        Raw_totalendusesannual!$B:$B,$A122,
        Raw_totalendusesannual!$C:$C,$B122,
        Raw_totalendusesannual!$A:$A,$C122) / $D122</f>
        <v>8.8028863171409188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Zones!$H$7</f>
        <v>10000.980000000001</v>
      </c>
      <c r="E123" s="38">
        <f>SUMIFS(Raw_totalendusesannual!$D:$D,
        Raw_totalendusesannual!$B:$B,$A123,
        Raw_totalendusesannual!$C:$C,$B123,
        Raw_totalendusesannual!$A:$A,$C123) / $D123</f>
        <v>39.039117166517677</v>
      </c>
      <c r="F123" s="38">
        <f>SUMIFS(Raw_totalendusesannual!$E:$E,
        Raw_totalendusesannual!$B:$B,$A123,
        Raw_totalendusesannual!$C:$C,$B123,
        Raw_totalendusesannual!$A:$A,$C123) / $D123</f>
        <v>9.3065159614357782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Zones!$H$7</f>
        <v>10000.980000000001</v>
      </c>
      <c r="E124" s="38">
        <f>SUMIFS(Raw_totalendusesannual!$D:$D,
        Raw_totalendusesannual!$B:$B,$A124,
        Raw_totalendusesannual!$C:$C,$B124,
        Raw_totalendusesannual!$A:$A,$C124) / $D124</f>
        <v>26.206817731862273</v>
      </c>
      <c r="F124" s="38">
        <f>SUMIFS(Raw_totalendusesannual!$E:$E,
        Raw_totalendusesannual!$B:$B,$A124,
        Raw_totalendusesannual!$C:$C,$B124,
        Raw_totalendusesannual!$A:$A,$C124) / $D124</f>
        <v>8.3733164149913293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Zones!$H$7</f>
        <v>10000.980000000001</v>
      </c>
      <c r="E125" s="38">
        <f>SUMIFS(Raw_totalendusesannual!$D:$D,
        Raw_totalendusesannual!$B:$B,$A125,
        Raw_totalendusesannual!$C:$C,$B125,
        Raw_totalendusesannual!$A:$A,$C125) / $D125</f>
        <v>46.15687962579667</v>
      </c>
      <c r="F125" s="38">
        <f>SUMIFS(Raw_totalendusesannual!$E:$E,
        Raw_totalendusesannual!$B:$B,$A125,
        Raw_totalendusesannual!$C:$C,$B125,
        Raw_totalendusesannual!$A:$A,$C125) / $D125</f>
        <v>6.0058874230325419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Zones!$H$7</f>
        <v>10000.980000000001</v>
      </c>
      <c r="E126" s="38">
        <f>SUMIFS(Raw_totalendusesannual!$D:$D,
        Raw_totalendusesannual!$B:$B,$A126,
        Raw_totalendusesannual!$C:$C,$B126,
        Raw_totalendusesannual!$A:$A,$C126) / $D126</f>
        <v>28.6090903091497</v>
      </c>
      <c r="F126" s="38">
        <f>SUMIFS(Raw_totalendusesannual!$E:$E,
        Raw_totalendusesannual!$B:$B,$A126,
        Raw_totalendusesannual!$C:$C,$B126,
        Raw_totalendusesannual!$A:$A,$C126) / $D126</f>
        <v>6.3679439414937331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Zones!$H$7</f>
        <v>10000.980000000001</v>
      </c>
      <c r="E127" s="38">
        <f>SUMIFS(Raw_totalendusesannual!$D:$D,
        Raw_totalendusesannual!$B:$B,$A127,
        Raw_totalendusesannual!$C:$C,$B127,
        Raw_totalendusesannual!$A:$A,$C127) / $D127</f>
        <v>46.727932662599059</v>
      </c>
      <c r="F127" s="38">
        <f>SUMIFS(Raw_totalendusesannual!$E:$E,
        Raw_totalendusesannual!$B:$B,$A127,
        Raw_totalendusesannual!$C:$C,$B127,
        Raw_totalendusesannual!$A:$A,$C127) / $D127</f>
        <v>3.8700857315983028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Zones!$H$7</f>
        <v>10000.980000000001</v>
      </c>
      <c r="E128" s="38">
        <f>SUMIFS(Raw_totalendusesannual!$D:$D,
        Raw_totalendusesannual!$B:$B,$A128,
        Raw_totalendusesannual!$C:$C,$B128,
        Raw_totalendusesannual!$A:$A,$C128) / $D128</f>
        <v>29.255735937878086</v>
      </c>
      <c r="F128" s="38">
        <f>SUMIFS(Raw_totalendusesannual!$E:$E,
        Raw_totalendusesannual!$B:$B,$A128,
        Raw_totalendusesannual!$C:$C,$B128,
        Raw_totalendusesannual!$A:$A,$C128) / $D128</f>
        <v>3.8675089841195556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Zones!$H$7</f>
        <v>10000.980000000001</v>
      </c>
      <c r="E129" s="38">
        <f>SUMIFS(Raw_totalendusesannual!$D:$D,
        Raw_totalendusesannual!$B:$B,$A129,
        Raw_totalendusesannual!$C:$C,$B129,
        Raw_totalendusesannual!$A:$A,$C129) / $D129</f>
        <v>46.290322548390257</v>
      </c>
      <c r="F129" s="38">
        <f>SUMIFS(Raw_totalendusesannual!$E:$E,
        Raw_totalendusesannual!$B:$B,$A129,
        Raw_totalendusesannual!$C:$C,$B129,
        Raw_totalendusesannual!$A:$A,$C129) / $D129</f>
        <v>3.8701847218972536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Zones!$H$7</f>
        <v>10000.980000000001</v>
      </c>
      <c r="E130" s="38">
        <f>SUMIFS(Raw_totalendusesannual!$D:$D,
        Raw_totalendusesannual!$B:$B,$A130,
        Raw_totalendusesannual!$C:$C,$B130,
        Raw_totalendusesannual!$A:$A,$C130) / $D130</f>
        <v>28.653682939071963</v>
      </c>
      <c r="F130" s="38">
        <f>SUMIFS(Raw_totalendusesannual!$E:$E,
        Raw_totalendusesannual!$B:$B,$A130,
        Raw_totalendusesannual!$C:$C,$B130,
        Raw_totalendusesannual!$A:$A,$C130) / $D130</f>
        <v>3.8683569010236991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Zones!$H$7</f>
        <v>10000.980000000001</v>
      </c>
      <c r="E131" s="38">
        <f>SUMIFS(Raw_totalendusesannual!$D:$D,
        Raw_totalendusesannual!$B:$B,$A131,
        Raw_totalendusesannual!$C:$C,$B131,
        Raw_totalendusesannual!$A:$A,$C131) / $D131</f>
        <v>37.170293311255492</v>
      </c>
      <c r="F131" s="38">
        <f>SUMIFS(Raw_totalendusesannual!$E:$E,
        Raw_totalendusesannual!$B:$B,$A131,
        Raw_totalendusesannual!$C:$C,$B131,
        Raw_totalendusesannual!$A:$A,$C131) / $D131</f>
        <v>7.9107647450549825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Zones!$H$7</f>
        <v>10000.980000000001</v>
      </c>
      <c r="E132" s="38">
        <f>SUMIFS(Raw_totalendusesannual!$D:$D,
        Raw_totalendusesannual!$B:$B,$A132,
        Raw_totalendusesannual!$C:$C,$B132,
        Raw_totalendusesannual!$A:$A,$C132) / $D132</f>
        <v>24.080600101190079</v>
      </c>
      <c r="F132" s="38">
        <f>SUMIFS(Raw_totalendusesannual!$E:$E,
        Raw_totalendusesannual!$B:$B,$A132,
        Raw_totalendusesannual!$C:$C,$B132,
        Raw_totalendusesannual!$A:$A,$C132) / $D132</f>
        <v>7.680024357612953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Zones!$H$7</f>
        <v>10000.980000000001</v>
      </c>
      <c r="E133" s="38">
        <f>SUMIFS(Raw_totalendusesannual!$D:$D,
        Raw_totalendusesannual!$B:$B,$A133,
        Raw_totalendusesannual!$C:$C,$B133,
        Raw_totalendusesannual!$A:$A,$C133) / $D133</f>
        <v>45.598063389787796</v>
      </c>
      <c r="F133" s="38">
        <f>SUMIFS(Raw_totalendusesannual!$E:$E,
        Raw_totalendusesannual!$B:$B,$A133,
        Raw_totalendusesannual!$C:$C,$B133,
        Raw_totalendusesannual!$A:$A,$C133) / $D133</f>
        <v>7.2670198320564579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Zones!$H$7</f>
        <v>10000.980000000001</v>
      </c>
      <c r="E134" s="38">
        <f>SUMIFS(Raw_totalendusesannual!$D:$D,
        Raw_totalendusesannual!$B:$B,$A134,
        Raw_totalendusesannual!$C:$C,$B134,
        Raw_totalendusesannual!$A:$A,$C134) / $D134</f>
        <v>28.733749092588926</v>
      </c>
      <c r="F134" s="38">
        <f>SUMIFS(Raw_totalendusesannual!$E:$E,
        Raw_totalendusesannual!$B:$B,$A134,
        Raw_totalendusesannual!$C:$C,$B134,
        Raw_totalendusesannual!$A:$A,$C134) / $D134</f>
        <v>6.8693628024453597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Zones!$H$7</f>
        <v>10000.980000000001</v>
      </c>
      <c r="E135" s="38">
        <f>SUMIFS(Raw_totalendusesannual!$D:$D,
        Raw_totalendusesannual!$B:$B,$A135,
        Raw_totalendusesannual!$C:$C,$B135,
        Raw_totalendusesannual!$A:$A,$C135) / $D135</f>
        <v>50.457714144013885</v>
      </c>
      <c r="F135" s="38">
        <f>SUMIFS(Raw_totalendusesannual!$E:$E,
        Raw_totalendusesannual!$B:$B,$A135,
        Raw_totalendusesannual!$C:$C,$B135,
        Raw_totalendusesannual!$A:$A,$C135) / $D135</f>
        <v>4.8842923393507425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Zones!$H$7</f>
        <v>10000.980000000001</v>
      </c>
      <c r="E136" s="38">
        <f>SUMIFS(Raw_totalendusesannual!$D:$D,
        Raw_totalendusesannual!$B:$B,$A136,
        Raw_totalendusesannual!$C:$C,$B136,
        Raw_totalendusesannual!$A:$A,$C136) / $D136</f>
        <v>31.507574257722737</v>
      </c>
      <c r="F136" s="38">
        <f>SUMIFS(Raw_totalendusesannual!$E:$E,
        Raw_totalendusesannual!$B:$B,$A136,
        Raw_totalendusesannual!$C:$C,$B136,
        Raw_totalendusesannual!$A:$A,$C136) / $D136</f>
        <v>5.0534417627072541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Zones!$H$7</f>
        <v>10000.980000000001</v>
      </c>
      <c r="E137" s="38">
        <f>SUMIFS(Raw_totalendusesannual!$D:$D,
        Raw_totalendusesannual!$B:$B,$A137,
        Raw_totalendusesannual!$C:$C,$B137,
        Raw_totalendusesannual!$A:$A,$C137) / $D137</f>
        <v>50.793440242856192</v>
      </c>
      <c r="F137" s="38">
        <f>SUMIFS(Raw_totalendusesannual!$E:$E,
        Raw_totalendusesannual!$B:$B,$A137,
        Raw_totalendusesannual!$C:$C,$B137,
        Raw_totalendusesannual!$A:$A,$C137) / $D137</f>
        <v>3.6751648338462823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Zones!$H$7</f>
        <v>10000.980000000001</v>
      </c>
      <c r="E138" s="38">
        <f>SUMIFS(Raw_totalendusesannual!$D:$D,
        Raw_totalendusesannual!$B:$B,$A138,
        Raw_totalendusesannual!$C:$C,$B138,
        Raw_totalendusesannual!$A:$A,$C138) / $D138</f>
        <v>31.898498947103178</v>
      </c>
      <c r="F138" s="38">
        <f>SUMIFS(Raw_totalendusesannual!$E:$E,
        Raw_totalendusesannual!$B:$B,$A138,
        Raw_totalendusesannual!$C:$C,$B138,
        Raw_totalendusesannual!$A:$A,$C138) / $D138</f>
        <v>3.6741969287009866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Zones!$H$7</f>
        <v>10000.980000000001</v>
      </c>
      <c r="E139" s="38">
        <f>SUMIFS(Raw_totalendusesannual!$D:$D,
        Raw_totalendusesannual!$B:$B,$A139,
        Raw_totalendusesannual!$C:$C,$B139,
        Raw_totalendusesannual!$A:$A,$C139) / $D139</f>
        <v>50.486666306701935</v>
      </c>
      <c r="F139" s="38">
        <f>SUMIFS(Raw_totalendusesannual!$E:$E,
        Raw_totalendusesannual!$B:$B,$A139,
        Raw_totalendusesannual!$C:$C,$B139,
        Raw_totalendusesannual!$A:$A,$C139) / $D139</f>
        <v>3.6751218380598698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Zones!$H$7</f>
        <v>10000.980000000001</v>
      </c>
      <c r="E140" s="38">
        <f>SUMIFS(Raw_totalendusesannual!$D:$D,
        Raw_totalendusesannual!$B:$B,$A140,
        Raw_totalendusesannual!$C:$C,$B140,
        Raw_totalendusesannual!$A:$A,$C140) / $D140</f>
        <v>31.496449347963893</v>
      </c>
      <c r="F140" s="38">
        <f>SUMIFS(Raw_totalendusesannual!$E:$E,
        Raw_totalendusesannual!$B:$B,$A140,
        Raw_totalendusesannual!$C:$C,$B140,
        Raw_totalendusesannual!$A:$A,$C140) / $D140</f>
        <v>3.6741739309547654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Zones!$H$7</f>
        <v>10000.980000000001</v>
      </c>
      <c r="E141" s="38">
        <f>SUMIFS(Raw_totalendusesannual!$D:$D,
        Raw_totalendusesannual!$B:$B,$A141,
        Raw_totalendusesannual!$C:$C,$B141,
        Raw_totalendusesannual!$A:$A,$C141) / $D141</f>
        <v>40.827254929016952</v>
      </c>
      <c r="F141" s="38">
        <f>SUMIFS(Raw_totalendusesannual!$E:$E,
        Raw_totalendusesannual!$B:$B,$A141,
        Raw_totalendusesannual!$C:$C,$B141,
        Raw_totalendusesannual!$A:$A,$C141) / $D141</f>
        <v>6.0382892476537284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Zones!$H$7</f>
        <v>10000.980000000001</v>
      </c>
      <c r="E142" s="38">
        <f>SUMIFS(Raw_totalendusesannual!$D:$D,
        Raw_totalendusesannual!$B:$B,$A142,
        Raw_totalendusesannual!$C:$C,$B142,
        Raw_totalendusesannual!$A:$A,$C142) / $D142</f>
        <v>26.642063077818371</v>
      </c>
      <c r="F142" s="38">
        <f>SUMIFS(Raw_totalendusesannual!$E:$E,
        Raw_totalendusesannual!$B:$B,$A142,
        Raw_totalendusesannual!$C:$C,$B142,
        Raw_totalendusesannual!$A:$A,$C142) / $D142</f>
        <v>6.0204229985461417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Zones!$H$7</f>
        <v>10000.980000000001</v>
      </c>
      <c r="E143" s="38">
        <f>SUMIFS(Raw_totalendusesannual!$D:$D,
        Raw_totalendusesannual!$B:$B,$A143,
        Raw_totalendusesannual!$C:$C,$B143,
        Raw_totalendusesannual!$A:$A,$C143) / $D143</f>
        <v>48.848099886211145</v>
      </c>
      <c r="F143" s="38">
        <f>SUMIFS(Raw_totalendusesannual!$E:$E,
        Raw_totalendusesannual!$B:$B,$A143,
        Raw_totalendusesannual!$C:$C,$B143,
        Raw_totalendusesannual!$A:$A,$C143) / $D143</f>
        <v>4.9382990466934231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Zones!$H$7</f>
        <v>10000.980000000001</v>
      </c>
      <c r="E144" s="38">
        <f>SUMIFS(Raw_totalendusesannual!$D:$D,
        Raw_totalendusesannual!$B:$B,$A144,
        Raw_totalendusesannual!$C:$C,$B144,
        Raw_totalendusesannual!$A:$A,$C144) / $D144</f>
        <v>34.238350641637112</v>
      </c>
      <c r="F144" s="38">
        <f>SUMIFS(Raw_totalendusesannual!$E:$E,
        Raw_totalendusesannual!$B:$B,$A144,
        Raw_totalendusesannual!$C:$C,$B144,
        Raw_totalendusesannual!$A:$A,$C144) / $D144</f>
        <v>4.8023773670180319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Zones!$H$7</f>
        <v>10000.980000000001</v>
      </c>
      <c r="E145" s="38">
        <f>SUMIFS(Raw_totalendusesannual!$D:$D,
        Raw_totalendusesannual!$B:$B,$A145,
        Raw_totalendusesannual!$C:$C,$B145,
        Raw_totalendusesannual!$A:$A,$C145) / $D145</f>
        <v>55.213295097080483</v>
      </c>
      <c r="F145" s="38">
        <f>SUMIFS(Raw_totalendusesannual!$E:$E,
        Raw_totalendusesannual!$B:$B,$A145,
        Raw_totalendusesannual!$C:$C,$B145,
        Raw_totalendusesannual!$A:$A,$C145) / $D145</f>
        <v>3.6525120538187248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Zones!$H$7</f>
        <v>10000.980000000001</v>
      </c>
      <c r="E146" s="38">
        <f>SUMIFS(Raw_totalendusesannual!$D:$D,
        Raw_totalendusesannual!$B:$B,$A146,
        Raw_totalendusesannual!$C:$C,$B146,
        Raw_totalendusesannual!$A:$A,$C146) / $D146</f>
        <v>34.837319942645621</v>
      </c>
      <c r="F146" s="38">
        <f>SUMIFS(Raw_totalendusesannual!$E:$E,
        Raw_totalendusesannual!$B:$B,$A146,
        Raw_totalendusesannual!$C:$C,$B146,
        Raw_totalendusesannual!$A:$A,$C146) / $D146</f>
        <v>3.7107433471519786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Zones!$H$7</f>
        <v>10000.980000000001</v>
      </c>
      <c r="E147" s="38">
        <f>SUMIFS(Raw_totalendusesannual!$D:$D,
        Raw_totalendusesannual!$B:$B,$A147,
        Raw_totalendusesannual!$C:$C,$B147,
        Raw_totalendusesannual!$A:$A,$C147) / $D147</f>
        <v>55.308398776919852</v>
      </c>
      <c r="F147" s="38">
        <f>SUMIFS(Raw_totalendusesannual!$E:$E,
        Raw_totalendusesannual!$B:$B,$A147,
        Raw_totalendusesannual!$C:$C,$B147,
        Raw_totalendusesannual!$A:$A,$C147) / $D147</f>
        <v>3.2815464084519714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Zones!$H$7</f>
        <v>10000.980000000001</v>
      </c>
      <c r="E148" s="38">
        <f>SUMIFS(Raw_totalendusesannual!$D:$D,
        Raw_totalendusesannual!$B:$B,$A148,
        Raw_totalendusesannual!$C:$C,$B148,
        Raw_totalendusesannual!$A:$A,$C148) / $D148</f>
        <v>34.945664324896157</v>
      </c>
      <c r="F148" s="38">
        <f>SUMIFS(Raw_totalendusesannual!$E:$E,
        Raw_totalendusesannual!$B:$B,$A148,
        Raw_totalendusesannual!$C:$C,$B148,
        Raw_totalendusesannual!$A:$A,$C148) / $D148</f>
        <v>3.2788886689104464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Zones!$H$7</f>
        <v>10000.980000000001</v>
      </c>
      <c r="E149" s="38">
        <f>SUMIFS(Raw_totalendusesannual!$D:$D,
        Raw_totalendusesannual!$B:$B,$A149,
        Raw_totalendusesannual!$C:$C,$B149,
        Raw_totalendusesannual!$A:$A,$C149) / $D149</f>
        <v>55.206478765081016</v>
      </c>
      <c r="F149" s="38">
        <f>SUMIFS(Raw_totalendusesannual!$E:$E,
        Raw_totalendusesannual!$B:$B,$A149,
        Raw_totalendusesannual!$C:$C,$B149,
        Raw_totalendusesannual!$A:$A,$C149) / $D149</f>
        <v>3.2815654065901541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Zones!$H$7</f>
        <v>10000.980000000001</v>
      </c>
      <c r="E150" s="38">
        <f>SUMIFS(Raw_totalendusesannual!$D:$D,
        Raw_totalendusesannual!$B:$B,$A150,
        Raw_totalendusesannual!$C:$C,$B150,
        Raw_totalendusesannual!$A:$A,$C150) / $D150</f>
        <v>34.821029539105162</v>
      </c>
      <c r="F150" s="38">
        <f>SUMIFS(Raw_totalendusesannual!$E:$E,
        Raw_totalendusesannual!$B:$B,$A150,
        Raw_totalendusesannual!$C:$C,$B150,
        Raw_totalendusesannual!$A:$A,$C150) / $D150</f>
        <v>3.2789246653827919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Zones!$H$7</f>
        <v>10000.980000000001</v>
      </c>
      <c r="E151" s="38">
        <f>SUMIFS(Raw_totalendusesannual!$D:$D,
        Raw_totalendusesannual!$B:$B,$A151,
        Raw_totalendusesannual!$C:$C,$B151,
        Raw_totalendusesannual!$A:$A,$C151) / $D151</f>
        <v>46.12006723341112</v>
      </c>
      <c r="F151" s="38">
        <f>SUMIFS(Raw_totalendusesannual!$E:$E,
        Raw_totalendusesannual!$B:$B,$A151,
        Raw_totalendusesannual!$C:$C,$B151,
        Raw_totalendusesannual!$A:$A,$C151) / $D151</f>
        <v>4.0097520442996579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Zones!$H$7</f>
        <v>10000.980000000001</v>
      </c>
      <c r="E152" s="38">
        <f>SUMIFS(Raw_totalendusesannual!$D:$D,
        Raw_totalendusesannual!$B:$B,$A152,
        Raw_totalendusesannual!$C:$C,$B152,
        Raw_totalendusesannual!$A:$A,$C152) / $D152</f>
        <v>30.53429563902737</v>
      </c>
      <c r="F152" s="38">
        <f>SUMIFS(Raw_totalendusesannual!$E:$E,
        Raw_totalendusesannual!$B:$B,$A152,
        Raw_totalendusesannual!$C:$C,$B152,
        Raw_totalendusesannual!$A:$A,$C152) / $D152</f>
        <v>4.0098870310709547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Zones!$H$7</f>
        <v>10000.980000000001</v>
      </c>
      <c r="E153" s="38">
        <f>SUMIFS(Raw_totalendusesannual!$D:$D,
        Raw_totalendusesannual!$B:$B,$A153,
        Raw_totalendusesannual!$C:$C,$B153,
        Raw_totalendusesannual!$A:$A,$C153) / $D153</f>
        <v>37.743544132674991</v>
      </c>
      <c r="F153" s="38">
        <f>SUMIFS(Raw_totalendusesannual!$E:$E,
        Raw_totalendusesannual!$B:$B,$A153,
        Raw_totalendusesannual!$C:$C,$B153,
        Raw_totalendusesannual!$A:$A,$C153) / $D153</f>
        <v>16.380129747284766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Zones!$H$7</f>
        <v>10000.980000000001</v>
      </c>
      <c r="E154" s="38">
        <f>SUMIFS(Raw_totalendusesannual!$D:$D,
        Raw_totalendusesannual!$B:$B,$A154,
        Raw_totalendusesannual!$C:$C,$B154,
        Raw_totalendusesannual!$A:$A,$C154) / $D154</f>
        <v>24.287265847946898</v>
      </c>
      <c r="F154" s="38">
        <f>SUMIFS(Raw_totalendusesannual!$E:$E,
        Raw_totalendusesannual!$B:$B,$A154,
        Raw_totalendusesannual!$C:$C,$B154,
        Raw_totalendusesannual!$A:$A,$C154) / $D154</f>
        <v>13.227888666910642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Zones!$H$7</f>
        <v>10000.980000000001</v>
      </c>
      <c r="E155" s="38">
        <f>SUMIFS(Raw_totalendusesannual!$D:$D,
        Raw_totalendusesannual!$B:$B,$A155,
        Raw_totalendusesannual!$C:$C,$B155,
        Raw_totalendusesannual!$A:$A,$C155) / $D155</f>
        <v>45.039448134082853</v>
      </c>
      <c r="F155" s="38">
        <f>SUMIFS(Raw_totalendusesannual!$E:$E,
        Raw_totalendusesannual!$B:$B,$A155,
        Raw_totalendusesannual!$C:$C,$B155,
        Raw_totalendusesannual!$A:$A,$C155) / $D155</f>
        <v>9.2920743767110814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Zones!$H$7</f>
        <v>10000.980000000001</v>
      </c>
      <c r="E156" s="38">
        <f>SUMIFS(Raw_totalendusesannual!$D:$D,
        Raw_totalendusesannual!$B:$B,$A156,
        Raw_totalendusesannual!$C:$C,$B156,
        Raw_totalendusesannual!$A:$A,$C156) / $D156</f>
        <v>28.278856672046139</v>
      </c>
      <c r="F156" s="38">
        <f>SUMIFS(Raw_totalendusesannual!$E:$E,
        Raw_totalendusesannual!$B:$B,$A156,
        Raw_totalendusesannual!$C:$C,$B156,
        Raw_totalendusesannual!$A:$A,$C156) / $D156</f>
        <v>9.2386026169435382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Zones!$H$7</f>
        <v>10000.980000000001</v>
      </c>
      <c r="E157" s="38">
        <f>SUMIFS(Raw_totalendusesannual!$D:$D,
        Raw_totalendusesannual!$B:$B,$A157,
        Raw_totalendusesannual!$C:$C,$B157,
        Raw_totalendusesannual!$A:$A,$C157) / $D157</f>
        <v>46.75461004821527</v>
      </c>
      <c r="F157" s="38">
        <f>SUMIFS(Raw_totalendusesannual!$E:$E,
        Raw_totalendusesannual!$B:$B,$A157,
        Raw_totalendusesannual!$C:$C,$B157,
        Raw_totalendusesannual!$A:$A,$C157) / $D157</f>
        <v>4.3167309603658834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Zones!$H$7</f>
        <v>10000.980000000001</v>
      </c>
      <c r="E158" s="38">
        <f>SUMIFS(Raw_totalendusesannual!$D:$D,
        Raw_totalendusesannual!$B:$B,$A158,
        Raw_totalendusesannual!$C:$C,$B158,
        Raw_totalendusesannual!$A:$A,$C158) / $D158</f>
        <v>29.872568488288145</v>
      </c>
      <c r="F158" s="38">
        <f>SUMIFS(Raw_totalendusesannual!$E:$E,
        Raw_totalendusesannual!$B:$B,$A158,
        Raw_totalendusesannual!$C:$C,$B158,
        Raw_totalendusesannual!$A:$A,$C158) / $D158</f>
        <v>4.3133252941211762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Zones!$H$7</f>
        <v>10000.980000000001</v>
      </c>
      <c r="E159" s="38">
        <f>SUMIFS(Raw_totalendusesannual!$D:$D,
        Raw_totalendusesannual!$B:$B,$A159,
        Raw_totalendusesannual!$C:$C,$B159,
        Raw_totalendusesannual!$A:$A,$C159) / $D159</f>
        <v>45.46244568032332</v>
      </c>
      <c r="F159" s="38">
        <f>SUMIFS(Raw_totalendusesannual!$E:$E,
        Raw_totalendusesannual!$B:$B,$A159,
        Raw_totalendusesannual!$C:$C,$B159,
        Raw_totalendusesannual!$A:$A,$C159) / $D159</f>
        <v>4.3168099526246424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Zones!$H$7</f>
        <v>10000.980000000001</v>
      </c>
      <c r="E160" s="38">
        <f>SUMIFS(Raw_totalendusesannual!$D:$D,
        Raw_totalendusesannual!$B:$B,$A160,
        Raw_totalendusesannual!$C:$C,$B160,
        Raw_totalendusesannual!$A:$A,$C160) / $D160</f>
        <v>28.55468464090519</v>
      </c>
      <c r="F160" s="38">
        <f>SUMIFS(Raw_totalendusesannual!$E:$E,
        Raw_totalendusesannual!$B:$B,$A160,
        Raw_totalendusesannual!$C:$C,$B160,
        Raw_totalendusesannual!$A:$A,$C160) / $D160</f>
        <v>4.3124753774130129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Zones!$H$7</f>
        <v>10000.980000000001</v>
      </c>
      <c r="E161" s="38">
        <f>SUMIFS(Raw_totalendusesannual!$D:$D,
        Raw_totalendusesannual!$B:$B,$A161,
        Raw_totalendusesannual!$C:$C,$B161,
        Raw_totalendusesannual!$A:$A,$C161) / $D161</f>
        <v>35.09639955284382</v>
      </c>
      <c r="F161" s="38">
        <f>SUMIFS(Raw_totalendusesannual!$E:$E,
        Raw_totalendusesannual!$B:$B,$A161,
        Raw_totalendusesannual!$C:$C,$B161,
        Raw_totalendusesannual!$A:$A,$C161) / $D161</f>
        <v>12.597215472883656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Zones!$H$7</f>
        <v>10000.980000000001</v>
      </c>
      <c r="E162" s="38">
        <f>SUMIFS(Raw_totalendusesannual!$D:$D,
        Raw_totalendusesannual!$B:$B,$A162,
        Raw_totalendusesannual!$C:$C,$B162,
        Raw_totalendusesannual!$A:$A,$C162) / $D162</f>
        <v>23.035650506250384</v>
      </c>
      <c r="F162" s="38">
        <f>SUMIFS(Raw_totalendusesannual!$E:$E,
        Raw_totalendusesannual!$B:$B,$A162,
        Raw_totalendusesannual!$C:$C,$B162,
        Raw_totalendusesannual!$A:$A,$C162) / $D162</f>
        <v>11.430579803179286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E771F-3A2A-4B0B-834A-36FAB388330E}">
  <dimension ref="A1:H140"/>
  <sheetViews>
    <sheetView workbookViewId="0"/>
  </sheetViews>
  <sheetFormatPr defaultRowHeight="15" x14ac:dyDescent="0.25"/>
  <sheetData>
    <row r="1" spans="1:8" x14ac:dyDescent="0.25">
      <c r="A1" t="s">
        <v>456</v>
      </c>
    </row>
    <row r="3" spans="1:8" x14ac:dyDescent="0.25">
      <c r="A3" s="110" t="s">
        <v>457</v>
      </c>
      <c r="B3" s="110"/>
      <c r="C3" s="110"/>
      <c r="F3" s="110" t="s">
        <v>458</v>
      </c>
      <c r="G3" s="110"/>
      <c r="H3" s="110"/>
    </row>
    <row r="4" spans="1:8" x14ac:dyDescent="0.25">
      <c r="A4" s="110" t="s">
        <v>168</v>
      </c>
      <c r="B4" s="110" t="s">
        <v>39</v>
      </c>
      <c r="C4" s="110" t="s">
        <v>40</v>
      </c>
      <c r="F4" s="110" t="s">
        <v>168</v>
      </c>
      <c r="G4" s="110" t="s">
        <v>39</v>
      </c>
      <c r="H4" s="110" t="s">
        <v>40</v>
      </c>
    </row>
    <row r="5" spans="1:8" x14ac:dyDescent="0.25">
      <c r="A5" s="110" t="s">
        <v>73</v>
      </c>
      <c r="B5" s="110">
        <v>21.473546592433941</v>
      </c>
      <c r="C5" s="110">
        <v>15.978986059366179</v>
      </c>
      <c r="F5" s="110" t="s">
        <v>73</v>
      </c>
      <c r="G5" s="110">
        <v>15.979319026735379</v>
      </c>
      <c r="H5" s="110">
        <v>14.911615661665154</v>
      </c>
    </row>
    <row r="6" spans="1:8" x14ac:dyDescent="0.25">
      <c r="A6" s="110" t="s">
        <v>74</v>
      </c>
      <c r="B6" s="110">
        <v>27.902687536621404</v>
      </c>
      <c r="C6" s="110">
        <v>19.366141118170418</v>
      </c>
      <c r="F6" s="110" t="s">
        <v>74</v>
      </c>
      <c r="G6" s="110">
        <v>13.029495109479269</v>
      </c>
      <c r="H6" s="110">
        <v>11.186253747132779</v>
      </c>
    </row>
    <row r="7" spans="1:8" x14ac:dyDescent="0.25">
      <c r="A7" s="110" t="s">
        <v>75</v>
      </c>
      <c r="B7" s="110">
        <v>24.816515981433817</v>
      </c>
      <c r="C7" s="110">
        <v>17.357037010372981</v>
      </c>
      <c r="F7" s="110" t="s">
        <v>75</v>
      </c>
      <c r="G7" s="110">
        <v>8.8726694783911171</v>
      </c>
      <c r="H7" s="110">
        <v>8.5107529462112694</v>
      </c>
    </row>
    <row r="8" spans="1:8" x14ac:dyDescent="0.25">
      <c r="A8" s="110" t="s">
        <v>76</v>
      </c>
      <c r="B8" s="110">
        <v>28.999915008329179</v>
      </c>
      <c r="C8" s="110">
        <v>19.516666366696061</v>
      </c>
      <c r="F8" s="110" t="s">
        <v>76</v>
      </c>
      <c r="G8" s="110">
        <v>8.3704546954398449</v>
      </c>
      <c r="H8" s="110">
        <v>7.9218556581455015</v>
      </c>
    </row>
    <row r="9" spans="1:8" x14ac:dyDescent="0.25">
      <c r="A9" s="110" t="s">
        <v>77</v>
      </c>
      <c r="B9" s="110">
        <v>25.233504116596571</v>
      </c>
      <c r="C9" s="110">
        <v>17.468096126579592</v>
      </c>
      <c r="F9" s="110" t="s">
        <v>77</v>
      </c>
      <c r="G9" s="110">
        <v>8.4193019084129741</v>
      </c>
      <c r="H9" s="110">
        <v>8.1255546956398259</v>
      </c>
    </row>
    <row r="10" spans="1:8" x14ac:dyDescent="0.25">
      <c r="A10" s="110" t="s">
        <v>78</v>
      </c>
      <c r="B10" s="110">
        <v>29.593221864257295</v>
      </c>
      <c r="C10" s="110">
        <v>20.269704568952239</v>
      </c>
      <c r="F10" s="110" t="s">
        <v>78</v>
      </c>
      <c r="G10" s="110">
        <v>5.2322772368307904</v>
      </c>
      <c r="H10" s="110">
        <v>5.3292937292145366</v>
      </c>
    </row>
    <row r="11" spans="1:8" x14ac:dyDescent="0.25">
      <c r="A11" s="110" t="s">
        <v>79</v>
      </c>
      <c r="B11" s="110">
        <v>30.285262044319651</v>
      </c>
      <c r="C11" s="110">
        <v>21.133636903583444</v>
      </c>
      <c r="F11" s="110" t="s">
        <v>79</v>
      </c>
      <c r="G11" s="110">
        <v>5.2321692474137524</v>
      </c>
      <c r="H11" s="110">
        <v>5.3189427436111254</v>
      </c>
    </row>
    <row r="12" spans="1:8" x14ac:dyDescent="0.25">
      <c r="A12" s="110" t="s">
        <v>80</v>
      </c>
      <c r="B12" s="110">
        <v>33.141007181296224</v>
      </c>
      <c r="C12" s="110">
        <v>21.533303736233847</v>
      </c>
      <c r="F12" s="110" t="s">
        <v>80</v>
      </c>
      <c r="G12" s="110">
        <v>5.6916062225901856</v>
      </c>
      <c r="H12" s="110">
        <v>5.7398134982771687</v>
      </c>
    </row>
    <row r="13" spans="1:8" x14ac:dyDescent="0.25">
      <c r="A13" s="110" t="s">
        <v>81</v>
      </c>
      <c r="B13" s="110">
        <v>34.098596337558917</v>
      </c>
      <c r="C13" s="110">
        <v>22.012480776883862</v>
      </c>
      <c r="F13" s="110" t="s">
        <v>81</v>
      </c>
      <c r="G13" s="110">
        <v>5.6619481290833491</v>
      </c>
      <c r="H13" s="110">
        <v>5.381869576781475</v>
      </c>
    </row>
    <row r="14" spans="1:8" x14ac:dyDescent="0.25">
      <c r="A14" s="110" t="s">
        <v>20</v>
      </c>
      <c r="B14" s="110">
        <v>34.28055550556045</v>
      </c>
      <c r="C14" s="110">
        <v>24.041900893712413</v>
      </c>
      <c r="F14" s="110" t="s">
        <v>20</v>
      </c>
      <c r="G14" s="110">
        <v>6.8594737715703857</v>
      </c>
      <c r="H14" s="110">
        <v>6.5598201376265122</v>
      </c>
    </row>
    <row r="15" spans="1:8" x14ac:dyDescent="0.25">
      <c r="A15" s="110" t="s">
        <v>21</v>
      </c>
      <c r="B15" s="110">
        <v>36.644471841759504</v>
      </c>
      <c r="C15" s="110">
        <v>24.829002757729739</v>
      </c>
      <c r="F15" s="110" t="s">
        <v>21</v>
      </c>
      <c r="G15" s="110">
        <v>11.577123441902692</v>
      </c>
      <c r="H15" s="110">
        <v>10.167503584648703</v>
      </c>
    </row>
    <row r="16" spans="1:8" x14ac:dyDescent="0.25">
      <c r="A16" s="110" t="s">
        <v>22</v>
      </c>
      <c r="B16" s="110">
        <v>34.121867057028403</v>
      </c>
      <c r="C16" s="110">
        <v>23.558375279222634</v>
      </c>
      <c r="F16" s="110" t="s">
        <v>22</v>
      </c>
      <c r="G16" s="110">
        <v>11.874250323468299</v>
      </c>
      <c r="H16" s="110">
        <v>10.114464782451318</v>
      </c>
    </row>
    <row r="17" spans="1:8" x14ac:dyDescent="0.25">
      <c r="A17" s="110" t="s">
        <v>23</v>
      </c>
      <c r="B17" s="110">
        <v>39.039117166517677</v>
      </c>
      <c r="C17" s="110">
        <v>26.206817731862273</v>
      </c>
      <c r="F17" s="110" t="s">
        <v>23</v>
      </c>
      <c r="G17" s="110">
        <v>9.3065159614357782</v>
      </c>
      <c r="H17" s="110">
        <v>8.3733164149913293</v>
      </c>
    </row>
    <row r="18" spans="1:8" x14ac:dyDescent="0.25">
      <c r="A18" s="110" t="s">
        <v>24</v>
      </c>
      <c r="B18" s="110">
        <v>45.598063389787796</v>
      </c>
      <c r="C18" s="110">
        <v>28.733749092588926</v>
      </c>
      <c r="F18" s="110" t="s">
        <v>24</v>
      </c>
      <c r="G18" s="110">
        <v>7.2670198320564579</v>
      </c>
      <c r="H18" s="110">
        <v>6.8693628024453597</v>
      </c>
    </row>
    <row r="19" spans="1:8" x14ac:dyDescent="0.25">
      <c r="A19" s="110" t="s">
        <v>25</v>
      </c>
      <c r="B19" s="110">
        <v>48.848099886211145</v>
      </c>
      <c r="C19" s="110">
        <v>34.238350641637112</v>
      </c>
      <c r="F19" s="110" t="s">
        <v>25</v>
      </c>
      <c r="G19" s="110">
        <v>4.9382990466934231</v>
      </c>
      <c r="H19" s="110">
        <v>4.8023773670180319</v>
      </c>
    </row>
    <row r="20" spans="1:8" x14ac:dyDescent="0.25">
      <c r="A20" s="110" t="s">
        <v>26</v>
      </c>
      <c r="B20" s="110">
        <v>37.743544132674991</v>
      </c>
      <c r="C20" s="110">
        <v>24.287265847946898</v>
      </c>
      <c r="F20" s="110" t="s">
        <v>26</v>
      </c>
      <c r="G20" s="110">
        <v>16.380129747284766</v>
      </c>
      <c r="H20" s="110">
        <v>13.227888666910642</v>
      </c>
    </row>
    <row r="33" spans="1:8" x14ac:dyDescent="0.25">
      <c r="A33" s="110" t="s">
        <v>459</v>
      </c>
      <c r="B33" s="110"/>
      <c r="C33" s="110"/>
      <c r="F33" s="110" t="s">
        <v>460</v>
      </c>
      <c r="G33" s="110"/>
      <c r="H33" s="110"/>
    </row>
    <row r="34" spans="1:8" x14ac:dyDescent="0.25">
      <c r="A34" s="110" t="s">
        <v>168</v>
      </c>
      <c r="B34" s="110" t="s">
        <v>39</v>
      </c>
      <c r="C34" s="110" t="s">
        <v>40</v>
      </c>
      <c r="F34" s="110" t="s">
        <v>168</v>
      </c>
      <c r="G34" s="110" t="s">
        <v>39</v>
      </c>
      <c r="H34" s="110" t="s">
        <v>40</v>
      </c>
    </row>
    <row r="35" spans="1:8" x14ac:dyDescent="0.25">
      <c r="A35" s="110" t="s">
        <v>73</v>
      </c>
      <c r="B35" s="110">
        <v>28.605787632811978</v>
      </c>
      <c r="C35" s="110">
        <v>19.285940977784175</v>
      </c>
      <c r="F35" s="110" t="s">
        <v>73</v>
      </c>
      <c r="G35" s="110">
        <v>11.228405616249606</v>
      </c>
      <c r="H35" s="110">
        <v>11.860430677793573</v>
      </c>
    </row>
    <row r="36" spans="1:8" x14ac:dyDescent="0.25">
      <c r="A36" s="110" t="s">
        <v>74</v>
      </c>
      <c r="B36" s="110">
        <v>35.031386924081438</v>
      </c>
      <c r="C36" s="110">
        <v>22.405799231675292</v>
      </c>
      <c r="F36" s="110" t="s">
        <v>74</v>
      </c>
      <c r="G36" s="110">
        <v>7.9506158396477131</v>
      </c>
      <c r="H36" s="110">
        <v>8.0358504866523077</v>
      </c>
    </row>
    <row r="37" spans="1:8" x14ac:dyDescent="0.25">
      <c r="A37" s="110" t="s">
        <v>75</v>
      </c>
      <c r="B37" s="110">
        <v>32.002999706028803</v>
      </c>
      <c r="C37" s="110">
        <v>20.965100420158819</v>
      </c>
      <c r="F37" s="110" t="s">
        <v>75</v>
      </c>
      <c r="G37" s="110">
        <v>6.3221004341574512</v>
      </c>
      <c r="H37" s="110">
        <v>6.6703743033182734</v>
      </c>
    </row>
    <row r="38" spans="1:8" x14ac:dyDescent="0.25">
      <c r="A38" s="110" t="s">
        <v>76</v>
      </c>
      <c r="B38" s="110">
        <v>36.077154438864987</v>
      </c>
      <c r="C38" s="110">
        <v>22.880153744932993</v>
      </c>
      <c r="F38" s="110" t="s">
        <v>76</v>
      </c>
      <c r="G38" s="110">
        <v>5.9042783807186892</v>
      </c>
      <c r="H38" s="110">
        <v>6.1585474623486895</v>
      </c>
    </row>
    <row r="39" spans="1:8" x14ac:dyDescent="0.25">
      <c r="A39" s="110" t="s">
        <v>77</v>
      </c>
      <c r="B39" s="110">
        <v>32.654149893310453</v>
      </c>
      <c r="C39" s="110">
        <v>21.218742563228801</v>
      </c>
      <c r="F39" s="110" t="s">
        <v>77</v>
      </c>
      <c r="G39" s="110">
        <v>6.0370273713176106</v>
      </c>
      <c r="H39" s="110">
        <v>6.3172699075490595</v>
      </c>
    </row>
    <row r="40" spans="1:8" x14ac:dyDescent="0.25">
      <c r="A40" s="110" t="s">
        <v>78</v>
      </c>
      <c r="B40" s="110">
        <v>35.484598509346078</v>
      </c>
      <c r="C40" s="110">
        <v>23.125182732092252</v>
      </c>
      <c r="F40" s="110" t="s">
        <v>78</v>
      </c>
      <c r="G40" s="110">
        <v>4.4010157004613539</v>
      </c>
      <c r="H40" s="110">
        <v>4.5165303800227576</v>
      </c>
    </row>
    <row r="41" spans="1:8" x14ac:dyDescent="0.25">
      <c r="A41" s="110" t="s">
        <v>79</v>
      </c>
      <c r="B41" s="110">
        <v>35.968602076996454</v>
      </c>
      <c r="C41" s="110">
        <v>23.484436525220527</v>
      </c>
      <c r="F41" s="110" t="s">
        <v>79</v>
      </c>
      <c r="G41" s="110">
        <v>4.3531313931234736</v>
      </c>
      <c r="H41" s="110">
        <v>4.4572551889914784</v>
      </c>
    </row>
    <row r="42" spans="1:8" x14ac:dyDescent="0.25">
      <c r="A42" s="110" t="s">
        <v>80</v>
      </c>
      <c r="B42" s="110">
        <v>38.25521298912706</v>
      </c>
      <c r="C42" s="110">
        <v>24.54906719141524</v>
      </c>
      <c r="F42" s="110" t="s">
        <v>80</v>
      </c>
      <c r="G42" s="110">
        <v>4.5237206753738128</v>
      </c>
      <c r="H42" s="110">
        <v>4.671219220516388</v>
      </c>
    </row>
    <row r="43" spans="1:8" x14ac:dyDescent="0.25">
      <c r="A43" s="110" t="s">
        <v>81</v>
      </c>
      <c r="B43" s="110">
        <v>40.645774714078016</v>
      </c>
      <c r="C43" s="110">
        <v>24.592042979787976</v>
      </c>
      <c r="F43" s="110" t="s">
        <v>81</v>
      </c>
      <c r="G43" s="110">
        <v>4.3142652020102021</v>
      </c>
      <c r="H43" s="110">
        <v>4.3622734971972745</v>
      </c>
    </row>
    <row r="44" spans="1:8" x14ac:dyDescent="0.25">
      <c r="A44" s="110" t="s">
        <v>20</v>
      </c>
      <c r="B44" s="110">
        <v>41.507442270657471</v>
      </c>
      <c r="C44" s="110">
        <v>26.763969131025153</v>
      </c>
      <c r="F44" s="110" t="s">
        <v>20</v>
      </c>
      <c r="G44" s="110">
        <v>5.0814480180942256</v>
      </c>
      <c r="H44" s="110">
        <v>5.1806542958790036</v>
      </c>
    </row>
    <row r="45" spans="1:8" x14ac:dyDescent="0.25">
      <c r="A45" s="110" t="s">
        <v>21</v>
      </c>
      <c r="B45" s="110">
        <v>44.930226837769894</v>
      </c>
      <c r="C45" s="110">
        <v>27.751169385400228</v>
      </c>
      <c r="F45" s="110" t="s">
        <v>21</v>
      </c>
      <c r="G45" s="110">
        <v>7.4425936258246681</v>
      </c>
      <c r="H45" s="110">
        <v>7.6630850176682674</v>
      </c>
    </row>
    <row r="46" spans="1:8" x14ac:dyDescent="0.25">
      <c r="A46" s="110" t="s">
        <v>22</v>
      </c>
      <c r="B46" s="110">
        <v>41.496516341398539</v>
      </c>
      <c r="C46" s="110">
        <v>25.880295731018357</v>
      </c>
      <c r="F46" s="110" t="s">
        <v>22</v>
      </c>
      <c r="G46" s="110">
        <v>7.0900971704772919</v>
      </c>
      <c r="H46" s="110">
        <v>7.3035502520752962</v>
      </c>
    </row>
    <row r="47" spans="1:8" x14ac:dyDescent="0.25">
      <c r="A47" s="110" t="s">
        <v>23</v>
      </c>
      <c r="B47" s="110">
        <v>46.15687962579667</v>
      </c>
      <c r="C47" s="110">
        <v>28.6090903091497</v>
      </c>
      <c r="F47" s="110" t="s">
        <v>23</v>
      </c>
      <c r="G47" s="110">
        <v>6.0058874230325419</v>
      </c>
      <c r="H47" s="110">
        <v>6.3679439414937331</v>
      </c>
    </row>
    <row r="48" spans="1:8" x14ac:dyDescent="0.25">
      <c r="A48" s="110" t="s">
        <v>24</v>
      </c>
      <c r="B48" s="110">
        <v>50.457714144013885</v>
      </c>
      <c r="C48" s="110">
        <v>31.507574257722737</v>
      </c>
      <c r="F48" s="110" t="s">
        <v>24</v>
      </c>
      <c r="G48" s="110">
        <v>4.8842923393507425</v>
      </c>
      <c r="H48" s="110">
        <v>5.0534417627072541</v>
      </c>
    </row>
    <row r="49" spans="1:8" x14ac:dyDescent="0.25">
      <c r="A49" s="110" t="s">
        <v>25</v>
      </c>
      <c r="B49" s="110">
        <v>55.213295097080483</v>
      </c>
      <c r="C49" s="110">
        <v>34.837319942645621</v>
      </c>
      <c r="F49" s="110" t="s">
        <v>25</v>
      </c>
      <c r="G49" s="110">
        <v>3.6525120538187248</v>
      </c>
      <c r="H49" s="110">
        <v>3.7107433471519786</v>
      </c>
    </row>
    <row r="50" spans="1:8" x14ac:dyDescent="0.25">
      <c r="A50" s="110" t="s">
        <v>26</v>
      </c>
      <c r="B50" s="110">
        <v>45.039448134082853</v>
      </c>
      <c r="C50" s="110">
        <v>28.278856672046139</v>
      </c>
      <c r="F50" s="110" t="s">
        <v>26</v>
      </c>
      <c r="G50" s="110">
        <v>9.2920743767110814</v>
      </c>
      <c r="H50" s="110">
        <v>9.2386026169435382</v>
      </c>
    </row>
    <row r="63" spans="1:8" x14ac:dyDescent="0.25">
      <c r="A63" s="110" t="s">
        <v>461</v>
      </c>
      <c r="B63" s="110"/>
      <c r="C63" s="110"/>
      <c r="F63" s="110" t="s">
        <v>462</v>
      </c>
      <c r="G63" s="110"/>
      <c r="H63" s="110"/>
    </row>
    <row r="64" spans="1:8" x14ac:dyDescent="0.25">
      <c r="A64" s="110" t="s">
        <v>168</v>
      </c>
      <c r="B64" s="110" t="s">
        <v>39</v>
      </c>
      <c r="C64" s="110" t="s">
        <v>40</v>
      </c>
      <c r="F64" s="110" t="s">
        <v>168</v>
      </c>
      <c r="G64" s="110" t="s">
        <v>39</v>
      </c>
      <c r="H64" s="110" t="s">
        <v>40</v>
      </c>
    </row>
    <row r="65" spans="1:8" x14ac:dyDescent="0.25">
      <c r="A65" s="110" t="s">
        <v>73</v>
      </c>
      <c r="B65" s="110">
        <v>30.172080136146654</v>
      </c>
      <c r="C65" s="110">
        <v>20.985812390385739</v>
      </c>
      <c r="F65" s="110" t="s">
        <v>73</v>
      </c>
      <c r="G65" s="110">
        <v>4.787934782391325</v>
      </c>
      <c r="H65" s="110">
        <v>4.7875988153160982</v>
      </c>
    </row>
    <row r="66" spans="1:8" x14ac:dyDescent="0.25">
      <c r="A66" s="110" t="s">
        <v>74</v>
      </c>
      <c r="B66" s="110">
        <v>35.984605508660145</v>
      </c>
      <c r="C66" s="110">
        <v>23.335848086887481</v>
      </c>
      <c r="F66" s="110" t="s">
        <v>74</v>
      </c>
      <c r="G66" s="110">
        <v>4.4075510599961198</v>
      </c>
      <c r="H66" s="110">
        <v>4.4042733812086414</v>
      </c>
    </row>
    <row r="67" spans="1:8" x14ac:dyDescent="0.25">
      <c r="A67" s="110" t="s">
        <v>75</v>
      </c>
      <c r="B67" s="110">
        <v>32.453298576739471</v>
      </c>
      <c r="C67" s="110">
        <v>21.501208881529607</v>
      </c>
      <c r="F67" s="110" t="s">
        <v>75</v>
      </c>
      <c r="G67" s="110">
        <v>4.3951682735091957</v>
      </c>
      <c r="H67" s="110">
        <v>4.3917456089303242</v>
      </c>
    </row>
    <row r="68" spans="1:8" x14ac:dyDescent="0.25">
      <c r="A68" s="110" t="s">
        <v>76</v>
      </c>
      <c r="B68" s="110">
        <v>36.485072462898628</v>
      </c>
      <c r="C68" s="110">
        <v>23.339830696591729</v>
      </c>
      <c r="F68" s="110" t="s">
        <v>76</v>
      </c>
      <c r="G68" s="110">
        <v>4.244512037820293</v>
      </c>
      <c r="H68" s="110">
        <v>4.2414663362990419</v>
      </c>
    </row>
    <row r="69" spans="1:8" x14ac:dyDescent="0.25">
      <c r="A69" s="110" t="s">
        <v>77</v>
      </c>
      <c r="B69" s="110">
        <v>33.054938616015626</v>
      </c>
      <c r="C69" s="110">
        <v>21.691518231213337</v>
      </c>
      <c r="F69" s="110" t="s">
        <v>77</v>
      </c>
      <c r="G69" s="110">
        <v>4.3953872520492983</v>
      </c>
      <c r="H69" s="110">
        <v>4.3917366098122379</v>
      </c>
    </row>
    <row r="70" spans="1:8" x14ac:dyDescent="0.25">
      <c r="A70" s="110" t="s">
        <v>78</v>
      </c>
      <c r="B70" s="110">
        <v>35.428112045019589</v>
      </c>
      <c r="C70" s="110">
        <v>23.084399728826572</v>
      </c>
      <c r="F70" s="110" t="s">
        <v>78</v>
      </c>
      <c r="G70" s="110">
        <v>4.0620989143063975</v>
      </c>
      <c r="H70" s="110">
        <v>4.0585352635441723</v>
      </c>
    </row>
    <row r="71" spans="1:8" x14ac:dyDescent="0.25">
      <c r="A71" s="110" t="s">
        <v>79</v>
      </c>
      <c r="B71" s="110">
        <v>35.972190725308913</v>
      </c>
      <c r="C71" s="110">
        <v>23.491292853300376</v>
      </c>
      <c r="F71" s="110" t="s">
        <v>79</v>
      </c>
      <c r="G71" s="110">
        <v>4.0092110973124626</v>
      </c>
      <c r="H71" s="110">
        <v>4.0044375651186179</v>
      </c>
    </row>
    <row r="72" spans="1:8" x14ac:dyDescent="0.25">
      <c r="A72" s="110" t="s">
        <v>80</v>
      </c>
      <c r="B72" s="110">
        <v>38.339867692966081</v>
      </c>
      <c r="C72" s="110">
        <v>24.658153500956903</v>
      </c>
      <c r="F72" s="110" t="s">
        <v>80</v>
      </c>
      <c r="G72" s="110">
        <v>4.0028387218052623</v>
      </c>
      <c r="H72" s="110">
        <v>3.9996380354725236</v>
      </c>
    </row>
    <row r="73" spans="1:8" x14ac:dyDescent="0.25">
      <c r="A73" s="110" t="s">
        <v>81</v>
      </c>
      <c r="B73" s="110">
        <v>40.697753620145221</v>
      </c>
      <c r="C73" s="110">
        <v>24.622944951394757</v>
      </c>
      <c r="F73" s="110" t="s">
        <v>81</v>
      </c>
      <c r="G73" s="110">
        <v>3.949674931856678</v>
      </c>
      <c r="H73" s="110">
        <v>3.9443984489520019</v>
      </c>
    </row>
    <row r="74" spans="1:8" x14ac:dyDescent="0.25">
      <c r="A74" s="110" t="s">
        <v>20</v>
      </c>
      <c r="B74" s="110">
        <v>41.832531411921629</v>
      </c>
      <c r="C74" s="110">
        <v>27.103511855838125</v>
      </c>
      <c r="F74" s="110" t="s">
        <v>20</v>
      </c>
      <c r="G74" s="110">
        <v>3.9074530695991787</v>
      </c>
      <c r="H74" s="110">
        <v>3.9033344732216237</v>
      </c>
    </row>
    <row r="75" spans="1:8" x14ac:dyDescent="0.25">
      <c r="A75" s="110" t="s">
        <v>21</v>
      </c>
      <c r="B75" s="110">
        <v>45.870811660457271</v>
      </c>
      <c r="C75" s="110">
        <v>28.716620771164418</v>
      </c>
      <c r="F75" s="110" t="s">
        <v>21</v>
      </c>
      <c r="G75" s="110">
        <v>3.9825727078746276</v>
      </c>
      <c r="H75" s="110">
        <v>3.9809538665210806</v>
      </c>
    </row>
    <row r="76" spans="1:8" x14ac:dyDescent="0.25">
      <c r="A76" s="110" t="s">
        <v>22</v>
      </c>
      <c r="B76" s="110">
        <v>42.31337828892768</v>
      </c>
      <c r="C76" s="110">
        <v>26.713170109329283</v>
      </c>
      <c r="F76" s="110" t="s">
        <v>22</v>
      </c>
      <c r="G76" s="110">
        <v>4.0985473423604475</v>
      </c>
      <c r="H76" s="110">
        <v>4.095664624866763</v>
      </c>
    </row>
    <row r="77" spans="1:8" x14ac:dyDescent="0.25">
      <c r="A77" s="110" t="s">
        <v>23</v>
      </c>
      <c r="B77" s="110">
        <v>46.727932662599059</v>
      </c>
      <c r="C77" s="110">
        <v>29.255735937878086</v>
      </c>
      <c r="F77" s="110" t="s">
        <v>23</v>
      </c>
      <c r="G77" s="110">
        <v>3.8700857315983028</v>
      </c>
      <c r="H77" s="110">
        <v>3.8675089841195556</v>
      </c>
    </row>
    <row r="78" spans="1:8" x14ac:dyDescent="0.25">
      <c r="A78" s="110" t="s">
        <v>24</v>
      </c>
      <c r="B78" s="110">
        <v>50.793440242856192</v>
      </c>
      <c r="C78" s="110">
        <v>31.898498947103178</v>
      </c>
      <c r="F78" s="110" t="s">
        <v>24</v>
      </c>
      <c r="G78" s="110">
        <v>3.6751648338462823</v>
      </c>
      <c r="H78" s="110">
        <v>3.6741969287009866</v>
      </c>
    </row>
    <row r="79" spans="1:8" x14ac:dyDescent="0.25">
      <c r="A79" s="110" t="s">
        <v>25</v>
      </c>
      <c r="B79" s="110">
        <v>55.308398776919852</v>
      </c>
      <c r="C79" s="110">
        <v>34.945664324896157</v>
      </c>
      <c r="F79" s="110" t="s">
        <v>25</v>
      </c>
      <c r="G79" s="110">
        <v>3.2815464084519714</v>
      </c>
      <c r="H79" s="110">
        <v>3.2788886689104464</v>
      </c>
    </row>
    <row r="80" spans="1:8" x14ac:dyDescent="0.25">
      <c r="A80" s="110" t="s">
        <v>26</v>
      </c>
      <c r="B80" s="110">
        <v>46.75461004821527</v>
      </c>
      <c r="C80" s="110">
        <v>29.872568488288145</v>
      </c>
      <c r="F80" s="110" t="s">
        <v>26</v>
      </c>
      <c r="G80" s="110">
        <v>4.3167309603658834</v>
      </c>
      <c r="H80" s="110">
        <v>4.3133252941211762</v>
      </c>
    </row>
    <row r="93" spans="1:8" x14ac:dyDescent="0.25">
      <c r="A93" s="110" t="s">
        <v>463</v>
      </c>
      <c r="B93" s="110"/>
      <c r="C93" s="110"/>
      <c r="F93" s="110" t="s">
        <v>464</v>
      </c>
      <c r="G93" s="110"/>
      <c r="H93" s="110"/>
    </row>
    <row r="94" spans="1:8" x14ac:dyDescent="0.25">
      <c r="A94" s="110" t="s">
        <v>168</v>
      </c>
      <c r="B94" s="110" t="s">
        <v>39</v>
      </c>
      <c r="C94" s="110" t="s">
        <v>40</v>
      </c>
      <c r="F94" s="110" t="s">
        <v>168</v>
      </c>
      <c r="G94" s="110" t="s">
        <v>39</v>
      </c>
      <c r="H94" s="110" t="s">
        <v>40</v>
      </c>
    </row>
    <row r="95" spans="1:8" x14ac:dyDescent="0.25">
      <c r="A95" s="110" t="s">
        <v>73</v>
      </c>
      <c r="B95" s="110">
        <v>28.91491333849282</v>
      </c>
      <c r="C95" s="110">
        <v>19.408647952500651</v>
      </c>
      <c r="F95" s="110" t="s">
        <v>73</v>
      </c>
      <c r="G95" s="110">
        <v>4.7878907867029019</v>
      </c>
      <c r="H95" s="110">
        <v>4.7876278124743772</v>
      </c>
    </row>
    <row r="96" spans="1:8" x14ac:dyDescent="0.25">
      <c r="A96" s="110" t="s">
        <v>74</v>
      </c>
      <c r="B96" s="110">
        <v>35.179731386324136</v>
      </c>
      <c r="C96" s="110">
        <v>22.421910652756026</v>
      </c>
      <c r="F96" s="110" t="s">
        <v>74</v>
      </c>
      <c r="G96" s="110">
        <v>4.4077670388301939</v>
      </c>
      <c r="H96" s="110">
        <v>4.4048063289797588</v>
      </c>
    </row>
    <row r="97" spans="1:8" x14ac:dyDescent="0.25">
      <c r="A97" s="110" t="s">
        <v>75</v>
      </c>
      <c r="B97" s="110">
        <v>32.037140360244692</v>
      </c>
      <c r="C97" s="110">
        <v>20.963316594973691</v>
      </c>
      <c r="F97" s="110" t="s">
        <v>75</v>
      </c>
      <c r="G97" s="110">
        <v>4.3952012702755123</v>
      </c>
      <c r="H97" s="110">
        <v>4.3923865461184795</v>
      </c>
    </row>
    <row r="98" spans="1:8" x14ac:dyDescent="0.25">
      <c r="A98" s="110" t="s">
        <v>76</v>
      </c>
      <c r="B98" s="110">
        <v>36.100414159412374</v>
      </c>
      <c r="C98" s="110">
        <v>22.870411699653431</v>
      </c>
      <c r="F98" s="110" t="s">
        <v>76</v>
      </c>
      <c r="G98" s="110">
        <v>4.2446350257674741</v>
      </c>
      <c r="H98" s="110">
        <v>4.2419132924973351</v>
      </c>
    </row>
    <row r="99" spans="1:8" x14ac:dyDescent="0.25">
      <c r="A99" s="110" t="s">
        <v>77</v>
      </c>
      <c r="B99" s="110">
        <v>32.658960421878653</v>
      </c>
      <c r="C99" s="110">
        <v>21.193776009951023</v>
      </c>
      <c r="F99" s="110" t="s">
        <v>77</v>
      </c>
      <c r="G99" s="110">
        <v>4.3954512457779131</v>
      </c>
      <c r="H99" s="110">
        <v>4.3919435895282257</v>
      </c>
    </row>
    <row r="100" spans="1:8" x14ac:dyDescent="0.25">
      <c r="A100" s="110" t="s">
        <v>78</v>
      </c>
      <c r="B100" s="110">
        <v>35.482324732176245</v>
      </c>
      <c r="C100" s="110">
        <v>23.120537187355637</v>
      </c>
      <c r="F100" s="110" t="s">
        <v>78</v>
      </c>
      <c r="G100" s="110">
        <v>4.0620699171481194</v>
      </c>
      <c r="H100" s="110">
        <v>4.059502168787458</v>
      </c>
    </row>
    <row r="101" spans="1:8" x14ac:dyDescent="0.25">
      <c r="A101" s="110" t="s">
        <v>79</v>
      </c>
      <c r="B101" s="110">
        <v>35.9665982733692</v>
      </c>
      <c r="C101" s="110">
        <v>23.479731986265342</v>
      </c>
      <c r="F101" s="110" t="s">
        <v>79</v>
      </c>
      <c r="G101" s="110">
        <v>4.0092040979983956</v>
      </c>
      <c r="H101" s="110">
        <v>4.004847524942555</v>
      </c>
    </row>
    <row r="102" spans="1:8" x14ac:dyDescent="0.25">
      <c r="A102" s="110" t="s">
        <v>80</v>
      </c>
      <c r="B102" s="110">
        <v>38.246095882603498</v>
      </c>
      <c r="C102" s="110">
        <v>24.539348143881895</v>
      </c>
      <c r="F102" s="110" t="s">
        <v>80</v>
      </c>
      <c r="G102" s="110">
        <v>4.0028837173956946</v>
      </c>
      <c r="H102" s="110">
        <v>3.9991480834878179</v>
      </c>
    </row>
    <row r="103" spans="1:8" x14ac:dyDescent="0.25">
      <c r="A103" s="110" t="s">
        <v>81</v>
      </c>
      <c r="B103" s="110">
        <v>40.640557225391909</v>
      </c>
      <c r="C103" s="110">
        <v>24.584035764495077</v>
      </c>
      <c r="F103" s="110" t="s">
        <v>81</v>
      </c>
      <c r="G103" s="110">
        <v>3.9497119282310327</v>
      </c>
      <c r="H103" s="110">
        <v>3.9438135062763844</v>
      </c>
    </row>
    <row r="104" spans="1:8" x14ac:dyDescent="0.25">
      <c r="A104" s="110" t="s">
        <v>20</v>
      </c>
      <c r="B104" s="110">
        <v>41.499860013718653</v>
      </c>
      <c r="C104" s="110">
        <v>26.741732310233598</v>
      </c>
      <c r="F104" s="110" t="s">
        <v>20</v>
      </c>
      <c r="G104" s="110">
        <v>3.9074730676393705</v>
      </c>
      <c r="H104" s="110">
        <v>3.904040404040404</v>
      </c>
    </row>
    <row r="105" spans="1:8" x14ac:dyDescent="0.25">
      <c r="A105" s="110" t="s">
        <v>21</v>
      </c>
      <c r="B105" s="110">
        <v>45.167656569656167</v>
      </c>
      <c r="C105" s="110">
        <v>27.832874378310922</v>
      </c>
      <c r="F105" s="110" t="s">
        <v>21</v>
      </c>
      <c r="G105" s="110">
        <v>3.9828046851408554</v>
      </c>
      <c r="H105" s="110">
        <v>3.9805749036594409</v>
      </c>
    </row>
    <row r="106" spans="1:8" x14ac:dyDescent="0.25">
      <c r="A106" s="110" t="s">
        <v>22</v>
      </c>
      <c r="B106" s="110">
        <v>41.70356305082101</v>
      </c>
      <c r="C106" s="110">
        <v>25.939747904705335</v>
      </c>
      <c r="F106" s="110" t="s">
        <v>22</v>
      </c>
      <c r="G106" s="110">
        <v>4.0985933378528898</v>
      </c>
      <c r="H106" s="110">
        <v>4.0951646738619614</v>
      </c>
    </row>
    <row r="107" spans="1:8" x14ac:dyDescent="0.25">
      <c r="A107" s="110" t="s">
        <v>23</v>
      </c>
      <c r="B107" s="110">
        <v>46.290322548390257</v>
      </c>
      <c r="C107" s="110">
        <v>28.653682939071963</v>
      </c>
      <c r="F107" s="110" t="s">
        <v>23</v>
      </c>
      <c r="G107" s="110">
        <v>3.8701847218972536</v>
      </c>
      <c r="H107" s="110">
        <v>3.8683569010236991</v>
      </c>
    </row>
    <row r="108" spans="1:8" x14ac:dyDescent="0.25">
      <c r="A108" s="110" t="s">
        <v>24</v>
      </c>
      <c r="B108" s="110">
        <v>50.486666306701935</v>
      </c>
      <c r="C108" s="110">
        <v>31.496449347963893</v>
      </c>
      <c r="F108" s="110" t="s">
        <v>24</v>
      </c>
      <c r="G108" s="110">
        <v>3.6751218380598698</v>
      </c>
      <c r="H108" s="110">
        <v>3.6741739309547654</v>
      </c>
    </row>
    <row r="109" spans="1:8" x14ac:dyDescent="0.25">
      <c r="A109" s="110" t="s">
        <v>25</v>
      </c>
      <c r="B109" s="110">
        <v>55.206478765081016</v>
      </c>
      <c r="C109" s="110">
        <v>34.821029539105162</v>
      </c>
      <c r="F109" s="110" t="s">
        <v>25</v>
      </c>
      <c r="G109" s="110">
        <v>3.2815654065901541</v>
      </c>
      <c r="H109" s="110">
        <v>3.2789246653827919</v>
      </c>
    </row>
    <row r="110" spans="1:8" x14ac:dyDescent="0.25">
      <c r="A110" s="110" t="s">
        <v>26</v>
      </c>
      <c r="B110" s="110">
        <v>45.46244568032332</v>
      </c>
      <c r="C110" s="110">
        <v>28.55468464090519</v>
      </c>
      <c r="F110" s="110" t="s">
        <v>26</v>
      </c>
      <c r="G110" s="110">
        <v>4.3168099526246424</v>
      </c>
      <c r="H110" s="110">
        <v>4.3124753774130129</v>
      </c>
    </row>
    <row r="123" spans="1:8" x14ac:dyDescent="0.25">
      <c r="A123" s="110" t="s">
        <v>465</v>
      </c>
      <c r="B123" s="110"/>
      <c r="C123" s="110"/>
      <c r="F123" s="110" t="s">
        <v>466</v>
      </c>
      <c r="G123" s="110"/>
      <c r="H123" s="110"/>
    </row>
    <row r="124" spans="1:8" x14ac:dyDescent="0.25">
      <c r="A124" s="110" t="s">
        <v>168</v>
      </c>
      <c r="B124" s="110" t="s">
        <v>39</v>
      </c>
      <c r="C124" s="110" t="s">
        <v>40</v>
      </c>
      <c r="F124" s="110" t="s">
        <v>168</v>
      </c>
      <c r="G124" s="110" t="s">
        <v>39</v>
      </c>
      <c r="H124" s="110" t="s">
        <v>40</v>
      </c>
    </row>
    <row r="125" spans="1:8" x14ac:dyDescent="0.25">
      <c r="A125" s="110" t="s">
        <v>73</v>
      </c>
      <c r="B125" s="110">
        <v>21.876856068105322</v>
      </c>
      <c r="C125" s="110">
        <v>15.311815442086674</v>
      </c>
      <c r="F125" s="110" t="s">
        <v>73</v>
      </c>
      <c r="G125" s="110">
        <v>14.932534611608061</v>
      </c>
      <c r="H125" s="110">
        <v>14.817377896966095</v>
      </c>
    </row>
    <row r="126" spans="1:8" x14ac:dyDescent="0.25">
      <c r="A126" s="110" t="s">
        <v>74</v>
      </c>
      <c r="B126" s="110">
        <v>27.289473631584098</v>
      </c>
      <c r="C126" s="110">
        <v>18.138874390309745</v>
      </c>
      <c r="F126" s="110" t="s">
        <v>74</v>
      </c>
      <c r="G126" s="110">
        <v>10.360671654177889</v>
      </c>
      <c r="H126" s="110">
        <v>9.7376087143459937</v>
      </c>
    </row>
    <row r="127" spans="1:8" x14ac:dyDescent="0.25">
      <c r="A127" s="110" t="s">
        <v>75</v>
      </c>
      <c r="B127" s="110">
        <v>24.957705144895797</v>
      </c>
      <c r="C127" s="110">
        <v>16.872296514941535</v>
      </c>
      <c r="F127" s="110" t="s">
        <v>75</v>
      </c>
      <c r="G127" s="110">
        <v>7.9303348271869343</v>
      </c>
      <c r="H127" s="110">
        <v>7.9944285460024904</v>
      </c>
    </row>
    <row r="128" spans="1:8" x14ac:dyDescent="0.25">
      <c r="A128" s="110" t="s">
        <v>76</v>
      </c>
      <c r="B128" s="110">
        <v>28.466500282972266</v>
      </c>
      <c r="C128" s="110">
        <v>18.740957386176152</v>
      </c>
      <c r="F128" s="110" t="s">
        <v>76</v>
      </c>
      <c r="G128" s="110">
        <v>7.3743263160210297</v>
      </c>
      <c r="H128" s="110">
        <v>7.2984697499645028</v>
      </c>
    </row>
    <row r="129" spans="1:8" x14ac:dyDescent="0.25">
      <c r="A129" s="110" t="s">
        <v>77</v>
      </c>
      <c r="B129" s="110">
        <v>25.758991618821351</v>
      </c>
      <c r="C129" s="110">
        <v>17.251003401666633</v>
      </c>
      <c r="F129" s="110" t="s">
        <v>77</v>
      </c>
      <c r="G129" s="110">
        <v>7.3029823077338403</v>
      </c>
      <c r="H129" s="110">
        <v>7.4231555307579846</v>
      </c>
    </row>
    <row r="130" spans="1:8" x14ac:dyDescent="0.25">
      <c r="A130" s="110" t="s">
        <v>78</v>
      </c>
      <c r="B130" s="110">
        <v>28.63723355111199</v>
      </c>
      <c r="C130" s="110">
        <v>19.127303524254621</v>
      </c>
      <c r="F130" s="110" t="s">
        <v>78</v>
      </c>
      <c r="G130" s="110">
        <v>4.8102215982833672</v>
      </c>
      <c r="H130" s="110">
        <v>4.9448324064241698</v>
      </c>
    </row>
    <row r="131" spans="1:8" x14ac:dyDescent="0.25">
      <c r="A131" s="110" t="s">
        <v>79</v>
      </c>
      <c r="B131" s="110">
        <v>29.06846029089149</v>
      </c>
      <c r="C131" s="110">
        <v>19.411847638931381</v>
      </c>
      <c r="F131" s="110" t="s">
        <v>79</v>
      </c>
      <c r="G131" s="110">
        <v>4.7385876184133942</v>
      </c>
      <c r="H131" s="110">
        <v>4.8766670866255097</v>
      </c>
    </row>
    <row r="132" spans="1:8" x14ac:dyDescent="0.25">
      <c r="A132" s="110" t="s">
        <v>80</v>
      </c>
      <c r="B132" s="110">
        <v>30.672199124485793</v>
      </c>
      <c r="C132" s="110">
        <v>20.266615871644575</v>
      </c>
      <c r="F132" s="110" t="s">
        <v>80</v>
      </c>
      <c r="G132" s="110">
        <v>5.0569254213087111</v>
      </c>
      <c r="H132" s="110">
        <v>5.210318388797897</v>
      </c>
    </row>
    <row r="133" spans="1:8" x14ac:dyDescent="0.25">
      <c r="A133" s="110" t="s">
        <v>81</v>
      </c>
      <c r="B133" s="110">
        <v>32.527224332015457</v>
      </c>
      <c r="C133" s="110">
        <v>20.556240488432131</v>
      </c>
      <c r="F133" s="110" t="s">
        <v>81</v>
      </c>
      <c r="G133" s="110">
        <v>4.7888006975316406</v>
      </c>
      <c r="H133" s="110">
        <v>4.7678907467068221</v>
      </c>
    </row>
    <row r="134" spans="1:8" x14ac:dyDescent="0.25">
      <c r="A134" s="110" t="s">
        <v>20</v>
      </c>
      <c r="B134" s="110">
        <v>33.546561436979168</v>
      </c>
      <c r="C134" s="110">
        <v>22.422077636391631</v>
      </c>
      <c r="F134" s="110" t="s">
        <v>20</v>
      </c>
      <c r="G134" s="110">
        <v>5.9725406910122798</v>
      </c>
      <c r="H134" s="110">
        <v>5.9023065739557516</v>
      </c>
    </row>
    <row r="135" spans="1:8" x14ac:dyDescent="0.25">
      <c r="A135" s="110" t="s">
        <v>21</v>
      </c>
      <c r="B135" s="110">
        <v>35.721036338438829</v>
      </c>
      <c r="C135" s="110">
        <v>23.133845883103454</v>
      </c>
      <c r="F135" s="110" t="s">
        <v>21</v>
      </c>
      <c r="G135" s="110">
        <v>10.112007023311714</v>
      </c>
      <c r="H135" s="110">
        <v>9.4154462862639452</v>
      </c>
    </row>
    <row r="136" spans="1:8" x14ac:dyDescent="0.25">
      <c r="A136" s="110" t="s">
        <v>22</v>
      </c>
      <c r="B136" s="110">
        <v>33.025426508202194</v>
      </c>
      <c r="C136" s="110">
        <v>21.520368003935609</v>
      </c>
      <c r="F136" s="110" t="s">
        <v>22</v>
      </c>
      <c r="G136" s="110">
        <v>9.3432473617585465</v>
      </c>
      <c r="H136" s="110">
        <v>8.8028863171409188</v>
      </c>
    </row>
    <row r="137" spans="1:8" x14ac:dyDescent="0.25">
      <c r="A137" s="110" t="s">
        <v>23</v>
      </c>
      <c r="B137" s="110">
        <v>37.170293311255492</v>
      </c>
      <c r="C137" s="110">
        <v>24.080600101190079</v>
      </c>
      <c r="F137" s="110" t="s">
        <v>23</v>
      </c>
      <c r="G137" s="110">
        <v>7.9107647450549825</v>
      </c>
      <c r="H137" s="110">
        <v>7.680024357612953</v>
      </c>
    </row>
    <row r="138" spans="1:8" x14ac:dyDescent="0.25">
      <c r="A138" s="110" t="s">
        <v>24</v>
      </c>
      <c r="B138" s="110">
        <v>40.827254929016952</v>
      </c>
      <c r="C138" s="110">
        <v>26.642063077818371</v>
      </c>
      <c r="F138" s="110" t="s">
        <v>24</v>
      </c>
      <c r="G138" s="110">
        <v>6.0382892476537284</v>
      </c>
      <c r="H138" s="110">
        <v>6.0204229985461417</v>
      </c>
    </row>
    <row r="139" spans="1:8" x14ac:dyDescent="0.25">
      <c r="A139" s="110" t="s">
        <v>25</v>
      </c>
      <c r="B139" s="110">
        <v>46.12006723341112</v>
      </c>
      <c r="C139" s="110">
        <v>30.53429563902737</v>
      </c>
      <c r="F139" s="110" t="s">
        <v>25</v>
      </c>
      <c r="G139" s="110">
        <v>4.0097520442996579</v>
      </c>
      <c r="H139" s="110">
        <v>4.0098870310709547</v>
      </c>
    </row>
    <row r="140" spans="1:8" x14ac:dyDescent="0.25">
      <c r="A140" s="110" t="s">
        <v>26</v>
      </c>
      <c r="B140" s="110">
        <v>35.09639955284382</v>
      </c>
      <c r="C140" s="110">
        <v>23.035650506250384</v>
      </c>
      <c r="F140" s="110" t="s">
        <v>26</v>
      </c>
      <c r="G140" s="110">
        <v>12.597215472883656</v>
      </c>
      <c r="H140" s="110">
        <v>11.430579803179286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214756.51</v>
      </c>
      <c r="E2">
        <v>159808.85</v>
      </c>
    </row>
    <row r="3" spans="1:5" x14ac:dyDescent="0.25">
      <c r="A3" t="s">
        <v>39</v>
      </c>
      <c r="B3" t="s">
        <v>74</v>
      </c>
      <c r="C3" t="s">
        <v>67</v>
      </c>
      <c r="D3">
        <v>279054.21999999997</v>
      </c>
      <c r="E3">
        <v>130307.72</v>
      </c>
    </row>
    <row r="4" spans="1:5" x14ac:dyDescent="0.25">
      <c r="A4" t="s">
        <v>39</v>
      </c>
      <c r="B4" t="s">
        <v>75</v>
      </c>
      <c r="C4" t="s">
        <v>67</v>
      </c>
      <c r="D4">
        <v>248189.48</v>
      </c>
      <c r="E4">
        <v>88735.39</v>
      </c>
    </row>
    <row r="5" spans="1:5" x14ac:dyDescent="0.25">
      <c r="A5" t="s">
        <v>39</v>
      </c>
      <c r="B5" t="s">
        <v>76</v>
      </c>
      <c r="C5" t="s">
        <v>67</v>
      </c>
      <c r="D5">
        <v>290027.57</v>
      </c>
      <c r="E5">
        <v>83712.75</v>
      </c>
    </row>
    <row r="6" spans="1:5" x14ac:dyDescent="0.25">
      <c r="A6" t="s">
        <v>39</v>
      </c>
      <c r="B6" t="s">
        <v>77</v>
      </c>
      <c r="C6" t="s">
        <v>67</v>
      </c>
      <c r="D6">
        <v>252359.77</v>
      </c>
      <c r="E6">
        <v>84201.27</v>
      </c>
    </row>
    <row r="7" spans="1:5" x14ac:dyDescent="0.25">
      <c r="A7" t="s">
        <v>39</v>
      </c>
      <c r="B7" t="s">
        <v>78</v>
      </c>
      <c r="C7" t="s">
        <v>67</v>
      </c>
      <c r="D7">
        <v>295961.21999999997</v>
      </c>
      <c r="E7">
        <v>52327.9</v>
      </c>
    </row>
    <row r="8" spans="1:5" x14ac:dyDescent="0.25">
      <c r="A8" t="s">
        <v>39</v>
      </c>
      <c r="B8" t="s">
        <v>79</v>
      </c>
      <c r="C8" t="s">
        <v>67</v>
      </c>
      <c r="D8">
        <v>302882.3</v>
      </c>
      <c r="E8">
        <v>52326.82</v>
      </c>
    </row>
    <row r="9" spans="1:5" x14ac:dyDescent="0.25">
      <c r="A9" t="s">
        <v>39</v>
      </c>
      <c r="B9" t="s">
        <v>80</v>
      </c>
      <c r="C9" t="s">
        <v>67</v>
      </c>
      <c r="D9">
        <v>331442.55</v>
      </c>
      <c r="E9">
        <v>56921.64</v>
      </c>
    </row>
    <row r="10" spans="1:5" x14ac:dyDescent="0.25">
      <c r="A10" t="s">
        <v>39</v>
      </c>
      <c r="B10" t="s">
        <v>81</v>
      </c>
      <c r="C10" t="s">
        <v>67</v>
      </c>
      <c r="D10">
        <v>341019.38</v>
      </c>
      <c r="E10">
        <v>56625.03</v>
      </c>
    </row>
    <row r="11" spans="1:5" x14ac:dyDescent="0.25">
      <c r="A11" t="s">
        <v>39</v>
      </c>
      <c r="B11" t="s">
        <v>20</v>
      </c>
      <c r="C11" t="s">
        <v>67</v>
      </c>
      <c r="D11">
        <v>342839.15</v>
      </c>
      <c r="E11">
        <v>68601.460000000006</v>
      </c>
    </row>
    <row r="12" spans="1:5" x14ac:dyDescent="0.25">
      <c r="A12" t="s">
        <v>39</v>
      </c>
      <c r="B12" t="s">
        <v>21</v>
      </c>
      <c r="C12" t="s">
        <v>67</v>
      </c>
      <c r="D12">
        <v>366480.63</v>
      </c>
      <c r="E12">
        <v>115782.58</v>
      </c>
    </row>
    <row r="13" spans="1:5" x14ac:dyDescent="0.25">
      <c r="A13" t="s">
        <v>39</v>
      </c>
      <c r="B13" t="s">
        <v>22</v>
      </c>
      <c r="C13" t="s">
        <v>67</v>
      </c>
      <c r="D13">
        <v>341252.11</v>
      </c>
      <c r="E13">
        <v>118754.14</v>
      </c>
    </row>
    <row r="14" spans="1:5" x14ac:dyDescent="0.25">
      <c r="A14" t="s">
        <v>39</v>
      </c>
      <c r="B14" t="s">
        <v>23</v>
      </c>
      <c r="C14" t="s">
        <v>67</v>
      </c>
      <c r="D14">
        <v>390429.43</v>
      </c>
      <c r="E14">
        <v>93074.28</v>
      </c>
    </row>
    <row r="15" spans="1:5" x14ac:dyDescent="0.25">
      <c r="A15" t="s">
        <v>39</v>
      </c>
      <c r="B15" t="s">
        <v>24</v>
      </c>
      <c r="C15" t="s">
        <v>67</v>
      </c>
      <c r="D15">
        <v>456025.32</v>
      </c>
      <c r="E15">
        <v>72677.320000000007</v>
      </c>
    </row>
    <row r="16" spans="1:5" x14ac:dyDescent="0.25">
      <c r="A16" t="s">
        <v>39</v>
      </c>
      <c r="B16" t="s">
        <v>25</v>
      </c>
      <c r="C16" t="s">
        <v>67</v>
      </c>
      <c r="D16">
        <v>488528.87</v>
      </c>
      <c r="E16">
        <v>49387.83</v>
      </c>
    </row>
    <row r="17" spans="1:5" x14ac:dyDescent="0.25">
      <c r="A17" t="s">
        <v>39</v>
      </c>
      <c r="B17" t="s">
        <v>26</v>
      </c>
      <c r="C17" t="s">
        <v>67</v>
      </c>
      <c r="D17">
        <v>377472.43</v>
      </c>
      <c r="E17">
        <v>163817.35</v>
      </c>
    </row>
    <row r="18" spans="1:5" x14ac:dyDescent="0.25">
      <c r="A18" t="s">
        <v>40</v>
      </c>
      <c r="B18" t="s">
        <v>73</v>
      </c>
      <c r="C18" t="s">
        <v>67</v>
      </c>
      <c r="D18">
        <v>159805.51999999999</v>
      </c>
      <c r="E18">
        <v>149130.76999999999</v>
      </c>
    </row>
    <row r="19" spans="1:5" x14ac:dyDescent="0.25">
      <c r="A19" t="s">
        <v>40</v>
      </c>
      <c r="B19" t="s">
        <v>74</v>
      </c>
      <c r="C19" t="s">
        <v>67</v>
      </c>
      <c r="D19">
        <v>193680.39</v>
      </c>
      <c r="E19">
        <v>111873.5</v>
      </c>
    </row>
    <row r="20" spans="1:5" x14ac:dyDescent="0.25">
      <c r="A20" t="s">
        <v>40</v>
      </c>
      <c r="B20" t="s">
        <v>75</v>
      </c>
      <c r="C20" t="s">
        <v>67</v>
      </c>
      <c r="D20">
        <v>173587.38</v>
      </c>
      <c r="E20">
        <v>85115.87</v>
      </c>
    </row>
    <row r="21" spans="1:5" x14ac:dyDescent="0.25">
      <c r="A21" t="s">
        <v>40</v>
      </c>
      <c r="B21" t="s">
        <v>76</v>
      </c>
      <c r="C21" t="s">
        <v>67</v>
      </c>
      <c r="D21">
        <v>195185.79</v>
      </c>
      <c r="E21">
        <v>79226.320000000007</v>
      </c>
    </row>
    <row r="22" spans="1:5" x14ac:dyDescent="0.25">
      <c r="A22" t="s">
        <v>40</v>
      </c>
      <c r="B22" t="s">
        <v>77</v>
      </c>
      <c r="C22" t="s">
        <v>67</v>
      </c>
      <c r="D22">
        <v>174698.08</v>
      </c>
      <c r="E22">
        <v>81263.509999999995</v>
      </c>
    </row>
    <row r="23" spans="1:5" x14ac:dyDescent="0.25">
      <c r="A23" t="s">
        <v>40</v>
      </c>
      <c r="B23" t="s">
        <v>78</v>
      </c>
      <c r="C23" t="s">
        <v>67</v>
      </c>
      <c r="D23">
        <v>202716.91</v>
      </c>
      <c r="E23">
        <v>53298.16</v>
      </c>
    </row>
    <row r="24" spans="1:5" x14ac:dyDescent="0.25">
      <c r="A24" t="s">
        <v>40</v>
      </c>
      <c r="B24" t="s">
        <v>79</v>
      </c>
      <c r="C24" t="s">
        <v>67</v>
      </c>
      <c r="D24">
        <v>211357.08</v>
      </c>
      <c r="E24">
        <v>53194.64</v>
      </c>
    </row>
    <row r="25" spans="1:5" x14ac:dyDescent="0.25">
      <c r="A25" t="s">
        <v>40</v>
      </c>
      <c r="B25" t="s">
        <v>80</v>
      </c>
      <c r="C25" t="s">
        <v>67</v>
      </c>
      <c r="D25">
        <v>215354.14</v>
      </c>
      <c r="E25">
        <v>57403.76</v>
      </c>
    </row>
    <row r="26" spans="1:5" x14ac:dyDescent="0.25">
      <c r="A26" t="s">
        <v>40</v>
      </c>
      <c r="B26" t="s">
        <v>81</v>
      </c>
      <c r="C26" t="s">
        <v>67</v>
      </c>
      <c r="D26">
        <v>220146.38</v>
      </c>
      <c r="E26">
        <v>53823.97</v>
      </c>
    </row>
    <row r="27" spans="1:5" x14ac:dyDescent="0.25">
      <c r="A27" t="s">
        <v>40</v>
      </c>
      <c r="B27" t="s">
        <v>20</v>
      </c>
      <c r="C27" t="s">
        <v>67</v>
      </c>
      <c r="D27">
        <v>240442.57</v>
      </c>
      <c r="E27">
        <v>65604.63</v>
      </c>
    </row>
    <row r="28" spans="1:5" x14ac:dyDescent="0.25">
      <c r="A28" t="s">
        <v>40</v>
      </c>
      <c r="B28" t="s">
        <v>21</v>
      </c>
      <c r="C28" t="s">
        <v>67</v>
      </c>
      <c r="D28">
        <v>248314.36</v>
      </c>
      <c r="E28">
        <v>101685</v>
      </c>
    </row>
    <row r="29" spans="1:5" x14ac:dyDescent="0.25">
      <c r="A29" t="s">
        <v>40</v>
      </c>
      <c r="B29" t="s">
        <v>22</v>
      </c>
      <c r="C29" t="s">
        <v>67</v>
      </c>
      <c r="D29">
        <v>235606.84</v>
      </c>
      <c r="E29">
        <v>101154.56</v>
      </c>
    </row>
    <row r="30" spans="1:5" x14ac:dyDescent="0.25">
      <c r="A30" t="s">
        <v>40</v>
      </c>
      <c r="B30" t="s">
        <v>23</v>
      </c>
      <c r="C30" t="s">
        <v>67</v>
      </c>
      <c r="D30">
        <v>262093.86</v>
      </c>
      <c r="E30">
        <v>83741.37</v>
      </c>
    </row>
    <row r="31" spans="1:5" x14ac:dyDescent="0.25">
      <c r="A31" t="s">
        <v>40</v>
      </c>
      <c r="B31" t="s">
        <v>24</v>
      </c>
      <c r="C31" t="s">
        <v>67</v>
      </c>
      <c r="D31">
        <v>287365.65000000002</v>
      </c>
      <c r="E31">
        <v>68700.36</v>
      </c>
    </row>
    <row r="32" spans="1:5" x14ac:dyDescent="0.25">
      <c r="A32" t="s">
        <v>40</v>
      </c>
      <c r="B32" t="s">
        <v>25</v>
      </c>
      <c r="C32" t="s">
        <v>67</v>
      </c>
      <c r="D32">
        <v>342417.06</v>
      </c>
      <c r="E32">
        <v>48028.480000000003</v>
      </c>
    </row>
    <row r="33" spans="1:5" x14ac:dyDescent="0.25">
      <c r="A33" t="s">
        <v>40</v>
      </c>
      <c r="B33" t="s">
        <v>26</v>
      </c>
      <c r="C33" t="s">
        <v>67</v>
      </c>
      <c r="D33">
        <v>242896.46</v>
      </c>
      <c r="E33">
        <v>132291.85</v>
      </c>
    </row>
    <row r="34" spans="1:5" x14ac:dyDescent="0.25">
      <c r="A34" t="s">
        <v>39</v>
      </c>
      <c r="B34" t="s">
        <v>73</v>
      </c>
      <c r="C34" t="s">
        <v>48</v>
      </c>
      <c r="D34">
        <v>286085.90999999997</v>
      </c>
      <c r="E34">
        <v>112295.06</v>
      </c>
    </row>
    <row r="35" spans="1:5" x14ac:dyDescent="0.25">
      <c r="A35" t="s">
        <v>39</v>
      </c>
      <c r="B35" t="s">
        <v>74</v>
      </c>
      <c r="C35" t="s">
        <v>48</v>
      </c>
      <c r="D35">
        <v>350348.2</v>
      </c>
      <c r="E35">
        <v>79513.95</v>
      </c>
    </row>
    <row r="36" spans="1:5" x14ac:dyDescent="0.25">
      <c r="A36" t="s">
        <v>39</v>
      </c>
      <c r="B36" t="s">
        <v>75</v>
      </c>
      <c r="C36" t="s">
        <v>48</v>
      </c>
      <c r="D36">
        <v>320061.36</v>
      </c>
      <c r="E36">
        <v>63227.199999999997</v>
      </c>
    </row>
    <row r="37" spans="1:5" x14ac:dyDescent="0.25">
      <c r="A37" t="s">
        <v>39</v>
      </c>
      <c r="B37" t="s">
        <v>76</v>
      </c>
      <c r="C37" t="s">
        <v>48</v>
      </c>
      <c r="D37">
        <v>360806.9</v>
      </c>
      <c r="E37">
        <v>59048.57</v>
      </c>
    </row>
    <row r="38" spans="1:5" x14ac:dyDescent="0.25">
      <c r="A38" t="s">
        <v>39</v>
      </c>
      <c r="B38" t="s">
        <v>77</v>
      </c>
      <c r="C38" t="s">
        <v>48</v>
      </c>
      <c r="D38">
        <v>326573.5</v>
      </c>
      <c r="E38">
        <v>60376.19</v>
      </c>
    </row>
    <row r="39" spans="1:5" x14ac:dyDescent="0.25">
      <c r="A39" t="s">
        <v>39</v>
      </c>
      <c r="B39" t="s">
        <v>78</v>
      </c>
      <c r="C39" t="s">
        <v>48</v>
      </c>
      <c r="D39">
        <v>354880.76</v>
      </c>
      <c r="E39">
        <v>44014.47</v>
      </c>
    </row>
    <row r="40" spans="1:5" x14ac:dyDescent="0.25">
      <c r="A40" t="s">
        <v>39</v>
      </c>
      <c r="B40" t="s">
        <v>79</v>
      </c>
      <c r="C40" t="s">
        <v>48</v>
      </c>
      <c r="D40">
        <v>359721.27</v>
      </c>
      <c r="E40">
        <v>43535.58</v>
      </c>
    </row>
    <row r="41" spans="1:5" x14ac:dyDescent="0.25">
      <c r="A41" t="s">
        <v>39</v>
      </c>
      <c r="B41" t="s">
        <v>80</v>
      </c>
      <c r="C41" t="s">
        <v>48</v>
      </c>
      <c r="D41">
        <v>382589.62</v>
      </c>
      <c r="E41">
        <v>45241.64</v>
      </c>
    </row>
    <row r="42" spans="1:5" x14ac:dyDescent="0.25">
      <c r="A42" t="s">
        <v>39</v>
      </c>
      <c r="B42" t="s">
        <v>81</v>
      </c>
      <c r="C42" t="s">
        <v>48</v>
      </c>
      <c r="D42">
        <v>406497.58</v>
      </c>
      <c r="E42">
        <v>43146.879999999997</v>
      </c>
    </row>
    <row r="43" spans="1:5" x14ac:dyDescent="0.25">
      <c r="A43" t="s">
        <v>39</v>
      </c>
      <c r="B43" t="s">
        <v>20</v>
      </c>
      <c r="C43" t="s">
        <v>48</v>
      </c>
      <c r="D43">
        <v>415115.1</v>
      </c>
      <c r="E43">
        <v>50819.46</v>
      </c>
    </row>
    <row r="44" spans="1:5" x14ac:dyDescent="0.25">
      <c r="A44" t="s">
        <v>39</v>
      </c>
      <c r="B44" t="s">
        <v>21</v>
      </c>
      <c r="C44" t="s">
        <v>48</v>
      </c>
      <c r="D44">
        <v>449346.3</v>
      </c>
      <c r="E44">
        <v>74433.23</v>
      </c>
    </row>
    <row r="45" spans="1:5" x14ac:dyDescent="0.25">
      <c r="A45" t="s">
        <v>39</v>
      </c>
      <c r="B45" t="s">
        <v>22</v>
      </c>
      <c r="C45" t="s">
        <v>48</v>
      </c>
      <c r="D45">
        <v>415005.83</v>
      </c>
      <c r="E45">
        <v>70907.92</v>
      </c>
    </row>
    <row r="46" spans="1:5" x14ac:dyDescent="0.25">
      <c r="A46" t="s">
        <v>39</v>
      </c>
      <c r="B46" t="s">
        <v>23</v>
      </c>
      <c r="C46" t="s">
        <v>48</v>
      </c>
      <c r="D46">
        <v>461614.03</v>
      </c>
      <c r="E46">
        <v>60064.76</v>
      </c>
    </row>
    <row r="47" spans="1:5" x14ac:dyDescent="0.25">
      <c r="A47" t="s">
        <v>39</v>
      </c>
      <c r="B47" t="s">
        <v>24</v>
      </c>
      <c r="C47" t="s">
        <v>48</v>
      </c>
      <c r="D47">
        <v>504626.59</v>
      </c>
      <c r="E47">
        <v>48847.71</v>
      </c>
    </row>
    <row r="48" spans="1:5" x14ac:dyDescent="0.25">
      <c r="A48" t="s">
        <v>39</v>
      </c>
      <c r="B48" t="s">
        <v>25</v>
      </c>
      <c r="C48" t="s">
        <v>48</v>
      </c>
      <c r="D48">
        <v>552187.06000000006</v>
      </c>
      <c r="E48">
        <v>36528.699999999997</v>
      </c>
    </row>
    <row r="49" spans="1:5" x14ac:dyDescent="0.25">
      <c r="A49" t="s">
        <v>39</v>
      </c>
      <c r="B49" t="s">
        <v>26</v>
      </c>
      <c r="C49" t="s">
        <v>48</v>
      </c>
      <c r="D49">
        <v>450438.62</v>
      </c>
      <c r="E49">
        <v>92929.85</v>
      </c>
    </row>
    <row r="50" spans="1:5" x14ac:dyDescent="0.25">
      <c r="A50" t="s">
        <v>40</v>
      </c>
      <c r="B50" t="s">
        <v>73</v>
      </c>
      <c r="C50" t="s">
        <v>48</v>
      </c>
      <c r="D50">
        <v>192878.31</v>
      </c>
      <c r="E50">
        <v>118615.93</v>
      </c>
    </row>
    <row r="51" spans="1:5" x14ac:dyDescent="0.25">
      <c r="A51" t="s">
        <v>40</v>
      </c>
      <c r="B51" t="s">
        <v>74</v>
      </c>
      <c r="C51" t="s">
        <v>48</v>
      </c>
      <c r="D51">
        <v>224079.95</v>
      </c>
      <c r="E51">
        <v>80366.38</v>
      </c>
    </row>
    <row r="52" spans="1:5" x14ac:dyDescent="0.25">
      <c r="A52" t="s">
        <v>40</v>
      </c>
      <c r="B52" t="s">
        <v>75</v>
      </c>
      <c r="C52" t="s">
        <v>48</v>
      </c>
      <c r="D52">
        <v>209671.55</v>
      </c>
      <c r="E52">
        <v>66710.28</v>
      </c>
    </row>
    <row r="53" spans="1:5" x14ac:dyDescent="0.25">
      <c r="A53" t="s">
        <v>40</v>
      </c>
      <c r="B53" t="s">
        <v>76</v>
      </c>
      <c r="C53" t="s">
        <v>48</v>
      </c>
      <c r="D53">
        <v>228823.96</v>
      </c>
      <c r="E53">
        <v>61591.51</v>
      </c>
    </row>
    <row r="54" spans="1:5" x14ac:dyDescent="0.25">
      <c r="A54" t="s">
        <v>40</v>
      </c>
      <c r="B54" t="s">
        <v>77</v>
      </c>
      <c r="C54" t="s">
        <v>48</v>
      </c>
      <c r="D54">
        <v>212208.22</v>
      </c>
      <c r="E54">
        <v>63178.89</v>
      </c>
    </row>
    <row r="55" spans="1:5" x14ac:dyDescent="0.25">
      <c r="A55" t="s">
        <v>40</v>
      </c>
      <c r="B55" t="s">
        <v>78</v>
      </c>
      <c r="C55" t="s">
        <v>48</v>
      </c>
      <c r="D55">
        <v>231274.49</v>
      </c>
      <c r="E55">
        <v>45169.73</v>
      </c>
    </row>
    <row r="56" spans="1:5" x14ac:dyDescent="0.25">
      <c r="A56" t="s">
        <v>40</v>
      </c>
      <c r="B56" t="s">
        <v>79</v>
      </c>
      <c r="C56" t="s">
        <v>48</v>
      </c>
      <c r="D56">
        <v>234867.38</v>
      </c>
      <c r="E56">
        <v>44576.92</v>
      </c>
    </row>
    <row r="57" spans="1:5" x14ac:dyDescent="0.25">
      <c r="A57" t="s">
        <v>40</v>
      </c>
      <c r="B57" t="s">
        <v>80</v>
      </c>
      <c r="C57" t="s">
        <v>48</v>
      </c>
      <c r="D57">
        <v>245514.73</v>
      </c>
      <c r="E57">
        <v>46716.77</v>
      </c>
    </row>
    <row r="58" spans="1:5" x14ac:dyDescent="0.25">
      <c r="A58" t="s">
        <v>40</v>
      </c>
      <c r="B58" t="s">
        <v>81</v>
      </c>
      <c r="C58" t="s">
        <v>48</v>
      </c>
      <c r="D58">
        <v>245944.53</v>
      </c>
      <c r="E58">
        <v>43627.01</v>
      </c>
    </row>
    <row r="59" spans="1:5" x14ac:dyDescent="0.25">
      <c r="A59" t="s">
        <v>40</v>
      </c>
      <c r="B59" t="s">
        <v>20</v>
      </c>
      <c r="C59" t="s">
        <v>48</v>
      </c>
      <c r="D59">
        <v>267665.91999999998</v>
      </c>
      <c r="E59">
        <v>51811.62</v>
      </c>
    </row>
    <row r="60" spans="1:5" x14ac:dyDescent="0.25">
      <c r="A60" t="s">
        <v>40</v>
      </c>
      <c r="B60" t="s">
        <v>21</v>
      </c>
      <c r="C60" t="s">
        <v>48</v>
      </c>
      <c r="D60">
        <v>277538.89</v>
      </c>
      <c r="E60">
        <v>76638.36</v>
      </c>
    </row>
    <row r="61" spans="1:5" x14ac:dyDescent="0.25">
      <c r="A61" t="s">
        <v>40</v>
      </c>
      <c r="B61" t="s">
        <v>22</v>
      </c>
      <c r="C61" t="s">
        <v>48</v>
      </c>
      <c r="D61">
        <v>258828.32</v>
      </c>
      <c r="E61">
        <v>73042.66</v>
      </c>
    </row>
    <row r="62" spans="1:5" x14ac:dyDescent="0.25">
      <c r="A62" t="s">
        <v>40</v>
      </c>
      <c r="B62" t="s">
        <v>23</v>
      </c>
      <c r="C62" t="s">
        <v>48</v>
      </c>
      <c r="D62">
        <v>286118.94</v>
      </c>
      <c r="E62">
        <v>63685.68</v>
      </c>
    </row>
    <row r="63" spans="1:5" x14ac:dyDescent="0.25">
      <c r="A63" t="s">
        <v>40</v>
      </c>
      <c r="B63" t="s">
        <v>24</v>
      </c>
      <c r="C63" t="s">
        <v>48</v>
      </c>
      <c r="D63">
        <v>315106.62</v>
      </c>
      <c r="E63">
        <v>50539.37</v>
      </c>
    </row>
    <row r="64" spans="1:5" x14ac:dyDescent="0.25">
      <c r="A64" t="s">
        <v>40</v>
      </c>
      <c r="B64" t="s">
        <v>25</v>
      </c>
      <c r="C64" t="s">
        <v>48</v>
      </c>
      <c r="D64">
        <v>348407.34</v>
      </c>
      <c r="E64">
        <v>37111.07</v>
      </c>
    </row>
    <row r="65" spans="1:5" x14ac:dyDescent="0.25">
      <c r="A65" t="s">
        <v>40</v>
      </c>
      <c r="B65" t="s">
        <v>26</v>
      </c>
      <c r="C65" t="s">
        <v>48</v>
      </c>
      <c r="D65">
        <v>282816.28000000003</v>
      </c>
      <c r="E65">
        <v>92395.08</v>
      </c>
    </row>
    <row r="66" spans="1:5" x14ac:dyDescent="0.25">
      <c r="A66" t="s">
        <v>39</v>
      </c>
      <c r="B66" t="s">
        <v>73</v>
      </c>
      <c r="C66" t="s">
        <v>65</v>
      </c>
      <c r="D66">
        <v>301750.37</v>
      </c>
      <c r="E66">
        <v>47884.04</v>
      </c>
    </row>
    <row r="67" spans="1:5" x14ac:dyDescent="0.25">
      <c r="A67" t="s">
        <v>39</v>
      </c>
      <c r="B67" t="s">
        <v>74</v>
      </c>
      <c r="C67" t="s">
        <v>65</v>
      </c>
      <c r="D67">
        <v>359881.32</v>
      </c>
      <c r="E67">
        <v>44079.83</v>
      </c>
    </row>
    <row r="68" spans="1:5" x14ac:dyDescent="0.25">
      <c r="A68" t="s">
        <v>39</v>
      </c>
      <c r="B68" t="s">
        <v>75</v>
      </c>
      <c r="C68" t="s">
        <v>65</v>
      </c>
      <c r="D68">
        <v>324564.78999999998</v>
      </c>
      <c r="E68">
        <v>43955.99</v>
      </c>
    </row>
    <row r="69" spans="1:5" x14ac:dyDescent="0.25">
      <c r="A69" t="s">
        <v>39</v>
      </c>
      <c r="B69" t="s">
        <v>76</v>
      </c>
      <c r="C69" t="s">
        <v>65</v>
      </c>
      <c r="D69">
        <v>364886.48</v>
      </c>
      <c r="E69">
        <v>42449.279999999999</v>
      </c>
    </row>
    <row r="70" spans="1:5" x14ac:dyDescent="0.25">
      <c r="A70" t="s">
        <v>39</v>
      </c>
      <c r="B70" t="s">
        <v>77</v>
      </c>
      <c r="C70" t="s">
        <v>65</v>
      </c>
      <c r="D70">
        <v>330581.78000000003</v>
      </c>
      <c r="E70">
        <v>43958.18</v>
      </c>
    </row>
    <row r="71" spans="1:5" x14ac:dyDescent="0.25">
      <c r="A71" t="s">
        <v>39</v>
      </c>
      <c r="B71" t="s">
        <v>78</v>
      </c>
      <c r="C71" t="s">
        <v>65</v>
      </c>
      <c r="D71">
        <v>354315.84</v>
      </c>
      <c r="E71">
        <v>40624.97</v>
      </c>
    </row>
    <row r="72" spans="1:5" x14ac:dyDescent="0.25">
      <c r="A72" t="s">
        <v>39</v>
      </c>
      <c r="B72" t="s">
        <v>79</v>
      </c>
      <c r="C72" t="s">
        <v>65</v>
      </c>
      <c r="D72">
        <v>359757.16</v>
      </c>
      <c r="E72">
        <v>40096.04</v>
      </c>
    </row>
    <row r="73" spans="1:5" x14ac:dyDescent="0.25">
      <c r="A73" t="s">
        <v>39</v>
      </c>
      <c r="B73" t="s">
        <v>80</v>
      </c>
      <c r="C73" t="s">
        <v>65</v>
      </c>
      <c r="D73">
        <v>383436.25</v>
      </c>
      <c r="E73">
        <v>40032.31</v>
      </c>
    </row>
    <row r="74" spans="1:5" x14ac:dyDescent="0.25">
      <c r="A74" t="s">
        <v>39</v>
      </c>
      <c r="B74" t="s">
        <v>81</v>
      </c>
      <c r="C74" t="s">
        <v>65</v>
      </c>
      <c r="D74">
        <v>407017.42</v>
      </c>
      <c r="E74">
        <v>39500.620000000003</v>
      </c>
    </row>
    <row r="75" spans="1:5" x14ac:dyDescent="0.25">
      <c r="A75" t="s">
        <v>39</v>
      </c>
      <c r="B75" t="s">
        <v>20</v>
      </c>
      <c r="C75" t="s">
        <v>65</v>
      </c>
      <c r="D75">
        <v>418366.31</v>
      </c>
      <c r="E75">
        <v>39078.36</v>
      </c>
    </row>
    <row r="76" spans="1:5" x14ac:dyDescent="0.25">
      <c r="A76" t="s">
        <v>39</v>
      </c>
      <c r="B76" t="s">
        <v>21</v>
      </c>
      <c r="C76" t="s">
        <v>65</v>
      </c>
      <c r="D76">
        <v>458753.07</v>
      </c>
      <c r="E76">
        <v>39829.629999999997</v>
      </c>
    </row>
    <row r="77" spans="1:5" x14ac:dyDescent="0.25">
      <c r="A77" t="s">
        <v>39</v>
      </c>
      <c r="B77" t="s">
        <v>22</v>
      </c>
      <c r="C77" t="s">
        <v>65</v>
      </c>
      <c r="D77">
        <v>423175.25</v>
      </c>
      <c r="E77">
        <v>40989.49</v>
      </c>
    </row>
    <row r="78" spans="1:5" x14ac:dyDescent="0.25">
      <c r="A78" t="s">
        <v>39</v>
      </c>
      <c r="B78" t="s">
        <v>23</v>
      </c>
      <c r="C78" t="s">
        <v>65</v>
      </c>
      <c r="D78">
        <v>467325.12</v>
      </c>
      <c r="E78">
        <v>38704.65</v>
      </c>
    </row>
    <row r="79" spans="1:5" x14ac:dyDescent="0.25">
      <c r="A79" t="s">
        <v>39</v>
      </c>
      <c r="B79" t="s">
        <v>24</v>
      </c>
      <c r="C79" t="s">
        <v>65</v>
      </c>
      <c r="D79">
        <v>507984.18</v>
      </c>
      <c r="E79">
        <v>36755.25</v>
      </c>
    </row>
    <row r="80" spans="1:5" x14ac:dyDescent="0.25">
      <c r="A80" t="s">
        <v>39</v>
      </c>
      <c r="B80" t="s">
        <v>25</v>
      </c>
      <c r="C80" t="s">
        <v>65</v>
      </c>
      <c r="D80">
        <v>553138.18999999994</v>
      </c>
      <c r="E80">
        <v>32818.68</v>
      </c>
    </row>
    <row r="81" spans="1:5" x14ac:dyDescent="0.25">
      <c r="A81" t="s">
        <v>39</v>
      </c>
      <c r="B81" t="s">
        <v>26</v>
      </c>
      <c r="C81" t="s">
        <v>65</v>
      </c>
      <c r="D81">
        <v>467591.92</v>
      </c>
      <c r="E81">
        <v>43171.54</v>
      </c>
    </row>
    <row r="82" spans="1:5" x14ac:dyDescent="0.25">
      <c r="A82" t="s">
        <v>40</v>
      </c>
      <c r="B82" t="s">
        <v>73</v>
      </c>
      <c r="C82" t="s">
        <v>65</v>
      </c>
      <c r="D82">
        <v>209878.69</v>
      </c>
      <c r="E82">
        <v>47880.68</v>
      </c>
    </row>
    <row r="83" spans="1:5" x14ac:dyDescent="0.25">
      <c r="A83" t="s">
        <v>40</v>
      </c>
      <c r="B83" t="s">
        <v>74</v>
      </c>
      <c r="C83" t="s">
        <v>65</v>
      </c>
      <c r="D83">
        <v>233381.35</v>
      </c>
      <c r="E83">
        <v>44047.05</v>
      </c>
    </row>
    <row r="84" spans="1:5" x14ac:dyDescent="0.25">
      <c r="A84" t="s">
        <v>40</v>
      </c>
      <c r="B84" t="s">
        <v>75</v>
      </c>
      <c r="C84" t="s">
        <v>65</v>
      </c>
      <c r="D84">
        <v>215033.16</v>
      </c>
      <c r="E84">
        <v>43921.760000000002</v>
      </c>
    </row>
    <row r="85" spans="1:5" x14ac:dyDescent="0.25">
      <c r="A85" t="s">
        <v>40</v>
      </c>
      <c r="B85" t="s">
        <v>76</v>
      </c>
      <c r="C85" t="s">
        <v>65</v>
      </c>
      <c r="D85">
        <v>233421.18</v>
      </c>
      <c r="E85">
        <v>42418.82</v>
      </c>
    </row>
    <row r="86" spans="1:5" x14ac:dyDescent="0.25">
      <c r="A86" t="s">
        <v>40</v>
      </c>
      <c r="B86" t="s">
        <v>77</v>
      </c>
      <c r="C86" t="s">
        <v>65</v>
      </c>
      <c r="D86">
        <v>216936.44</v>
      </c>
      <c r="E86">
        <v>43921.67</v>
      </c>
    </row>
    <row r="87" spans="1:5" x14ac:dyDescent="0.25">
      <c r="A87" t="s">
        <v>40</v>
      </c>
      <c r="B87" t="s">
        <v>78</v>
      </c>
      <c r="C87" t="s">
        <v>65</v>
      </c>
      <c r="D87">
        <v>230866.62</v>
      </c>
      <c r="E87">
        <v>40589.33</v>
      </c>
    </row>
    <row r="88" spans="1:5" x14ac:dyDescent="0.25">
      <c r="A88" t="s">
        <v>40</v>
      </c>
      <c r="B88" t="s">
        <v>79</v>
      </c>
      <c r="C88" t="s">
        <v>65</v>
      </c>
      <c r="D88">
        <v>234935.95</v>
      </c>
      <c r="E88">
        <v>40048.300000000003</v>
      </c>
    </row>
    <row r="89" spans="1:5" x14ac:dyDescent="0.25">
      <c r="A89" t="s">
        <v>40</v>
      </c>
      <c r="B89" t="s">
        <v>80</v>
      </c>
      <c r="C89" t="s">
        <v>65</v>
      </c>
      <c r="D89">
        <v>246605.7</v>
      </c>
      <c r="E89">
        <v>40000.300000000003</v>
      </c>
    </row>
    <row r="90" spans="1:5" x14ac:dyDescent="0.25">
      <c r="A90" t="s">
        <v>40</v>
      </c>
      <c r="B90" t="s">
        <v>81</v>
      </c>
      <c r="C90" t="s">
        <v>65</v>
      </c>
      <c r="D90">
        <v>246253.58</v>
      </c>
      <c r="E90">
        <v>39447.85</v>
      </c>
    </row>
    <row r="91" spans="1:5" x14ac:dyDescent="0.25">
      <c r="A91" t="s">
        <v>40</v>
      </c>
      <c r="B91" t="s">
        <v>20</v>
      </c>
      <c r="C91" t="s">
        <v>65</v>
      </c>
      <c r="D91">
        <v>271061.68</v>
      </c>
      <c r="E91">
        <v>39037.17</v>
      </c>
    </row>
    <row r="92" spans="1:5" x14ac:dyDescent="0.25">
      <c r="A92" t="s">
        <v>40</v>
      </c>
      <c r="B92" t="s">
        <v>21</v>
      </c>
      <c r="C92" t="s">
        <v>65</v>
      </c>
      <c r="D92">
        <v>287194.34999999998</v>
      </c>
      <c r="E92">
        <v>39813.440000000002</v>
      </c>
    </row>
    <row r="93" spans="1:5" x14ac:dyDescent="0.25">
      <c r="A93" t="s">
        <v>40</v>
      </c>
      <c r="B93" t="s">
        <v>22</v>
      </c>
      <c r="C93" t="s">
        <v>65</v>
      </c>
      <c r="D93">
        <v>267157.88</v>
      </c>
      <c r="E93">
        <v>40960.660000000003</v>
      </c>
    </row>
    <row r="94" spans="1:5" x14ac:dyDescent="0.25">
      <c r="A94" t="s">
        <v>40</v>
      </c>
      <c r="B94" t="s">
        <v>23</v>
      </c>
      <c r="C94" t="s">
        <v>65</v>
      </c>
      <c r="D94">
        <v>292586.03000000003</v>
      </c>
      <c r="E94">
        <v>38678.879999999997</v>
      </c>
    </row>
    <row r="95" spans="1:5" x14ac:dyDescent="0.25">
      <c r="A95" t="s">
        <v>40</v>
      </c>
      <c r="B95" t="s">
        <v>24</v>
      </c>
      <c r="C95" t="s">
        <v>65</v>
      </c>
      <c r="D95">
        <v>319016.25</v>
      </c>
      <c r="E95">
        <v>36745.57</v>
      </c>
    </row>
    <row r="96" spans="1:5" x14ac:dyDescent="0.25">
      <c r="A96" t="s">
        <v>40</v>
      </c>
      <c r="B96" t="s">
        <v>25</v>
      </c>
      <c r="C96" t="s">
        <v>65</v>
      </c>
      <c r="D96">
        <v>349490.89</v>
      </c>
      <c r="E96">
        <v>32792.1</v>
      </c>
    </row>
    <row r="97" spans="1:5" x14ac:dyDescent="0.25">
      <c r="A97" t="s">
        <v>40</v>
      </c>
      <c r="B97" t="s">
        <v>26</v>
      </c>
      <c r="C97" t="s">
        <v>65</v>
      </c>
      <c r="D97">
        <v>298754.96000000002</v>
      </c>
      <c r="E97">
        <v>43137.48</v>
      </c>
    </row>
    <row r="98" spans="1:5" x14ac:dyDescent="0.25">
      <c r="A98" t="s">
        <v>39</v>
      </c>
      <c r="B98" t="s">
        <v>73</v>
      </c>
      <c r="C98" t="s">
        <v>68</v>
      </c>
      <c r="D98">
        <v>289177.46999999997</v>
      </c>
      <c r="E98">
        <v>47883.6</v>
      </c>
    </row>
    <row r="99" spans="1:5" x14ac:dyDescent="0.25">
      <c r="A99" t="s">
        <v>39</v>
      </c>
      <c r="B99" t="s">
        <v>74</v>
      </c>
      <c r="C99" t="s">
        <v>68</v>
      </c>
      <c r="D99">
        <v>351831.79</v>
      </c>
      <c r="E99">
        <v>44081.99</v>
      </c>
    </row>
    <row r="100" spans="1:5" x14ac:dyDescent="0.25">
      <c r="A100" t="s">
        <v>39</v>
      </c>
      <c r="B100" t="s">
        <v>75</v>
      </c>
      <c r="C100" t="s">
        <v>68</v>
      </c>
      <c r="D100">
        <v>320402.8</v>
      </c>
      <c r="E100">
        <v>43956.32</v>
      </c>
    </row>
    <row r="101" spans="1:5" x14ac:dyDescent="0.25">
      <c r="A101" t="s">
        <v>39</v>
      </c>
      <c r="B101" t="s">
        <v>76</v>
      </c>
      <c r="C101" t="s">
        <v>68</v>
      </c>
      <c r="D101">
        <v>361039.52</v>
      </c>
      <c r="E101">
        <v>42450.51</v>
      </c>
    </row>
    <row r="102" spans="1:5" x14ac:dyDescent="0.25">
      <c r="A102" t="s">
        <v>39</v>
      </c>
      <c r="B102" t="s">
        <v>77</v>
      </c>
      <c r="C102" t="s">
        <v>68</v>
      </c>
      <c r="D102">
        <v>326621.61</v>
      </c>
      <c r="E102">
        <v>43958.82</v>
      </c>
    </row>
    <row r="103" spans="1:5" x14ac:dyDescent="0.25">
      <c r="A103" t="s">
        <v>39</v>
      </c>
      <c r="B103" t="s">
        <v>78</v>
      </c>
      <c r="C103" t="s">
        <v>68</v>
      </c>
      <c r="D103">
        <v>354858.02</v>
      </c>
      <c r="E103">
        <v>40624.68</v>
      </c>
    </row>
    <row r="104" spans="1:5" x14ac:dyDescent="0.25">
      <c r="A104" t="s">
        <v>39</v>
      </c>
      <c r="B104" t="s">
        <v>79</v>
      </c>
      <c r="C104" t="s">
        <v>68</v>
      </c>
      <c r="D104">
        <v>359701.23</v>
      </c>
      <c r="E104">
        <v>40095.97</v>
      </c>
    </row>
    <row r="105" spans="1:5" x14ac:dyDescent="0.25">
      <c r="A105" t="s">
        <v>39</v>
      </c>
      <c r="B105" t="s">
        <v>80</v>
      </c>
      <c r="C105" t="s">
        <v>68</v>
      </c>
      <c r="D105">
        <v>382498.44</v>
      </c>
      <c r="E105">
        <v>40032.76</v>
      </c>
    </row>
    <row r="106" spans="1:5" x14ac:dyDescent="0.25">
      <c r="A106" t="s">
        <v>39</v>
      </c>
      <c r="B106" t="s">
        <v>81</v>
      </c>
      <c r="C106" t="s">
        <v>68</v>
      </c>
      <c r="D106">
        <v>406445.4</v>
      </c>
      <c r="E106">
        <v>39500.99</v>
      </c>
    </row>
    <row r="107" spans="1:5" x14ac:dyDescent="0.25">
      <c r="A107" t="s">
        <v>39</v>
      </c>
      <c r="B107" t="s">
        <v>20</v>
      </c>
      <c r="C107" t="s">
        <v>68</v>
      </c>
      <c r="D107">
        <v>415039.27</v>
      </c>
      <c r="E107">
        <v>39078.559999999998</v>
      </c>
    </row>
    <row r="108" spans="1:5" x14ac:dyDescent="0.25">
      <c r="A108" t="s">
        <v>39</v>
      </c>
      <c r="B108" t="s">
        <v>21</v>
      </c>
      <c r="C108" t="s">
        <v>68</v>
      </c>
      <c r="D108">
        <v>451720.83</v>
      </c>
      <c r="E108">
        <v>39831.949999999997</v>
      </c>
    </row>
    <row r="109" spans="1:5" x14ac:dyDescent="0.25">
      <c r="A109" t="s">
        <v>39</v>
      </c>
      <c r="B109" t="s">
        <v>22</v>
      </c>
      <c r="C109" t="s">
        <v>68</v>
      </c>
      <c r="D109">
        <v>417076.5</v>
      </c>
      <c r="E109">
        <v>40989.949999999997</v>
      </c>
    </row>
    <row r="110" spans="1:5" x14ac:dyDescent="0.25">
      <c r="A110" t="s">
        <v>39</v>
      </c>
      <c r="B110" t="s">
        <v>23</v>
      </c>
      <c r="C110" t="s">
        <v>68</v>
      </c>
      <c r="D110">
        <v>462948.59</v>
      </c>
      <c r="E110">
        <v>38705.64</v>
      </c>
    </row>
    <row r="111" spans="1:5" x14ac:dyDescent="0.25">
      <c r="A111" t="s">
        <v>39</v>
      </c>
      <c r="B111" t="s">
        <v>24</v>
      </c>
      <c r="C111" t="s">
        <v>68</v>
      </c>
      <c r="D111">
        <v>504916.14</v>
      </c>
      <c r="E111">
        <v>36754.82</v>
      </c>
    </row>
    <row r="112" spans="1:5" x14ac:dyDescent="0.25">
      <c r="A112" t="s">
        <v>39</v>
      </c>
      <c r="B112" t="s">
        <v>25</v>
      </c>
      <c r="C112" t="s">
        <v>68</v>
      </c>
      <c r="D112">
        <v>552118.89</v>
      </c>
      <c r="E112">
        <v>32818.870000000003</v>
      </c>
    </row>
    <row r="113" spans="1:5" x14ac:dyDescent="0.25">
      <c r="A113" t="s">
        <v>39</v>
      </c>
      <c r="B113" t="s">
        <v>26</v>
      </c>
      <c r="C113" t="s">
        <v>68</v>
      </c>
      <c r="D113">
        <v>454669.01</v>
      </c>
      <c r="E113">
        <v>43172.33</v>
      </c>
    </row>
    <row r="114" spans="1:5" x14ac:dyDescent="0.25">
      <c r="A114" t="s">
        <v>40</v>
      </c>
      <c r="B114" t="s">
        <v>73</v>
      </c>
      <c r="C114" t="s">
        <v>68</v>
      </c>
      <c r="D114">
        <v>194105.5</v>
      </c>
      <c r="E114">
        <v>47880.97</v>
      </c>
    </row>
    <row r="115" spans="1:5" x14ac:dyDescent="0.25">
      <c r="A115" t="s">
        <v>40</v>
      </c>
      <c r="B115" t="s">
        <v>74</v>
      </c>
      <c r="C115" t="s">
        <v>68</v>
      </c>
      <c r="D115">
        <v>224241.08</v>
      </c>
      <c r="E115">
        <v>44052.38</v>
      </c>
    </row>
    <row r="116" spans="1:5" x14ac:dyDescent="0.25">
      <c r="A116" t="s">
        <v>40</v>
      </c>
      <c r="B116" t="s">
        <v>75</v>
      </c>
      <c r="C116" t="s">
        <v>68</v>
      </c>
      <c r="D116">
        <v>209653.71</v>
      </c>
      <c r="E116">
        <v>43928.17</v>
      </c>
    </row>
    <row r="117" spans="1:5" x14ac:dyDescent="0.25">
      <c r="A117" t="s">
        <v>40</v>
      </c>
      <c r="B117" t="s">
        <v>76</v>
      </c>
      <c r="C117" t="s">
        <v>68</v>
      </c>
      <c r="D117">
        <v>228726.53</v>
      </c>
      <c r="E117">
        <v>42423.29</v>
      </c>
    </row>
    <row r="118" spans="1:5" x14ac:dyDescent="0.25">
      <c r="A118" t="s">
        <v>40</v>
      </c>
      <c r="B118" t="s">
        <v>77</v>
      </c>
      <c r="C118" t="s">
        <v>68</v>
      </c>
      <c r="D118">
        <v>211958.53</v>
      </c>
      <c r="E118">
        <v>43923.74</v>
      </c>
    </row>
    <row r="119" spans="1:5" x14ac:dyDescent="0.25">
      <c r="A119" t="s">
        <v>40</v>
      </c>
      <c r="B119" t="s">
        <v>78</v>
      </c>
      <c r="C119" t="s">
        <v>68</v>
      </c>
      <c r="D119">
        <v>231228.03</v>
      </c>
      <c r="E119">
        <v>40599</v>
      </c>
    </row>
    <row r="120" spans="1:5" x14ac:dyDescent="0.25">
      <c r="A120" t="s">
        <v>40</v>
      </c>
      <c r="B120" t="s">
        <v>79</v>
      </c>
      <c r="C120" t="s">
        <v>68</v>
      </c>
      <c r="D120">
        <v>234820.33</v>
      </c>
      <c r="E120">
        <v>40052.400000000001</v>
      </c>
    </row>
    <row r="121" spans="1:5" x14ac:dyDescent="0.25">
      <c r="A121" t="s">
        <v>40</v>
      </c>
      <c r="B121" t="s">
        <v>80</v>
      </c>
      <c r="C121" t="s">
        <v>68</v>
      </c>
      <c r="D121">
        <v>245417.53</v>
      </c>
      <c r="E121">
        <v>39995.4</v>
      </c>
    </row>
    <row r="122" spans="1:5" x14ac:dyDescent="0.25">
      <c r="A122" t="s">
        <v>40</v>
      </c>
      <c r="B122" t="s">
        <v>81</v>
      </c>
      <c r="C122" t="s">
        <v>68</v>
      </c>
      <c r="D122">
        <v>245864.45</v>
      </c>
      <c r="E122">
        <v>39442</v>
      </c>
    </row>
    <row r="123" spans="1:5" x14ac:dyDescent="0.25">
      <c r="A123" t="s">
        <v>40</v>
      </c>
      <c r="B123" t="s">
        <v>20</v>
      </c>
      <c r="C123" t="s">
        <v>68</v>
      </c>
      <c r="D123">
        <v>267443.53000000003</v>
      </c>
      <c r="E123">
        <v>39044.230000000003</v>
      </c>
    </row>
    <row r="124" spans="1:5" x14ac:dyDescent="0.25">
      <c r="A124" t="s">
        <v>40</v>
      </c>
      <c r="B124" t="s">
        <v>21</v>
      </c>
      <c r="C124" t="s">
        <v>68</v>
      </c>
      <c r="D124">
        <v>278356.02</v>
      </c>
      <c r="E124">
        <v>39809.65</v>
      </c>
    </row>
    <row r="125" spans="1:5" x14ac:dyDescent="0.25">
      <c r="A125" t="s">
        <v>40</v>
      </c>
      <c r="B125" t="s">
        <v>22</v>
      </c>
      <c r="C125" t="s">
        <v>68</v>
      </c>
      <c r="D125">
        <v>259422.9</v>
      </c>
      <c r="E125">
        <v>40955.660000000003</v>
      </c>
    </row>
    <row r="126" spans="1:5" x14ac:dyDescent="0.25">
      <c r="A126" t="s">
        <v>40</v>
      </c>
      <c r="B126" t="s">
        <v>23</v>
      </c>
      <c r="C126" t="s">
        <v>68</v>
      </c>
      <c r="D126">
        <v>286564.90999999997</v>
      </c>
      <c r="E126">
        <v>38687.360000000001</v>
      </c>
    </row>
    <row r="127" spans="1:5" x14ac:dyDescent="0.25">
      <c r="A127" t="s">
        <v>40</v>
      </c>
      <c r="B127" t="s">
        <v>24</v>
      </c>
      <c r="C127" t="s">
        <v>68</v>
      </c>
      <c r="D127">
        <v>314995.36</v>
      </c>
      <c r="E127">
        <v>36745.339999999997</v>
      </c>
    </row>
    <row r="128" spans="1:5" x14ac:dyDescent="0.25">
      <c r="A128" t="s">
        <v>40</v>
      </c>
      <c r="B128" t="s">
        <v>25</v>
      </c>
      <c r="C128" t="s">
        <v>68</v>
      </c>
      <c r="D128">
        <v>348244.42</v>
      </c>
      <c r="E128">
        <v>32792.46</v>
      </c>
    </row>
    <row r="129" spans="1:5" x14ac:dyDescent="0.25">
      <c r="A129" t="s">
        <v>40</v>
      </c>
      <c r="B129" t="s">
        <v>26</v>
      </c>
      <c r="C129" t="s">
        <v>68</v>
      </c>
      <c r="D129">
        <v>285574.83</v>
      </c>
      <c r="E129">
        <v>43128.98</v>
      </c>
    </row>
    <row r="130" spans="1:5" x14ac:dyDescent="0.25">
      <c r="A130" t="s">
        <v>39</v>
      </c>
      <c r="B130" t="s">
        <v>73</v>
      </c>
      <c r="C130" t="s">
        <v>69</v>
      </c>
      <c r="D130">
        <v>218790</v>
      </c>
      <c r="E130">
        <v>149339.98000000001</v>
      </c>
    </row>
    <row r="131" spans="1:5" x14ac:dyDescent="0.25">
      <c r="A131" t="s">
        <v>39</v>
      </c>
      <c r="B131" t="s">
        <v>74</v>
      </c>
      <c r="C131" t="s">
        <v>69</v>
      </c>
      <c r="D131">
        <v>272921.48</v>
      </c>
      <c r="E131">
        <v>103616.87</v>
      </c>
    </row>
    <row r="132" spans="1:5" x14ac:dyDescent="0.25">
      <c r="A132" t="s">
        <v>39</v>
      </c>
      <c r="B132" t="s">
        <v>75</v>
      </c>
      <c r="C132" t="s">
        <v>69</v>
      </c>
      <c r="D132">
        <v>249601.51</v>
      </c>
      <c r="E132">
        <v>79311.12</v>
      </c>
    </row>
    <row r="133" spans="1:5" x14ac:dyDescent="0.25">
      <c r="A133" t="s">
        <v>39</v>
      </c>
      <c r="B133" t="s">
        <v>76</v>
      </c>
      <c r="C133" t="s">
        <v>69</v>
      </c>
      <c r="D133">
        <v>284692.90000000002</v>
      </c>
      <c r="E133">
        <v>73750.490000000005</v>
      </c>
    </row>
    <row r="134" spans="1:5" x14ac:dyDescent="0.25">
      <c r="A134" t="s">
        <v>39</v>
      </c>
      <c r="B134" t="s">
        <v>77</v>
      </c>
      <c r="C134" t="s">
        <v>69</v>
      </c>
      <c r="D134">
        <v>257615.16</v>
      </c>
      <c r="E134">
        <v>73036.98</v>
      </c>
    </row>
    <row r="135" spans="1:5" x14ac:dyDescent="0.25">
      <c r="A135" t="s">
        <v>39</v>
      </c>
      <c r="B135" t="s">
        <v>78</v>
      </c>
      <c r="C135" t="s">
        <v>69</v>
      </c>
      <c r="D135">
        <v>286400.40000000002</v>
      </c>
      <c r="E135">
        <v>48106.93</v>
      </c>
    </row>
    <row r="136" spans="1:5" x14ac:dyDescent="0.25">
      <c r="A136" t="s">
        <v>39</v>
      </c>
      <c r="B136" t="s">
        <v>79</v>
      </c>
      <c r="C136" t="s">
        <v>69</v>
      </c>
      <c r="D136">
        <v>290713.09000000003</v>
      </c>
      <c r="E136">
        <v>47390.52</v>
      </c>
    </row>
    <row r="137" spans="1:5" x14ac:dyDescent="0.25">
      <c r="A137" t="s">
        <v>39</v>
      </c>
      <c r="B137" t="s">
        <v>80</v>
      </c>
      <c r="C137" t="s">
        <v>69</v>
      </c>
      <c r="D137">
        <v>306752.05</v>
      </c>
      <c r="E137">
        <v>50574.21</v>
      </c>
    </row>
    <row r="138" spans="1:5" x14ac:dyDescent="0.25">
      <c r="A138" t="s">
        <v>39</v>
      </c>
      <c r="B138" t="s">
        <v>81</v>
      </c>
      <c r="C138" t="s">
        <v>69</v>
      </c>
      <c r="D138">
        <v>325304.12</v>
      </c>
      <c r="E138">
        <v>47892.7</v>
      </c>
    </row>
    <row r="139" spans="1:5" x14ac:dyDescent="0.25">
      <c r="A139" t="s">
        <v>39</v>
      </c>
      <c r="B139" t="s">
        <v>20</v>
      </c>
      <c r="C139" t="s">
        <v>69</v>
      </c>
      <c r="D139">
        <v>335498.49</v>
      </c>
      <c r="E139">
        <v>59731.26</v>
      </c>
    </row>
    <row r="140" spans="1:5" x14ac:dyDescent="0.25">
      <c r="A140" t="s">
        <v>39</v>
      </c>
      <c r="B140" t="s">
        <v>21</v>
      </c>
      <c r="C140" t="s">
        <v>69</v>
      </c>
      <c r="D140">
        <v>357245.37</v>
      </c>
      <c r="E140">
        <v>101129.98</v>
      </c>
    </row>
    <row r="141" spans="1:5" x14ac:dyDescent="0.25">
      <c r="A141" t="s">
        <v>39</v>
      </c>
      <c r="B141" t="s">
        <v>22</v>
      </c>
      <c r="C141" t="s">
        <v>69</v>
      </c>
      <c r="D141">
        <v>330286.63</v>
      </c>
      <c r="E141">
        <v>93441.63</v>
      </c>
    </row>
    <row r="142" spans="1:5" x14ac:dyDescent="0.25">
      <c r="A142" t="s">
        <v>39</v>
      </c>
      <c r="B142" t="s">
        <v>23</v>
      </c>
      <c r="C142" t="s">
        <v>69</v>
      </c>
      <c r="D142">
        <v>371739.36</v>
      </c>
      <c r="E142">
        <v>79115.399999999994</v>
      </c>
    </row>
    <row r="143" spans="1:5" x14ac:dyDescent="0.25">
      <c r="A143" t="s">
        <v>39</v>
      </c>
      <c r="B143" t="s">
        <v>24</v>
      </c>
      <c r="C143" t="s">
        <v>69</v>
      </c>
      <c r="D143">
        <v>408312.56</v>
      </c>
      <c r="E143">
        <v>60388.81</v>
      </c>
    </row>
    <row r="144" spans="1:5" x14ac:dyDescent="0.25">
      <c r="A144" t="s">
        <v>39</v>
      </c>
      <c r="B144" t="s">
        <v>25</v>
      </c>
      <c r="C144" t="s">
        <v>69</v>
      </c>
      <c r="D144">
        <v>461245.87</v>
      </c>
      <c r="E144">
        <v>40101.449999999997</v>
      </c>
    </row>
    <row r="145" spans="1:5" x14ac:dyDescent="0.25">
      <c r="A145" t="s">
        <v>39</v>
      </c>
      <c r="B145" t="s">
        <v>26</v>
      </c>
      <c r="C145" t="s">
        <v>69</v>
      </c>
      <c r="D145">
        <v>350998.39</v>
      </c>
      <c r="E145">
        <v>125984.5</v>
      </c>
    </row>
    <row r="146" spans="1:5" x14ac:dyDescent="0.25">
      <c r="A146" t="s">
        <v>40</v>
      </c>
      <c r="B146" t="s">
        <v>73</v>
      </c>
      <c r="C146" t="s">
        <v>69</v>
      </c>
      <c r="D146">
        <v>153133.16</v>
      </c>
      <c r="E146">
        <v>148188.29999999999</v>
      </c>
    </row>
    <row r="147" spans="1:5" x14ac:dyDescent="0.25">
      <c r="A147" t="s">
        <v>40</v>
      </c>
      <c r="B147" t="s">
        <v>74</v>
      </c>
      <c r="C147" t="s">
        <v>69</v>
      </c>
      <c r="D147">
        <v>181406.52</v>
      </c>
      <c r="E147">
        <v>97385.63</v>
      </c>
    </row>
    <row r="148" spans="1:5" x14ac:dyDescent="0.25">
      <c r="A148" t="s">
        <v>40</v>
      </c>
      <c r="B148" t="s">
        <v>75</v>
      </c>
      <c r="C148" t="s">
        <v>69</v>
      </c>
      <c r="D148">
        <v>168739.5</v>
      </c>
      <c r="E148">
        <v>79952.12</v>
      </c>
    </row>
    <row r="149" spans="1:5" x14ac:dyDescent="0.25">
      <c r="A149" t="s">
        <v>40</v>
      </c>
      <c r="B149" t="s">
        <v>76</v>
      </c>
      <c r="C149" t="s">
        <v>69</v>
      </c>
      <c r="D149">
        <v>187427.94</v>
      </c>
      <c r="E149">
        <v>72991.850000000006</v>
      </c>
    </row>
    <row r="150" spans="1:5" x14ac:dyDescent="0.25">
      <c r="A150" t="s">
        <v>40</v>
      </c>
      <c r="B150" t="s">
        <v>77</v>
      </c>
      <c r="C150" t="s">
        <v>69</v>
      </c>
      <c r="D150">
        <v>172526.94</v>
      </c>
      <c r="E150">
        <v>74238.83</v>
      </c>
    </row>
    <row r="151" spans="1:5" x14ac:dyDescent="0.25">
      <c r="A151" t="s">
        <v>40</v>
      </c>
      <c r="B151" t="s">
        <v>78</v>
      </c>
      <c r="C151" t="s">
        <v>69</v>
      </c>
      <c r="D151">
        <v>191291.78</v>
      </c>
      <c r="E151">
        <v>49453.17</v>
      </c>
    </row>
    <row r="152" spans="1:5" x14ac:dyDescent="0.25">
      <c r="A152" t="s">
        <v>40</v>
      </c>
      <c r="B152" t="s">
        <v>79</v>
      </c>
      <c r="C152" t="s">
        <v>69</v>
      </c>
      <c r="D152">
        <v>194137.5</v>
      </c>
      <c r="E152">
        <v>48771.45</v>
      </c>
    </row>
    <row r="153" spans="1:5" x14ac:dyDescent="0.25">
      <c r="A153" t="s">
        <v>40</v>
      </c>
      <c r="B153" t="s">
        <v>80</v>
      </c>
      <c r="C153" t="s">
        <v>69</v>
      </c>
      <c r="D153">
        <v>202686.02</v>
      </c>
      <c r="E153">
        <v>52108.29</v>
      </c>
    </row>
    <row r="154" spans="1:5" x14ac:dyDescent="0.25">
      <c r="A154" t="s">
        <v>40</v>
      </c>
      <c r="B154" t="s">
        <v>81</v>
      </c>
      <c r="C154" t="s">
        <v>69</v>
      </c>
      <c r="D154">
        <v>205582.55</v>
      </c>
      <c r="E154">
        <v>47683.58</v>
      </c>
    </row>
    <row r="155" spans="1:5" x14ac:dyDescent="0.25">
      <c r="A155" t="s">
        <v>40</v>
      </c>
      <c r="B155" t="s">
        <v>20</v>
      </c>
      <c r="C155" t="s">
        <v>69</v>
      </c>
      <c r="D155">
        <v>224242.75</v>
      </c>
      <c r="E155">
        <v>59028.85</v>
      </c>
    </row>
    <row r="156" spans="1:5" x14ac:dyDescent="0.25">
      <c r="A156" t="s">
        <v>40</v>
      </c>
      <c r="B156" t="s">
        <v>21</v>
      </c>
      <c r="C156" t="s">
        <v>69</v>
      </c>
      <c r="D156">
        <v>231361.13</v>
      </c>
      <c r="E156">
        <v>94163.69</v>
      </c>
    </row>
    <row r="157" spans="1:5" x14ac:dyDescent="0.25">
      <c r="A157" t="s">
        <v>40</v>
      </c>
      <c r="B157" t="s">
        <v>22</v>
      </c>
      <c r="C157" t="s">
        <v>69</v>
      </c>
      <c r="D157">
        <v>215224.77</v>
      </c>
      <c r="E157">
        <v>88037.49</v>
      </c>
    </row>
    <row r="158" spans="1:5" x14ac:dyDescent="0.25">
      <c r="A158" t="s">
        <v>40</v>
      </c>
      <c r="B158" t="s">
        <v>23</v>
      </c>
      <c r="C158" t="s">
        <v>69</v>
      </c>
      <c r="D158">
        <v>240829.6</v>
      </c>
      <c r="E158">
        <v>76807.77</v>
      </c>
    </row>
    <row r="159" spans="1:5" x14ac:dyDescent="0.25">
      <c r="A159" t="s">
        <v>40</v>
      </c>
      <c r="B159" t="s">
        <v>24</v>
      </c>
      <c r="C159" t="s">
        <v>69</v>
      </c>
      <c r="D159">
        <v>266446.74</v>
      </c>
      <c r="E159">
        <v>60210.13</v>
      </c>
    </row>
    <row r="160" spans="1:5" x14ac:dyDescent="0.25">
      <c r="A160" t="s">
        <v>40</v>
      </c>
      <c r="B160" t="s">
        <v>25</v>
      </c>
      <c r="C160" t="s">
        <v>69</v>
      </c>
      <c r="D160">
        <v>305372.88</v>
      </c>
      <c r="E160">
        <v>40102.800000000003</v>
      </c>
    </row>
    <row r="161" spans="1:5" x14ac:dyDescent="0.25">
      <c r="A161" t="s">
        <v>40</v>
      </c>
      <c r="B161" t="s">
        <v>26</v>
      </c>
      <c r="C161" t="s">
        <v>69</v>
      </c>
      <c r="D161">
        <v>230379.08</v>
      </c>
      <c r="E161">
        <v>114317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78" t="str">
        <f>"Energy Consumption by End Use - "&amp;Prototype!A2</f>
        <v>Energy Consumption by End Use - Libraries</v>
      </c>
      <c r="B1" s="78"/>
      <c r="C1" s="78"/>
      <c r="D1" s="78"/>
      <c r="E1" s="78"/>
      <c r="F1" s="78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111926.07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2573.5700000000002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100038.91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79808.820000000007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32062.98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272.23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47882.78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214756.51</v>
      </c>
      <c r="F17" s="65">
        <f>Raw_endusebreakdownannual!F16</f>
        <v>159808.85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86228.06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51147.08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100038.91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79808.820000000007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45834.16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2225.25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44079.66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279054.21999999997</v>
      </c>
      <c r="F32" s="65">
        <f>Raw_endusebreakdownannual!F31</f>
        <v>130307.72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44781.04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30894.65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100038.91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79808.820000000007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35754.160000000003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1692.94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43954.34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248189.48</v>
      </c>
      <c r="F47" s="65">
        <f>Raw_endusebreakdownannual!F46</f>
        <v>88735.39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41261.089999999997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62370.22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100038.91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79808.820000000007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45198.23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2611.4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42451.67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290027.57</v>
      </c>
      <c r="F62" s="65">
        <f>Raw_endusebreakdownannual!F61</f>
        <v>83712.75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40244.85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36721.49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100038.91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79808.820000000007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34120.129999999997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1670.41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43956.42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252359.77</v>
      </c>
      <c r="F77" s="65">
        <f>Raw_endusebreakdownannual!F76</f>
        <v>84201.27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11699.06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66830.16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100038.91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79808.820000000007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46241.440000000002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3041.88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40628.83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295961.21999999997</v>
      </c>
      <c r="F92" s="65">
        <f>Raw_endusebreakdownannual!F91</f>
        <v>52327.9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12228.84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73445.119999999995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100038.91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79808.820000000007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46299.53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3289.92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40097.980000000003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302882.3</v>
      </c>
      <c r="F107" s="65">
        <f>Raw_endusebreakdownannual!F106</f>
        <v>52326.82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16886.38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92271.93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100038.91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79808.820000000007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55689.29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3633.6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40035.26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331442.55</v>
      </c>
      <c r="F122" s="65">
        <f>Raw_endusebreakdownannual!F121</f>
        <v>56921.64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17123.54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101262.8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100038.91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79808.820000000007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55981.37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3927.49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39501.49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341019.38</v>
      </c>
      <c r="F137" s="65">
        <f>Raw_endusebreakdownannual!F136</f>
        <v>56625.03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29521.200000000001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108873.94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100038.91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79808.820000000007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51235.55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2881.93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39080.26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342839.15</v>
      </c>
      <c r="F152" s="65">
        <f>Raw_endusebreakdownannual!F151</f>
        <v>68601.460000000006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75950.66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120650.28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100038.91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79808.820000000007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63199.24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2783.38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39831.919999999998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366480.63</v>
      </c>
      <c r="F167" s="65">
        <f>Raw_endusebreakdownannual!F166</f>
        <v>115782.58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77765.27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100091.09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100038.91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79808.820000000007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58607.53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2705.76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40988.870000000003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341252.11</v>
      </c>
      <c r="F182" s="65">
        <f>Raw_endusebreakdownannual!F181</f>
        <v>118754.14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54367.18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137058.45000000001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100038.91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79808.820000000007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70326.53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3196.72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38707.1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390429.43</v>
      </c>
      <c r="F197" s="65">
        <f>Raw_endusebreakdownannual!F196</f>
        <v>93074.28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35918.699999999997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179074.78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100038.91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79808.820000000007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92559.9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4542.92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36758.620000000003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456025.32</v>
      </c>
      <c r="F212" s="65">
        <f>Raw_endusebreakdownannual!F211</f>
        <v>72677.320000000007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16566.98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229973.32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100038.91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79808.820000000007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74421.37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4286.45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32820.85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488528.87</v>
      </c>
      <c r="F227" s="65">
        <f>Raw_endusebreakdownannual!F226</f>
        <v>49387.83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120646.16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112371.72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100038.91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79808.820000000007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82051.28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3201.7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43171.199999999997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377472.43</v>
      </c>
      <c r="F242" s="65">
        <f>Raw_endusebreakdownannual!F241</f>
        <v>163817.35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101248.64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1563.66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50497.29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79808.820000000007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27780.92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154.83000000000001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47882.13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159805.51999999999</v>
      </c>
      <c r="F257" s="65">
        <f>Raw_endusebreakdownannual!F256</f>
        <v>149130.76999999999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67816.320000000007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29868.52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50497.29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79808.820000000007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32484.49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1021.27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44057.17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193680.39</v>
      </c>
      <c r="F272" s="65">
        <f>Raw_endusebreakdownannual!F271</f>
        <v>111873.5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41200.120000000003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18146.650000000001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50497.29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79808.820000000007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24139.87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994.74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43915.75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173587.38</v>
      </c>
      <c r="F287" s="65">
        <f>Raw_endusebreakdownannual!F286</f>
        <v>85115.87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36805.26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35355.129999999997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50497.29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79808.820000000007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28390.71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1133.83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42421.06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195185.79</v>
      </c>
      <c r="F302" s="65">
        <f>Raw_endusebreakdownannual!F301</f>
        <v>79226.320000000007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37340.65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20930.669999999998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50497.29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79808.820000000007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22518.29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943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43922.86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174698.08</v>
      </c>
      <c r="F317" s="65">
        <f>Raw_endusebreakdownannual!F316</f>
        <v>81263.509999999995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12711.98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41534.68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50497.29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79808.820000000007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29034.77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1841.35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40586.18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202716.91</v>
      </c>
      <c r="F332" s="65">
        <f>Raw_endusebreakdownannual!F331</f>
        <v>53298.16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13136.89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47925.4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50497.29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79808.820000000007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31035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2090.5700000000002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40057.75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211357.08</v>
      </c>
      <c r="F347" s="65">
        <f>Raw_endusebreakdownannual!F346</f>
        <v>53194.64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17413.48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52485.31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50497.29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79808.820000000007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30887.37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1675.34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39990.269999999997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215354.14</v>
      </c>
      <c r="F362" s="65">
        <f>Raw_endusebreakdownannual!F361</f>
        <v>57403.76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14365.9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56118.84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50497.29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79808.820000000007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32081.97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1639.45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39458.07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220146.38</v>
      </c>
      <c r="F377" s="65">
        <f>Raw_endusebreakdownannual!F376</f>
        <v>53823.97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26558.36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72701.86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50497.29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79808.820000000007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35704.14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1730.46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39046.269999999997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240442.57</v>
      </c>
      <c r="F392" s="65">
        <f>Raw_endusebreakdownannual!F391</f>
        <v>65604.63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61876.57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76310.240000000005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50497.29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79808.820000000007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40154.9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1543.11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39808.43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248314.36</v>
      </c>
      <c r="F407" s="65">
        <f>Raw_endusebreakdownannual!F406</f>
        <v>101685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60198.49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63287.27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50497.29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79808.820000000007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40473.230000000003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1540.23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40956.07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235606.84</v>
      </c>
      <c r="F422" s="65">
        <f>Raw_endusebreakdownannual!F421</f>
        <v>101154.56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45046.58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86262.49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50497.29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79808.820000000007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43696.1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1829.16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38694.79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262093.86</v>
      </c>
      <c r="F437" s="65">
        <f>Raw_endusebreakdownannual!F436</f>
        <v>83741.37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31955.86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107832.11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50497.29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79808.820000000007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47490.02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1737.4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36744.5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287365.65000000002</v>
      </c>
      <c r="F452" s="65">
        <f>Raw_endusebreakdownannual!F451</f>
        <v>68700.36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15239.8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158032.17000000001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50497.29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79808.820000000007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51492.2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2586.58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32788.68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342417.06</v>
      </c>
      <c r="F467" s="65">
        <f>Raw_endusebreakdownannual!F466</f>
        <v>48028.480000000003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89153.2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66388.06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50497.29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79808.820000000007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44519.49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1682.8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43138.65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242896.46</v>
      </c>
      <c r="F482" s="65">
        <f>Raw_endusebreakdownannual!F481</f>
        <v>132291.85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64411.02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986.7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100038.91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79808.820000000007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105251.48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47884.04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286085.90999999997</v>
      </c>
      <c r="F497" s="65">
        <f>Raw_endusebreakdownannual!F496</f>
        <v>112295.06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35434.230000000003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39848.839999999997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100038.91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79808.820000000007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130651.63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44079.73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350348.2</v>
      </c>
      <c r="F512" s="65">
        <f>Raw_endusebreakdownannual!F511</f>
        <v>79513.95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19271.2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21376.13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100038.91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79808.820000000007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118837.5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43955.99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320061.36</v>
      </c>
      <c r="F527" s="65">
        <f>Raw_endusebreakdownannual!F526</f>
        <v>63227.199999999997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16599.310000000001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49747.53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100038.91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79808.820000000007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131211.64000000001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42449.27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360806.9</v>
      </c>
      <c r="F542" s="65">
        <f>Raw_endusebreakdownannual!F541</f>
        <v>59048.57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16418.009999999998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28642.74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100038.91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79808.820000000007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118083.03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43958.18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326573.5</v>
      </c>
      <c r="F557" s="65">
        <f>Raw_endusebreakdownannual!F556</f>
        <v>60376.19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3389.5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50205.23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100038.91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79808.820000000007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124827.8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40624.97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354880.76</v>
      </c>
      <c r="F572" s="65">
        <f>Raw_endusebreakdownannual!F571</f>
        <v>44014.47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3439.55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57313.19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100038.91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79808.820000000007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122560.34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40096.04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359721.27</v>
      </c>
      <c r="F587" s="65">
        <f>Raw_endusebreakdownannual!F586</f>
        <v>43535.58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5209.33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68878.539999999994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100038.91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79808.820000000007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133863.35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40032.31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382589.62</v>
      </c>
      <c r="F602" s="65">
        <f>Raw_endusebreakdownannual!F601</f>
        <v>45241.64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3646.26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82016.53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100038.91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79808.820000000007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144633.32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39500.629999999997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406497.58</v>
      </c>
      <c r="F617" s="65">
        <f>Raw_endusebreakdownannual!F616</f>
        <v>43146.879999999997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11741.11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95962.17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100038.91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79808.820000000007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139305.20000000001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39078.35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415115.1</v>
      </c>
      <c r="F632" s="65">
        <f>Raw_endusebreakdownannual!F631</f>
        <v>50819.46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34603.589999999997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108122.99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100038.91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79808.820000000007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161375.59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39829.64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449346.3</v>
      </c>
      <c r="F647" s="65">
        <f>Raw_endusebreakdownannual!F646</f>
        <v>74433.23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29918.44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87768.18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100038.91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79808.820000000007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147389.92000000001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40989.480000000003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415005.83</v>
      </c>
      <c r="F662" s="65">
        <f>Raw_endusebreakdownannual!F661</f>
        <v>70907.92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21360.11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121057.85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100038.91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79808.820000000007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160708.45000000001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38704.65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461614.03</v>
      </c>
      <c r="F677" s="65">
        <f>Raw_endusebreakdownannual!F676</f>
        <v>60064.76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12092.45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151579.37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100038.91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79808.820000000007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173199.49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36755.25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504626.59</v>
      </c>
      <c r="F692" s="65">
        <f>Raw_endusebreakdownannual!F691</f>
        <v>48847.71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3710.02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203264.28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100038.91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79808.820000000007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169075.05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32818.68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552187.06000000006</v>
      </c>
      <c r="F707" s="65">
        <f>Raw_endusebreakdownannual!F706</f>
        <v>36528.699999999997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49758.31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96127.76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100038.91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79808.820000000007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174463.13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43171.53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450438.62</v>
      </c>
      <c r="F722" s="65">
        <f>Raw_endusebreakdownannual!F721</f>
        <v>92929.85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70735.25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533.91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50497.29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79808.820000000007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62038.29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47880.68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192878.31</v>
      </c>
      <c r="F737" s="65">
        <f>Raw_endusebreakdownannual!F736</f>
        <v>118615.93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36319.339999999997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22268.85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50497.29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79808.820000000007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71504.990000000005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44047.040000000001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224079.95</v>
      </c>
      <c r="F752" s="65">
        <f>Raw_endusebreakdownannual!F751</f>
        <v>80366.38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22788.54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11478.89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50497.29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79808.820000000007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67886.539999999994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43921.73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209671.55</v>
      </c>
      <c r="F767" s="65">
        <f>Raw_endusebreakdownannual!F766</f>
        <v>66710.28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19172.37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27652.25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50497.29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79808.820000000007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70865.59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42419.14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228823.96</v>
      </c>
      <c r="F782" s="65">
        <f>Raw_endusebreakdownannual!F781</f>
        <v>61591.51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19257.259999999998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15413.74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50497.29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79808.820000000007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66488.37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43921.63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212208.22</v>
      </c>
      <c r="F797" s="65">
        <f>Raw_endusebreakdownannual!F796</f>
        <v>63178.89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4580.3999999999996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29048.46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50497.29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79808.820000000007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71919.91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40589.33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231274.49</v>
      </c>
      <c r="F812" s="65">
        <f>Raw_endusebreakdownannual!F811</f>
        <v>45169.73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4528.62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33278.39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50497.29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79808.820000000007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71282.87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40048.300000000003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234867.38</v>
      </c>
      <c r="F827" s="65">
        <f>Raw_endusebreakdownannual!F826</f>
        <v>44576.92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6716.47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39981.050000000003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50497.29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79808.820000000007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75227.570000000007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40000.300000000003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245514.73</v>
      </c>
      <c r="F842" s="65">
        <f>Raw_endusebreakdownannual!F841</f>
        <v>46716.77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4177.68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43600.34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50497.29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79808.820000000007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72038.080000000002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39449.339999999997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245944.53</v>
      </c>
      <c r="F857" s="65">
        <f>Raw_endusebreakdownannual!F856</f>
        <v>43627.01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12774.48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59550.01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50497.29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79808.820000000007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77809.789999999994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39037.15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267665.91999999998</v>
      </c>
      <c r="F872" s="65">
        <f>Raw_endusebreakdownannual!F871</f>
        <v>51811.62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36824.93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64015.09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50497.29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79808.820000000007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83217.69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39813.43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277538.89</v>
      </c>
      <c r="F887" s="65">
        <f>Raw_endusebreakdownannual!F886</f>
        <v>76638.36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32081.27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51258.74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50497.29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79808.820000000007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77263.47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40961.39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258828.32</v>
      </c>
      <c r="F902" s="65">
        <f>Raw_endusebreakdownannual!F901</f>
        <v>73042.66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25006.82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72222.8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50497.29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79808.820000000007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83590.03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38678.86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286118.94</v>
      </c>
      <c r="F917" s="65">
        <f>Raw_endusebreakdownannual!F916</f>
        <v>63685.68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13793.84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93068.4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50497.29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79808.820000000007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91732.11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36745.519999999997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315106.62</v>
      </c>
      <c r="F932" s="65">
        <f>Raw_endusebreakdownannual!F931</f>
        <v>50539.37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4318.97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129356.6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50497.29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79808.820000000007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88744.63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32792.1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348407.34</v>
      </c>
      <c r="F947" s="65">
        <f>Raw_endusebreakdownannual!F946</f>
        <v>37111.07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49255.59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58447.040000000001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50497.29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79808.820000000007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94063.13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43139.49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282816.28000000003</v>
      </c>
      <c r="F962" s="65">
        <f>Raw_endusebreakdownannual!F961</f>
        <v>92395.08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15876.12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775.05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100038.91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79808.820000000007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105251.48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47884.04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301750.37</v>
      </c>
      <c r="F977" s="65">
        <f>Raw_endusebreakdownannual!F976</f>
        <v>47884.04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9976.3700000000008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39402.11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100038.91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79808.820000000007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130655.1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44079.83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359881.32</v>
      </c>
      <c r="F992" s="65">
        <f>Raw_endusebreakdownannual!F991</f>
        <v>44079.83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4838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21041.56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100038.91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79808.820000000007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118837.5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43955.99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324564.78999999998</v>
      </c>
      <c r="F1007" s="65">
        <f>Raw_endusebreakdownannual!F1006</f>
        <v>43955.99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4196.1899999999996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49630.92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100038.91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79808.820000000007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131211.64000000001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42449.279999999999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364886.48</v>
      </c>
      <c r="F1022" s="65">
        <f>Raw_endusebreakdownannual!F1021</f>
        <v>42449.279999999999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4377.2700000000004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28272.9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100038.91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79808.820000000007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118083.88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43958.18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330581.78000000003</v>
      </c>
      <c r="F1037" s="65">
        <f>Raw_endusebreakdownannual!F1036</f>
        <v>43958.18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805.37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48834.94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100038.91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79808.820000000007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124827.8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40624.97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354315.84</v>
      </c>
      <c r="F1052" s="65">
        <f>Raw_endusebreakdownannual!F1051</f>
        <v>40624.97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819.69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56529.4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100038.91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79808.820000000007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122560.34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40096.04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359757.16</v>
      </c>
      <c r="F1067" s="65">
        <f>Raw_endusebreakdownannual!F1066</f>
        <v>40096.04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1261.81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68463.360000000001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100038.91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79808.820000000007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133863.35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40032.31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383436.25</v>
      </c>
      <c r="F1082" s="65">
        <f>Raw_endusebreakdownannual!F1081</f>
        <v>40032.31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876.56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81659.81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100038.91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79808.820000000007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144633.32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39500.620000000003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407017.42</v>
      </c>
      <c r="F1097" s="65">
        <f>Raw_endusebreakdownannual!F1096</f>
        <v>39500.620000000003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3387.91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95825.46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100038.91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79808.820000000007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139305.20000000001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39078.36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418366.31</v>
      </c>
      <c r="F1112" s="65">
        <f>Raw_endusebreakdownannual!F1111</f>
        <v>39078.36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9433.81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108095.44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100038.91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79808.820000000007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161376.09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39829.629999999997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458753.07</v>
      </c>
      <c r="F1127" s="65">
        <f>Raw_endusebreakdownannual!F1126</f>
        <v>39829.629999999997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8321.5400000000009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87615.91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100038.91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79808.820000000007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147390.07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40989.49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423175.25</v>
      </c>
      <c r="F1142" s="65">
        <f>Raw_endusebreakdownannual!F1141</f>
        <v>40989.49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5845.69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120923.4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100038.91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79808.820000000007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160708.29999999999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38704.65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467325.12</v>
      </c>
      <c r="F1157" s="65">
        <f>Raw_endusebreakdownannual!F1156</f>
        <v>38704.65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3527.81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151409.15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100038.91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79808.820000000007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173199.49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36755.25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507984.18</v>
      </c>
      <c r="F1172" s="65">
        <f>Raw_endusebreakdownannual!F1171</f>
        <v>36755.25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1000.98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203214.43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100038.91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79808.820000000007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169075.05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32818.68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553138.18999999994</v>
      </c>
      <c r="F1187" s="65">
        <f>Raw_endusebreakdownannual!F1186</f>
        <v>32818.68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17488.98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95750.84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100038.91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79808.820000000007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174504.37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43171.54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467591.92</v>
      </c>
      <c r="F1202" s="65">
        <f>Raw_endusebreakdownannual!F1201</f>
        <v>43171.54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17198.63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335.65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50497.29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79808.820000000007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62038.29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47880.68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209878.69</v>
      </c>
      <c r="F1217" s="65">
        <f>Raw_endusebreakdownannual!F1216</f>
        <v>47880.68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9688.17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21882.080000000002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50497.29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79808.820000000007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71504.990000000005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44047.05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233381.35</v>
      </c>
      <c r="F1232" s="65">
        <f>Raw_endusebreakdownannual!F1231</f>
        <v>44047.05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5576.07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11264.43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50497.29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79808.820000000007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67886.539999999994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43921.760000000002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215033.16</v>
      </c>
      <c r="F1247" s="65">
        <f>Raw_endusebreakdownannual!F1246</f>
        <v>43921.760000000002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4725.79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27523.68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50497.29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79808.820000000007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70865.59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42418.82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233421.18</v>
      </c>
      <c r="F1262" s="65">
        <f>Raw_endusebreakdownannual!F1261</f>
        <v>42418.82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4925.71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15216.24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50497.29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79808.820000000007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66488.37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43921.67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216936.44</v>
      </c>
      <c r="F1277" s="65">
        <f>Raw_endusebreakdownannual!F1276</f>
        <v>43921.67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1080.96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27559.64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50497.29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79808.820000000007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71919.91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40589.33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230866.62</v>
      </c>
      <c r="F1292" s="65">
        <f>Raw_endusebreakdownannual!F1291</f>
        <v>40589.33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1069.1199999999999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32277.84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50497.29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79808.820000000007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71282.87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40048.300000000003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234935.95</v>
      </c>
      <c r="F1307" s="65">
        <f>Raw_endusebreakdownannual!F1306</f>
        <v>40048.300000000003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1610.44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39471.449999999997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50497.29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79808.820000000007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75217.7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40000.300000000003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246605.7</v>
      </c>
      <c r="F1322" s="65">
        <f>Raw_endusebreakdownannual!F1321</f>
        <v>40000.300000000003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996.28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42913.11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50497.29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79808.820000000007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72038.080000000002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39447.85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246253.58</v>
      </c>
      <c r="F1337" s="65">
        <f>Raw_endusebreakdownannual!F1336</f>
        <v>39447.85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3522.24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59423.53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50497.29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79808.820000000007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77809.789999999994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39037.17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271061.68</v>
      </c>
      <c r="F1352" s="65">
        <f>Raw_endusebreakdownannual!F1351</f>
        <v>39037.17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9708.5300000000007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63962.02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50497.29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79808.820000000007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83217.69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39813.440000000002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287194.34999999998</v>
      </c>
      <c r="F1367" s="65">
        <f>Raw_endusebreakdownannual!F1366</f>
        <v>39813.440000000002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8508.7999999999993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51081.51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50497.29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79808.820000000007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77261.460000000006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40960.660000000003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267157.88</v>
      </c>
      <c r="F1382" s="65">
        <f>Raw_endusebreakdownannual!F1381</f>
        <v>40960.660000000003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6552.94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72140.649999999994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50497.29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79808.820000000007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83586.320000000007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38678.879999999997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292586.03000000003</v>
      </c>
      <c r="F1397" s="65">
        <f>Raw_endusebreakdownannual!F1396</f>
        <v>38678.879999999997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3843.38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93134.64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50497.29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79808.820000000007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91732.11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36745.57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319016.25</v>
      </c>
      <c r="F1412" s="65">
        <f>Raw_endusebreakdownannual!F1411</f>
        <v>36745.57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1136.82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129303.33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50497.29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79808.820000000007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88744.63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32792.1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349490.89</v>
      </c>
      <c r="F1427" s="65">
        <f>Raw_endusebreakdownannual!F1426</f>
        <v>32792.1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16046.51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58318.74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50497.29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79808.820000000007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94083.6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43137.48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298754.96000000002</v>
      </c>
      <c r="F1442" s="65">
        <f>Raw_endusebreakdownannual!F1441</f>
        <v>43137.48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976.29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100038.91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79808.820000000007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108353.45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47883.6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289177.46999999997</v>
      </c>
      <c r="F1457" s="65">
        <f>Raw_endusebreakdownannual!F1456</f>
        <v>47883.6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39679.410000000003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100038.91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79808.820000000007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132304.65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44081.99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351831.79</v>
      </c>
      <c r="F1472" s="65">
        <f>Raw_endusebreakdownannual!F1471</f>
        <v>44081.99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21337.16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100038.91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79808.820000000007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119217.92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43956.32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320402.8</v>
      </c>
      <c r="F1487" s="65">
        <f>Raw_endusebreakdownannual!F1486</f>
        <v>43956.32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49669.37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100038.91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79808.820000000007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131522.42000000001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42450.51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361039.52</v>
      </c>
      <c r="F1502" s="65">
        <f>Raw_endusebreakdownannual!F1501</f>
        <v>42450.51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28518.77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100038.91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79808.820000000007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118255.12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43958.82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326621.61</v>
      </c>
      <c r="F1517" s="65">
        <f>Raw_endusebreakdownannual!F1516</f>
        <v>43958.82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50182.46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100038.91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79808.820000000007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124827.82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40624.68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354858.02</v>
      </c>
      <c r="F1532" s="65">
        <f>Raw_endusebreakdownannual!F1531</f>
        <v>40624.68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57293.16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100038.91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79808.820000000007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122560.34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40095.97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359701.23</v>
      </c>
      <c r="F1547" s="65">
        <f>Raw_endusebreakdownannual!F1546</f>
        <v>40095.97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68822.38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100038.91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79808.820000000007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133828.32999999999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40032.76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382498.44</v>
      </c>
      <c r="F1562" s="65">
        <f>Raw_endusebreakdownannual!F1561</f>
        <v>40032.76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81974.210000000006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100038.91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79808.820000000007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144623.45000000001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39500.99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406445.4</v>
      </c>
      <c r="F1577" s="65">
        <f>Raw_endusebreakdownannual!F1576</f>
        <v>39500.99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95820.89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100038.91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79808.820000000007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139370.65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39078.559999999998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415039.27</v>
      </c>
      <c r="F1592" s="65">
        <f>Raw_endusebreakdownannual!F1591</f>
        <v>39078.559999999998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108020.54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100038.91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79808.820000000007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163852.56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39831.949999999997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451720.83</v>
      </c>
      <c r="F1607" s="65">
        <f>Raw_endusebreakdownannual!F1606</f>
        <v>39831.949999999997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87658.7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100038.91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79808.820000000007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149570.07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40989.949999999997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417076.5</v>
      </c>
      <c r="F1622" s="65">
        <f>Raw_endusebreakdownannual!F1621</f>
        <v>40989.949999999997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121011.07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100038.91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79808.820000000007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162089.79999999999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38705.64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462948.59</v>
      </c>
      <c r="F1637" s="65">
        <f>Raw_endusebreakdownannual!F1636</f>
        <v>38705.64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151495.20000000001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100038.91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79808.820000000007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173573.22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36754.82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504916.14</v>
      </c>
      <c r="F1652" s="65">
        <f>Raw_endusebreakdownannual!F1651</f>
        <v>36754.82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203192.64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100038.91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79808.820000000007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169078.52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32818.870000000003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552118.89</v>
      </c>
      <c r="F1667" s="65">
        <f>Raw_endusebreakdownannual!F1666</f>
        <v>32818.870000000003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95861.29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100038.91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79808.820000000007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178960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43172.33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454669.01</v>
      </c>
      <c r="F1682" s="65">
        <f>Raw_endusebreakdownannual!F1681</f>
        <v>43172.33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516.78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50497.29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79808.820000000007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63282.61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47880.97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194105.5</v>
      </c>
      <c r="F1697" s="65">
        <f>Raw_endusebreakdownannual!F1696</f>
        <v>47880.97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21983.08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50497.29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79808.820000000007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71951.89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44052.38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224241.08</v>
      </c>
      <c r="F1712" s="65">
        <f>Raw_endusebreakdownannual!F1711</f>
        <v>44052.38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11380.13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50497.29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79808.820000000007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67967.47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43928.17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209653.71</v>
      </c>
      <c r="F1727" s="65">
        <f>Raw_endusebreakdownannual!F1726</f>
        <v>43928.17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27498.59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50497.29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79808.820000000007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70921.820000000007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42423.29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228726.53</v>
      </c>
      <c r="F1742" s="65">
        <f>Raw_endusebreakdownannual!F1741</f>
        <v>42423.29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15142.51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50497.29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79808.820000000007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66509.91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43923.74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211958.53</v>
      </c>
      <c r="F1757" s="65">
        <f>Raw_endusebreakdownannual!F1756</f>
        <v>43923.74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29002.01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50497.29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79808.820000000007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71919.91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40599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231228.03</v>
      </c>
      <c r="F1772" s="65">
        <f>Raw_endusebreakdownannual!F1771</f>
        <v>40599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33231.35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50497.29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79808.820000000007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71282.87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40052.400000000001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234820.33</v>
      </c>
      <c r="F1787" s="65">
        <f>Raw_endusebreakdownannual!F1786</f>
        <v>40052.400000000001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39883.910000000003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50497.29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79808.820000000007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75227.509999999995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39995.4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245417.53</v>
      </c>
      <c r="F1802" s="65">
        <f>Raw_endusebreakdownannual!F1801</f>
        <v>39995.4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43520.26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50497.29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79808.820000000007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72038.080000000002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39442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245864.45</v>
      </c>
      <c r="F1817" s="65">
        <f>Raw_endusebreakdownannual!F1816</f>
        <v>39442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59306.41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50497.29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79808.820000000007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77831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39044.230000000003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267443.53000000003</v>
      </c>
      <c r="F1832" s="65">
        <f>Raw_endusebreakdownannual!F1831</f>
        <v>39044.230000000003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63818.32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50497.29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79808.820000000007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84231.59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39809.65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278356.02</v>
      </c>
      <c r="F1847" s="65">
        <f>Raw_endusebreakdownannual!F1846</f>
        <v>39809.65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51039.12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50497.29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79808.820000000007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78077.67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40955.660000000003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259422.9</v>
      </c>
      <c r="F1862" s="65">
        <f>Raw_endusebreakdownannual!F1861</f>
        <v>40955.660000000003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72100.259999999995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50497.29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79808.820000000007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84158.54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38687.360000000001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286564.90999999997</v>
      </c>
      <c r="F1877" s="65">
        <f>Raw_endusebreakdownannual!F1876</f>
        <v>38687.360000000001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92896.320000000007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50497.29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79808.820000000007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91792.93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36745.339999999997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314995.36</v>
      </c>
      <c r="F1892" s="65">
        <f>Raw_endusebreakdownannual!F1891</f>
        <v>36745.339999999997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129193.68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50497.29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79808.820000000007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88744.63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32792.46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348244.42</v>
      </c>
      <c r="F1907" s="65">
        <f>Raw_endusebreakdownannual!F1906</f>
        <v>32792.46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58043.040000000001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50497.29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79808.820000000007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97225.67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43128.98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285574.83</v>
      </c>
      <c r="F1922" s="65">
        <f>Raw_endusebreakdownannual!F1921</f>
        <v>43128.98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101455.99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1357.38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100038.91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79808.820000000007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37584.89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47883.99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218790</v>
      </c>
      <c r="F1937" s="65">
        <f>Raw_endusebreakdownannual!F1936</f>
        <v>149339.98000000001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59537.91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37918.94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100038.91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79808.820000000007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55154.81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44078.96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272921.48</v>
      </c>
      <c r="F1952" s="65">
        <f>Raw_endusebreakdownannual!F1951</f>
        <v>103616.87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35356.1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22178.38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100038.91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79808.820000000007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47575.39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43955.03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249601.51</v>
      </c>
      <c r="F1967" s="65">
        <f>Raw_endusebreakdownannual!F1966</f>
        <v>79311.12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31300.97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47504.9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100038.91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79808.820000000007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57340.27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42449.52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284692.90000000002</v>
      </c>
      <c r="F1982" s="65">
        <f>Raw_endusebreakdownannual!F1981</f>
        <v>73750.490000000005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29079.58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28608.959999999999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100038.91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79808.820000000007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49158.47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43957.4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257615.16</v>
      </c>
      <c r="F1997" s="65">
        <f>Raw_endusebreakdownannual!F1996</f>
        <v>73036.98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7482.27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49766.52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100038.91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79808.820000000007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56786.15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40624.660000000003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286400.40000000002</v>
      </c>
      <c r="F2012" s="65">
        <f>Raw_endusebreakdownannual!F2011</f>
        <v>48106.93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7294.62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54402.87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100038.91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79808.820000000007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56462.49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40095.89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290713.09000000003</v>
      </c>
      <c r="F2027" s="65">
        <f>Raw_endusebreakdownannual!F2026</f>
        <v>47390.52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10543.78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65053.34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100038.91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79808.820000000007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61850.97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40030.44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306752.05</v>
      </c>
      <c r="F2042" s="65">
        <f>Raw_endusebreakdownannual!F2041</f>
        <v>50574.21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8391.92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76763.63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100038.91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79808.820000000007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68692.759999999995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39500.78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325304.12</v>
      </c>
      <c r="F2057" s="65">
        <f>Raw_endusebreakdownannual!F2056</f>
        <v>47892.7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20652.7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88949.75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100038.91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79808.820000000007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66701.009999999995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39078.559999999998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335498.49</v>
      </c>
      <c r="F2072" s="65">
        <f>Raw_endusebreakdownannual!F2071</f>
        <v>59731.26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61299.46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100646.34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100038.91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79808.820000000007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76751.3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39830.519999999997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357245.37</v>
      </c>
      <c r="F2087" s="65">
        <f>Raw_endusebreakdownannual!F2086</f>
        <v>101129.98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52452.57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82063.08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100038.91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79808.820000000007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68375.820000000007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40989.06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330286.63</v>
      </c>
      <c r="F2102" s="65">
        <f>Raw_endusebreakdownannual!F2101</f>
        <v>93441.63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40410.379999999997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113284.42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100038.91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79808.820000000007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78607.210000000006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38705.01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371739.36</v>
      </c>
      <c r="F2117" s="65">
        <f>Raw_endusebreakdownannual!F2116</f>
        <v>79115.399999999994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23631.97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140338.21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100038.91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79808.820000000007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88126.62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36756.839999999997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408312.56</v>
      </c>
      <c r="F2132" s="65">
        <f>Raw_endusebreakdownannual!F2131</f>
        <v>60388.81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7283.32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189690.87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100038.91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79808.820000000007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91707.27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32818.14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461245.87</v>
      </c>
      <c r="F2147" s="65">
        <f>Raw_endusebreakdownannual!F2146</f>
        <v>40101.449999999997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82813.33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88925.06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100038.91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79808.820000000007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82225.600000000006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43171.16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350998.39</v>
      </c>
      <c r="F2162" s="65">
        <f>Raw_endusebreakdownannual!F2161</f>
        <v>125984.5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100304.74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627.64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50497.29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79808.820000000007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22199.41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47883.56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153133.16</v>
      </c>
      <c r="F2177" s="65">
        <f>Raw_endusebreakdownannual!F2176</f>
        <v>148188.29999999999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53330.81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21079.85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50497.29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79808.820000000007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30020.560000000001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44054.82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181406.52</v>
      </c>
      <c r="F2192" s="65">
        <f>Raw_endusebreakdownannual!F2191</f>
        <v>97385.63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36030.1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11536.11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50497.29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79808.820000000007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26897.279999999999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43922.03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168739.5</v>
      </c>
      <c r="F2207" s="65">
        <f>Raw_endusebreakdownannual!F2206</f>
        <v>79952.12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30570.19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26305.52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50497.29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79808.820000000007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30816.31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42421.65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187427.94</v>
      </c>
      <c r="F2222" s="65">
        <f>Raw_endusebreakdownannual!F2221</f>
        <v>72991.850000000006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30318.17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14924.06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50497.29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79808.820000000007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27296.77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43920.66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172526.94</v>
      </c>
      <c r="F2237" s="65">
        <f>Raw_endusebreakdownannual!F2236</f>
        <v>74238.83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8859.68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28625.98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50497.29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79808.820000000007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32359.68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40593.49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191291.78</v>
      </c>
      <c r="F2252" s="65">
        <f>Raw_endusebreakdownannual!F2251</f>
        <v>49453.17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8726.24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31516.41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50497.29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79808.820000000007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32314.98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40045.21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194137.5</v>
      </c>
      <c r="F2267" s="65">
        <f>Raw_endusebreakdownannual!F2266</f>
        <v>48771.45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12109.01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38041.89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50497.29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79808.820000000007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34338.019999999997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39999.279999999999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202686.02</v>
      </c>
      <c r="F2282" s="65">
        <f>Raw_endusebreakdownannual!F2281</f>
        <v>52108.29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8244.51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41095.29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50497.29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79808.820000000007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34181.15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39439.08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205582.55</v>
      </c>
      <c r="F2297" s="65">
        <f>Raw_endusebreakdownannual!F2296</f>
        <v>47683.58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19984.349999999999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56328.43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50497.29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79808.820000000007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37608.199999999997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39044.5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224242.75</v>
      </c>
      <c r="F2312" s="65">
        <f>Raw_endusebreakdownannual!F2311</f>
        <v>59028.85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54357.39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60669.09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50497.29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79808.820000000007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40385.919999999998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39806.300000000003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231361.13</v>
      </c>
      <c r="F2327" s="65">
        <f>Raw_endusebreakdownannual!F2326</f>
        <v>94163.69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47076.9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48579.95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50497.29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79808.820000000007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36338.71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40960.589999999997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215224.77</v>
      </c>
      <c r="F2342" s="65">
        <f>Raw_endusebreakdownannual!F2341</f>
        <v>88037.49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38116.269999999997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68669.320000000007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50497.29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79808.820000000007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41854.160000000003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38691.5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240829.6</v>
      </c>
      <c r="F2357" s="65">
        <f>Raw_endusebreakdownannual!F2356</f>
        <v>76807.77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23468.49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87896.39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50497.29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79808.820000000007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48244.24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36741.64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266446.74</v>
      </c>
      <c r="F2372" s="65">
        <f>Raw_endusebreakdownannual!F2371</f>
        <v>60210.13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7320.95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123544.75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50497.29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79808.820000000007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51522.01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32781.85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305372.88</v>
      </c>
      <c r="F2387" s="65">
        <f>Raw_endusebreakdownannual!F2386</f>
        <v>40102.800000000003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71187.289999999994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54975.57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50497.29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79808.820000000007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45097.39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43129.71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230379.08</v>
      </c>
      <c r="F2402" s="65">
        <f>Raw_endusebreakdownannual!F2401</f>
        <v>114317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402</v>
      </c>
      <c r="E2">
        <v>0</v>
      </c>
      <c r="F2">
        <v>111926.07</v>
      </c>
    </row>
    <row r="3" spans="1:6" x14ac:dyDescent="0.25">
      <c r="A3" t="s">
        <v>39</v>
      </c>
      <c r="B3" t="s">
        <v>73</v>
      </c>
      <c r="C3" t="s">
        <v>67</v>
      </c>
      <c r="D3" t="s">
        <v>403</v>
      </c>
      <c r="E3">
        <v>2573.5700000000002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404</v>
      </c>
      <c r="E4">
        <v>100038.91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405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406</v>
      </c>
      <c r="E6">
        <v>79808.820000000007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407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408</v>
      </c>
      <c r="E8">
        <v>32062.98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409</v>
      </c>
      <c r="E9">
        <v>272.23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410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411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412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413</v>
      </c>
      <c r="E13">
        <v>0</v>
      </c>
      <c r="F13">
        <v>47882.78</v>
      </c>
    </row>
    <row r="14" spans="1:6" x14ac:dyDescent="0.25">
      <c r="A14" t="s">
        <v>39</v>
      </c>
      <c r="B14" t="s">
        <v>73</v>
      </c>
      <c r="C14" t="s">
        <v>67</v>
      </c>
      <c r="D14" t="s">
        <v>414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415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416</v>
      </c>
      <c r="E16">
        <v>214756.51</v>
      </c>
      <c r="F16">
        <v>159808.85</v>
      </c>
    </row>
    <row r="17" spans="1:6" x14ac:dyDescent="0.25">
      <c r="A17" t="s">
        <v>39</v>
      </c>
      <c r="B17" t="s">
        <v>74</v>
      </c>
      <c r="C17" t="s">
        <v>67</v>
      </c>
      <c r="D17" t="s">
        <v>402</v>
      </c>
      <c r="E17">
        <v>0</v>
      </c>
      <c r="F17">
        <v>86228.06</v>
      </c>
    </row>
    <row r="18" spans="1:6" x14ac:dyDescent="0.25">
      <c r="A18" t="s">
        <v>39</v>
      </c>
      <c r="B18" t="s">
        <v>74</v>
      </c>
      <c r="C18" t="s">
        <v>67</v>
      </c>
      <c r="D18" t="s">
        <v>403</v>
      </c>
      <c r="E18">
        <v>51147.08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404</v>
      </c>
      <c r="E19">
        <v>100038.91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405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406</v>
      </c>
      <c r="E21">
        <v>79808.820000000007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407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408</v>
      </c>
      <c r="E23">
        <v>45834.16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409</v>
      </c>
      <c r="E24">
        <v>2225.25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410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411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412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413</v>
      </c>
      <c r="E28">
        <v>0</v>
      </c>
      <c r="F28">
        <v>44079.66</v>
      </c>
    </row>
    <row r="29" spans="1:6" x14ac:dyDescent="0.25">
      <c r="A29" t="s">
        <v>39</v>
      </c>
      <c r="B29" t="s">
        <v>74</v>
      </c>
      <c r="C29" t="s">
        <v>67</v>
      </c>
      <c r="D29" t="s">
        <v>414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415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416</v>
      </c>
      <c r="E31">
        <v>279054.21999999997</v>
      </c>
      <c r="F31">
        <v>130307.72</v>
      </c>
    </row>
    <row r="32" spans="1:6" x14ac:dyDescent="0.25">
      <c r="A32" t="s">
        <v>39</v>
      </c>
      <c r="B32" t="s">
        <v>75</v>
      </c>
      <c r="C32" t="s">
        <v>67</v>
      </c>
      <c r="D32" t="s">
        <v>402</v>
      </c>
      <c r="E32">
        <v>0</v>
      </c>
      <c r="F32">
        <v>44781.04</v>
      </c>
    </row>
    <row r="33" spans="1:6" x14ac:dyDescent="0.25">
      <c r="A33" t="s">
        <v>39</v>
      </c>
      <c r="B33" t="s">
        <v>75</v>
      </c>
      <c r="C33" t="s">
        <v>67</v>
      </c>
      <c r="D33" t="s">
        <v>403</v>
      </c>
      <c r="E33">
        <v>30894.65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404</v>
      </c>
      <c r="E34">
        <v>100038.91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405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406</v>
      </c>
      <c r="E36">
        <v>79808.820000000007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407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408</v>
      </c>
      <c r="E38">
        <v>35754.160000000003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409</v>
      </c>
      <c r="E39">
        <v>1692.94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410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411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412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413</v>
      </c>
      <c r="E43">
        <v>0</v>
      </c>
      <c r="F43">
        <v>43954.34</v>
      </c>
    </row>
    <row r="44" spans="1:6" x14ac:dyDescent="0.25">
      <c r="A44" t="s">
        <v>39</v>
      </c>
      <c r="B44" t="s">
        <v>75</v>
      </c>
      <c r="C44" t="s">
        <v>67</v>
      </c>
      <c r="D44" t="s">
        <v>414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415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416</v>
      </c>
      <c r="E46">
        <v>248189.48</v>
      </c>
      <c r="F46">
        <v>88735.39</v>
      </c>
    </row>
    <row r="47" spans="1:6" x14ac:dyDescent="0.25">
      <c r="A47" t="s">
        <v>39</v>
      </c>
      <c r="B47" t="s">
        <v>76</v>
      </c>
      <c r="C47" t="s">
        <v>67</v>
      </c>
      <c r="D47" t="s">
        <v>402</v>
      </c>
      <c r="E47">
        <v>0</v>
      </c>
      <c r="F47">
        <v>41261.089999999997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403</v>
      </c>
      <c r="E48">
        <v>62370.22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404</v>
      </c>
      <c r="E49">
        <v>100038.91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405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406</v>
      </c>
      <c r="E51">
        <v>79808.820000000007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407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408</v>
      </c>
      <c r="E53">
        <v>45198.23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409</v>
      </c>
      <c r="E54">
        <v>2611.4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410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411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412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413</v>
      </c>
      <c r="E58">
        <v>0</v>
      </c>
      <c r="F58">
        <v>42451.67</v>
      </c>
    </row>
    <row r="59" spans="1:6" x14ac:dyDescent="0.25">
      <c r="A59" t="s">
        <v>39</v>
      </c>
      <c r="B59" t="s">
        <v>76</v>
      </c>
      <c r="C59" t="s">
        <v>67</v>
      </c>
      <c r="D59" t="s">
        <v>414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415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416</v>
      </c>
      <c r="E61">
        <v>290027.57</v>
      </c>
      <c r="F61">
        <v>83712.75</v>
      </c>
    </row>
    <row r="62" spans="1:6" x14ac:dyDescent="0.25">
      <c r="A62" t="s">
        <v>39</v>
      </c>
      <c r="B62" t="s">
        <v>77</v>
      </c>
      <c r="C62" t="s">
        <v>67</v>
      </c>
      <c r="D62" t="s">
        <v>402</v>
      </c>
      <c r="E62">
        <v>0</v>
      </c>
      <c r="F62">
        <v>40244.85</v>
      </c>
    </row>
    <row r="63" spans="1:6" x14ac:dyDescent="0.25">
      <c r="A63" t="s">
        <v>39</v>
      </c>
      <c r="B63" t="s">
        <v>77</v>
      </c>
      <c r="C63" t="s">
        <v>67</v>
      </c>
      <c r="D63" t="s">
        <v>403</v>
      </c>
      <c r="E63">
        <v>36721.49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404</v>
      </c>
      <c r="E64">
        <v>100038.91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405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406</v>
      </c>
      <c r="E66">
        <v>79808.820000000007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407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408</v>
      </c>
      <c r="E68">
        <v>34120.129999999997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409</v>
      </c>
      <c r="E69">
        <v>1670.41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410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411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412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413</v>
      </c>
      <c r="E73">
        <v>0</v>
      </c>
      <c r="F73">
        <v>43956.42</v>
      </c>
    </row>
    <row r="74" spans="1:6" x14ac:dyDescent="0.25">
      <c r="A74" t="s">
        <v>39</v>
      </c>
      <c r="B74" t="s">
        <v>77</v>
      </c>
      <c r="C74" t="s">
        <v>67</v>
      </c>
      <c r="D74" t="s">
        <v>414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415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416</v>
      </c>
      <c r="E76">
        <v>252359.77</v>
      </c>
      <c r="F76">
        <v>84201.27</v>
      </c>
    </row>
    <row r="77" spans="1:6" x14ac:dyDescent="0.25">
      <c r="A77" t="s">
        <v>39</v>
      </c>
      <c r="B77" t="s">
        <v>78</v>
      </c>
      <c r="C77" t="s">
        <v>67</v>
      </c>
      <c r="D77" t="s">
        <v>402</v>
      </c>
      <c r="E77">
        <v>0</v>
      </c>
      <c r="F77">
        <v>11699.06</v>
      </c>
    </row>
    <row r="78" spans="1:6" x14ac:dyDescent="0.25">
      <c r="A78" t="s">
        <v>39</v>
      </c>
      <c r="B78" t="s">
        <v>78</v>
      </c>
      <c r="C78" t="s">
        <v>67</v>
      </c>
      <c r="D78" t="s">
        <v>403</v>
      </c>
      <c r="E78">
        <v>66830.16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404</v>
      </c>
      <c r="E79">
        <v>100038.91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405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406</v>
      </c>
      <c r="E81">
        <v>79808.820000000007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407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408</v>
      </c>
      <c r="E83">
        <v>46241.440000000002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409</v>
      </c>
      <c r="E84">
        <v>3041.88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410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411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412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413</v>
      </c>
      <c r="E88">
        <v>0</v>
      </c>
      <c r="F88">
        <v>40628.83</v>
      </c>
    </row>
    <row r="89" spans="1:6" x14ac:dyDescent="0.25">
      <c r="A89" t="s">
        <v>39</v>
      </c>
      <c r="B89" t="s">
        <v>78</v>
      </c>
      <c r="C89" t="s">
        <v>67</v>
      </c>
      <c r="D89" t="s">
        <v>414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415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416</v>
      </c>
      <c r="E91">
        <v>295961.21999999997</v>
      </c>
      <c r="F91">
        <v>52327.9</v>
      </c>
    </row>
    <row r="92" spans="1:6" x14ac:dyDescent="0.25">
      <c r="A92" t="s">
        <v>39</v>
      </c>
      <c r="B92" t="s">
        <v>79</v>
      </c>
      <c r="C92" t="s">
        <v>67</v>
      </c>
      <c r="D92" t="s">
        <v>402</v>
      </c>
      <c r="E92">
        <v>0</v>
      </c>
      <c r="F92">
        <v>12228.84</v>
      </c>
    </row>
    <row r="93" spans="1:6" x14ac:dyDescent="0.25">
      <c r="A93" t="s">
        <v>39</v>
      </c>
      <c r="B93" t="s">
        <v>79</v>
      </c>
      <c r="C93" t="s">
        <v>67</v>
      </c>
      <c r="D93" t="s">
        <v>403</v>
      </c>
      <c r="E93">
        <v>73445.119999999995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404</v>
      </c>
      <c r="E94">
        <v>100038.91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405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406</v>
      </c>
      <c r="E96">
        <v>79808.820000000007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407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408</v>
      </c>
      <c r="E98">
        <v>46299.53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409</v>
      </c>
      <c r="E99">
        <v>3289.92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410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411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412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413</v>
      </c>
      <c r="E103">
        <v>0</v>
      </c>
      <c r="F103">
        <v>40097.980000000003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414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415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416</v>
      </c>
      <c r="E106">
        <v>302882.3</v>
      </c>
      <c r="F106">
        <v>52326.82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402</v>
      </c>
      <c r="E107">
        <v>0</v>
      </c>
      <c r="F107">
        <v>16886.38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403</v>
      </c>
      <c r="E108">
        <v>92271.93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404</v>
      </c>
      <c r="E109">
        <v>100038.91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405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406</v>
      </c>
      <c r="E111">
        <v>79808.820000000007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407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408</v>
      </c>
      <c r="E113">
        <v>55689.29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409</v>
      </c>
      <c r="E114">
        <v>3633.6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410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411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412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413</v>
      </c>
      <c r="E118">
        <v>0</v>
      </c>
      <c r="F118">
        <v>40035.26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414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415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416</v>
      </c>
      <c r="E121">
        <v>331442.55</v>
      </c>
      <c r="F121">
        <v>56921.64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402</v>
      </c>
      <c r="E122">
        <v>0</v>
      </c>
      <c r="F122">
        <v>17123.54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403</v>
      </c>
      <c r="E123">
        <v>101262.8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404</v>
      </c>
      <c r="E124">
        <v>100038.91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405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406</v>
      </c>
      <c r="E126">
        <v>79808.820000000007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407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408</v>
      </c>
      <c r="E128">
        <v>55981.37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409</v>
      </c>
      <c r="E129">
        <v>3927.49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410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411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412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413</v>
      </c>
      <c r="E133">
        <v>0</v>
      </c>
      <c r="F133">
        <v>39501.49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414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415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416</v>
      </c>
      <c r="E136">
        <v>341019.38</v>
      </c>
      <c r="F136">
        <v>56625.03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402</v>
      </c>
      <c r="E137">
        <v>0</v>
      </c>
      <c r="F137">
        <v>29521.200000000001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403</v>
      </c>
      <c r="E138">
        <v>108873.94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404</v>
      </c>
      <c r="E139">
        <v>100038.91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405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406</v>
      </c>
      <c r="E141">
        <v>79808.820000000007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407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408</v>
      </c>
      <c r="E143">
        <v>51235.55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409</v>
      </c>
      <c r="E144">
        <v>2881.93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410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411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412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413</v>
      </c>
      <c r="E148">
        <v>0</v>
      </c>
      <c r="F148">
        <v>39080.26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414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415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416</v>
      </c>
      <c r="E151">
        <v>342839.15</v>
      </c>
      <c r="F151">
        <v>68601.460000000006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402</v>
      </c>
      <c r="E152">
        <v>0</v>
      </c>
      <c r="F152">
        <v>75950.66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403</v>
      </c>
      <c r="E153">
        <v>120650.28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404</v>
      </c>
      <c r="E154">
        <v>100038.91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405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406</v>
      </c>
      <c r="E156">
        <v>79808.820000000007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407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408</v>
      </c>
      <c r="E158">
        <v>63199.24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409</v>
      </c>
      <c r="E159">
        <v>2783.38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410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411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412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413</v>
      </c>
      <c r="E163">
        <v>0</v>
      </c>
      <c r="F163">
        <v>39831.919999999998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414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415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416</v>
      </c>
      <c r="E166">
        <v>366480.63</v>
      </c>
      <c r="F166">
        <v>115782.58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402</v>
      </c>
      <c r="E167">
        <v>0</v>
      </c>
      <c r="F167">
        <v>77765.27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403</v>
      </c>
      <c r="E168">
        <v>100091.09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404</v>
      </c>
      <c r="E169">
        <v>100038.91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405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406</v>
      </c>
      <c r="E171">
        <v>79808.820000000007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407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408</v>
      </c>
      <c r="E173">
        <v>58607.53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409</v>
      </c>
      <c r="E174">
        <v>2705.76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410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411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412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413</v>
      </c>
      <c r="E178">
        <v>0</v>
      </c>
      <c r="F178">
        <v>40988.870000000003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414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415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416</v>
      </c>
      <c r="E181">
        <v>341252.11</v>
      </c>
      <c r="F181">
        <v>118754.14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402</v>
      </c>
      <c r="E182">
        <v>0</v>
      </c>
      <c r="F182">
        <v>54367.18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403</v>
      </c>
      <c r="E183">
        <v>137058.45000000001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404</v>
      </c>
      <c r="E184">
        <v>100038.91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405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406</v>
      </c>
      <c r="E186">
        <v>79808.820000000007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407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408</v>
      </c>
      <c r="E188">
        <v>70326.53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409</v>
      </c>
      <c r="E189">
        <v>3196.72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410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411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412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413</v>
      </c>
      <c r="E193">
        <v>0</v>
      </c>
      <c r="F193">
        <v>38707.1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414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415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416</v>
      </c>
      <c r="E196">
        <v>390429.43</v>
      </c>
      <c r="F196">
        <v>93074.28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402</v>
      </c>
      <c r="E197">
        <v>0</v>
      </c>
      <c r="F197">
        <v>35918.699999999997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403</v>
      </c>
      <c r="E198">
        <v>179074.78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404</v>
      </c>
      <c r="E199">
        <v>100038.91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405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406</v>
      </c>
      <c r="E201">
        <v>79808.820000000007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407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408</v>
      </c>
      <c r="E203">
        <v>92559.9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409</v>
      </c>
      <c r="E204">
        <v>4542.92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410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411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412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413</v>
      </c>
      <c r="E208">
        <v>0</v>
      </c>
      <c r="F208">
        <v>36758.620000000003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414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415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416</v>
      </c>
      <c r="E211">
        <v>456025.32</v>
      </c>
      <c r="F211">
        <v>72677.320000000007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402</v>
      </c>
      <c r="E212">
        <v>0</v>
      </c>
      <c r="F212">
        <v>16566.98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403</v>
      </c>
      <c r="E213">
        <v>229973.32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404</v>
      </c>
      <c r="E214">
        <v>100038.91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405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406</v>
      </c>
      <c r="E216">
        <v>79808.820000000007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407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408</v>
      </c>
      <c r="E218">
        <v>74421.37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409</v>
      </c>
      <c r="E219">
        <v>4286.45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410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411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412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413</v>
      </c>
      <c r="E223">
        <v>0</v>
      </c>
      <c r="F223">
        <v>32820.85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414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415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416</v>
      </c>
      <c r="E226">
        <v>488528.87</v>
      </c>
      <c r="F226">
        <v>49387.83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402</v>
      </c>
      <c r="E227">
        <v>0</v>
      </c>
      <c r="F227">
        <v>120646.16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403</v>
      </c>
      <c r="E228">
        <v>112371.72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404</v>
      </c>
      <c r="E229">
        <v>100038.91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405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406</v>
      </c>
      <c r="E231">
        <v>79808.820000000007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407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408</v>
      </c>
      <c r="E233">
        <v>82051.28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409</v>
      </c>
      <c r="E234">
        <v>3201.7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410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411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412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413</v>
      </c>
      <c r="E238">
        <v>0</v>
      </c>
      <c r="F238">
        <v>43171.199999999997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414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415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416</v>
      </c>
      <c r="E241">
        <v>377472.43</v>
      </c>
      <c r="F241">
        <v>163817.35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402</v>
      </c>
      <c r="E242">
        <v>0</v>
      </c>
      <c r="F242">
        <v>101248.64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403</v>
      </c>
      <c r="E243">
        <v>1563.66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404</v>
      </c>
      <c r="E244">
        <v>50497.29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405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406</v>
      </c>
      <c r="E246">
        <v>79808.820000000007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407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408</v>
      </c>
      <c r="E248">
        <v>27780.92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409</v>
      </c>
      <c r="E249">
        <v>154.83000000000001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410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411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412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413</v>
      </c>
      <c r="E253">
        <v>0</v>
      </c>
      <c r="F253">
        <v>47882.13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414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415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416</v>
      </c>
      <c r="E256">
        <v>159805.51999999999</v>
      </c>
      <c r="F256">
        <v>149130.76999999999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402</v>
      </c>
      <c r="E257">
        <v>0</v>
      </c>
      <c r="F257">
        <v>67816.320000000007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403</v>
      </c>
      <c r="E258">
        <v>29868.52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404</v>
      </c>
      <c r="E259">
        <v>50497.29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405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406</v>
      </c>
      <c r="E261">
        <v>79808.820000000007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407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408</v>
      </c>
      <c r="E263">
        <v>32484.49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409</v>
      </c>
      <c r="E264">
        <v>1021.27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410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411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412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413</v>
      </c>
      <c r="E268">
        <v>0</v>
      </c>
      <c r="F268">
        <v>44057.17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414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415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416</v>
      </c>
      <c r="E271">
        <v>193680.39</v>
      </c>
      <c r="F271">
        <v>111873.5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402</v>
      </c>
      <c r="E272">
        <v>0</v>
      </c>
      <c r="F272">
        <v>41200.120000000003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403</v>
      </c>
      <c r="E273">
        <v>18146.650000000001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404</v>
      </c>
      <c r="E274">
        <v>50497.29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405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406</v>
      </c>
      <c r="E276">
        <v>79808.820000000007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407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408</v>
      </c>
      <c r="E278">
        <v>24139.87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409</v>
      </c>
      <c r="E279">
        <v>994.74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410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411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412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413</v>
      </c>
      <c r="E283">
        <v>0</v>
      </c>
      <c r="F283">
        <v>43915.75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414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415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416</v>
      </c>
      <c r="E286">
        <v>173587.38</v>
      </c>
      <c r="F286">
        <v>85115.87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402</v>
      </c>
      <c r="E287">
        <v>0</v>
      </c>
      <c r="F287">
        <v>36805.26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403</v>
      </c>
      <c r="E288">
        <v>35355.129999999997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404</v>
      </c>
      <c r="E289">
        <v>50497.29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405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406</v>
      </c>
      <c r="E291">
        <v>79808.820000000007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407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408</v>
      </c>
      <c r="E293">
        <v>28390.71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409</v>
      </c>
      <c r="E294">
        <v>1133.83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410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411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412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413</v>
      </c>
      <c r="E298">
        <v>0</v>
      </c>
      <c r="F298">
        <v>42421.06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414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415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416</v>
      </c>
      <c r="E301">
        <v>195185.79</v>
      </c>
      <c r="F301">
        <v>79226.320000000007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402</v>
      </c>
      <c r="E302">
        <v>0</v>
      </c>
      <c r="F302">
        <v>37340.65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403</v>
      </c>
      <c r="E303">
        <v>20930.669999999998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404</v>
      </c>
      <c r="E304">
        <v>50497.29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405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406</v>
      </c>
      <c r="E306">
        <v>79808.820000000007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407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408</v>
      </c>
      <c r="E308">
        <v>22518.29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409</v>
      </c>
      <c r="E309">
        <v>943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410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411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412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413</v>
      </c>
      <c r="E313">
        <v>0</v>
      </c>
      <c r="F313">
        <v>43922.86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414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415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416</v>
      </c>
      <c r="E316">
        <v>174698.08</v>
      </c>
      <c r="F316">
        <v>81263.509999999995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402</v>
      </c>
      <c r="E317">
        <v>0</v>
      </c>
      <c r="F317">
        <v>12711.98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403</v>
      </c>
      <c r="E318">
        <v>41534.68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404</v>
      </c>
      <c r="E319">
        <v>50497.29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405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406</v>
      </c>
      <c r="E321">
        <v>79808.820000000007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407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408</v>
      </c>
      <c r="E323">
        <v>29034.77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409</v>
      </c>
      <c r="E324">
        <v>1841.35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410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411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412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413</v>
      </c>
      <c r="E328">
        <v>0</v>
      </c>
      <c r="F328">
        <v>40586.18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414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415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416</v>
      </c>
      <c r="E331">
        <v>202716.91</v>
      </c>
      <c r="F331">
        <v>53298.16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402</v>
      </c>
      <c r="E332">
        <v>0</v>
      </c>
      <c r="F332">
        <v>13136.89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403</v>
      </c>
      <c r="E333">
        <v>47925.4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404</v>
      </c>
      <c r="E334">
        <v>50497.29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405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406</v>
      </c>
      <c r="E336">
        <v>79808.820000000007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407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408</v>
      </c>
      <c r="E338">
        <v>31035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409</v>
      </c>
      <c r="E339">
        <v>2090.5700000000002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410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411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412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413</v>
      </c>
      <c r="E343">
        <v>0</v>
      </c>
      <c r="F343">
        <v>40057.75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414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415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416</v>
      </c>
      <c r="E346">
        <v>211357.08</v>
      </c>
      <c r="F346">
        <v>53194.64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402</v>
      </c>
      <c r="E347">
        <v>0</v>
      </c>
      <c r="F347">
        <v>17413.48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403</v>
      </c>
      <c r="E348">
        <v>52485.31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404</v>
      </c>
      <c r="E349">
        <v>50497.29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405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406</v>
      </c>
      <c r="E351">
        <v>79808.820000000007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407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408</v>
      </c>
      <c r="E353">
        <v>30887.37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409</v>
      </c>
      <c r="E354">
        <v>1675.34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410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411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412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413</v>
      </c>
      <c r="E358">
        <v>0</v>
      </c>
      <c r="F358">
        <v>39990.269999999997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414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415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416</v>
      </c>
      <c r="E361">
        <v>215354.14</v>
      </c>
      <c r="F361">
        <v>57403.76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402</v>
      </c>
      <c r="E362">
        <v>0</v>
      </c>
      <c r="F362">
        <v>14365.9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403</v>
      </c>
      <c r="E363">
        <v>56118.84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404</v>
      </c>
      <c r="E364">
        <v>50497.29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405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406</v>
      </c>
      <c r="E366">
        <v>79808.820000000007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407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408</v>
      </c>
      <c r="E368">
        <v>32081.97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409</v>
      </c>
      <c r="E369">
        <v>1639.45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410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411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412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413</v>
      </c>
      <c r="E373">
        <v>0</v>
      </c>
      <c r="F373">
        <v>39458.07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414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415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416</v>
      </c>
      <c r="E376">
        <v>220146.38</v>
      </c>
      <c r="F376">
        <v>53823.97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402</v>
      </c>
      <c r="E377">
        <v>0</v>
      </c>
      <c r="F377">
        <v>26558.36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403</v>
      </c>
      <c r="E378">
        <v>72701.86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404</v>
      </c>
      <c r="E379">
        <v>50497.29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405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406</v>
      </c>
      <c r="E381">
        <v>79808.820000000007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407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408</v>
      </c>
      <c r="E383">
        <v>35704.14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409</v>
      </c>
      <c r="E384">
        <v>1730.46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410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411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412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413</v>
      </c>
      <c r="E388">
        <v>0</v>
      </c>
      <c r="F388">
        <v>39046.269999999997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414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415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416</v>
      </c>
      <c r="E391">
        <v>240442.57</v>
      </c>
      <c r="F391">
        <v>65604.63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402</v>
      </c>
      <c r="E392">
        <v>0</v>
      </c>
      <c r="F392">
        <v>61876.57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403</v>
      </c>
      <c r="E393">
        <v>76310.240000000005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404</v>
      </c>
      <c r="E394">
        <v>50497.29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405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406</v>
      </c>
      <c r="E396">
        <v>79808.820000000007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407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408</v>
      </c>
      <c r="E398">
        <v>40154.9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409</v>
      </c>
      <c r="E399">
        <v>1543.11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410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411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412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413</v>
      </c>
      <c r="E403">
        <v>0</v>
      </c>
      <c r="F403">
        <v>39808.43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414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415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416</v>
      </c>
      <c r="E406">
        <v>248314.36</v>
      </c>
      <c r="F406">
        <v>101685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402</v>
      </c>
      <c r="E407">
        <v>0</v>
      </c>
      <c r="F407">
        <v>60198.49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403</v>
      </c>
      <c r="E408">
        <v>63287.27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404</v>
      </c>
      <c r="E409">
        <v>50497.29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405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406</v>
      </c>
      <c r="E411">
        <v>79808.820000000007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407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408</v>
      </c>
      <c r="E413">
        <v>40473.230000000003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409</v>
      </c>
      <c r="E414">
        <v>1540.23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410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411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412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413</v>
      </c>
      <c r="E418">
        <v>0</v>
      </c>
      <c r="F418">
        <v>40956.07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414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415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416</v>
      </c>
      <c r="E421">
        <v>235606.84</v>
      </c>
      <c r="F421">
        <v>101154.56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402</v>
      </c>
      <c r="E422">
        <v>0</v>
      </c>
      <c r="F422">
        <v>45046.58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403</v>
      </c>
      <c r="E423">
        <v>86262.49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404</v>
      </c>
      <c r="E424">
        <v>50497.29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405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406</v>
      </c>
      <c r="E426">
        <v>79808.820000000007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407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408</v>
      </c>
      <c r="E428">
        <v>43696.1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409</v>
      </c>
      <c r="E429">
        <v>1829.16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410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411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412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413</v>
      </c>
      <c r="E433">
        <v>0</v>
      </c>
      <c r="F433">
        <v>38694.79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414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415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416</v>
      </c>
      <c r="E436">
        <v>262093.86</v>
      </c>
      <c r="F436">
        <v>83741.37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402</v>
      </c>
      <c r="E437">
        <v>0</v>
      </c>
      <c r="F437">
        <v>31955.86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403</v>
      </c>
      <c r="E438">
        <v>107832.11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404</v>
      </c>
      <c r="E439">
        <v>50497.29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405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406</v>
      </c>
      <c r="E441">
        <v>79808.820000000007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407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408</v>
      </c>
      <c r="E443">
        <v>47490.02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409</v>
      </c>
      <c r="E444">
        <v>1737.4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410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411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412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413</v>
      </c>
      <c r="E448">
        <v>0</v>
      </c>
      <c r="F448">
        <v>36744.5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414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415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416</v>
      </c>
      <c r="E451">
        <v>287365.65000000002</v>
      </c>
      <c r="F451">
        <v>68700.36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402</v>
      </c>
      <c r="E452">
        <v>0</v>
      </c>
      <c r="F452">
        <v>15239.8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403</v>
      </c>
      <c r="E453">
        <v>158032.17000000001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404</v>
      </c>
      <c r="E454">
        <v>50497.29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405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406</v>
      </c>
      <c r="E456">
        <v>79808.820000000007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407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408</v>
      </c>
      <c r="E458">
        <v>51492.2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409</v>
      </c>
      <c r="E459">
        <v>2586.58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410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411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412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413</v>
      </c>
      <c r="E463">
        <v>0</v>
      </c>
      <c r="F463">
        <v>32788.68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414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415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416</v>
      </c>
      <c r="E466">
        <v>342417.06</v>
      </c>
      <c r="F466">
        <v>48028.480000000003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402</v>
      </c>
      <c r="E467">
        <v>0</v>
      </c>
      <c r="F467">
        <v>89153.2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403</v>
      </c>
      <c r="E468">
        <v>66388.06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404</v>
      </c>
      <c r="E469">
        <v>50497.29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405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406</v>
      </c>
      <c r="E471">
        <v>79808.820000000007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407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408</v>
      </c>
      <c r="E473">
        <v>44519.49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409</v>
      </c>
      <c r="E474">
        <v>1682.8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410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411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412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413</v>
      </c>
      <c r="E478">
        <v>0</v>
      </c>
      <c r="F478">
        <v>43138.65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414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415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416</v>
      </c>
      <c r="E481">
        <v>242896.46</v>
      </c>
      <c r="F481">
        <v>132291.85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402</v>
      </c>
      <c r="E482">
        <v>0</v>
      </c>
      <c r="F482">
        <v>64411.02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403</v>
      </c>
      <c r="E483">
        <v>986.7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404</v>
      </c>
      <c r="E484">
        <v>100038.91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405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406</v>
      </c>
      <c r="E486">
        <v>79808.820000000007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407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408</v>
      </c>
      <c r="E488">
        <v>105251.48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409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410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411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412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413</v>
      </c>
      <c r="E493">
        <v>0</v>
      </c>
      <c r="F493">
        <v>47884.04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414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415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416</v>
      </c>
      <c r="E496">
        <v>286085.90999999997</v>
      </c>
      <c r="F496">
        <v>112295.06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402</v>
      </c>
      <c r="E497">
        <v>0</v>
      </c>
      <c r="F497">
        <v>35434.230000000003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403</v>
      </c>
      <c r="E498">
        <v>39848.839999999997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404</v>
      </c>
      <c r="E499">
        <v>100038.91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405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406</v>
      </c>
      <c r="E501">
        <v>79808.820000000007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407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408</v>
      </c>
      <c r="E503">
        <v>130651.63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409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410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411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412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413</v>
      </c>
      <c r="E508">
        <v>0</v>
      </c>
      <c r="F508">
        <v>44079.73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414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415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416</v>
      </c>
      <c r="E511">
        <v>350348.2</v>
      </c>
      <c r="F511">
        <v>79513.95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402</v>
      </c>
      <c r="E512">
        <v>0</v>
      </c>
      <c r="F512">
        <v>19271.2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403</v>
      </c>
      <c r="E513">
        <v>21376.13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404</v>
      </c>
      <c r="E514">
        <v>100038.91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405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406</v>
      </c>
      <c r="E516">
        <v>79808.820000000007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407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408</v>
      </c>
      <c r="E518">
        <v>118837.5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409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410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411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412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413</v>
      </c>
      <c r="E523">
        <v>0</v>
      </c>
      <c r="F523">
        <v>43955.99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414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415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416</v>
      </c>
      <c r="E526">
        <v>320061.36</v>
      </c>
      <c r="F526">
        <v>63227.199999999997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402</v>
      </c>
      <c r="E527">
        <v>0</v>
      </c>
      <c r="F527">
        <v>16599.310000000001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403</v>
      </c>
      <c r="E528">
        <v>49747.53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404</v>
      </c>
      <c r="E529">
        <v>100038.91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405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406</v>
      </c>
      <c r="E531">
        <v>79808.820000000007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407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408</v>
      </c>
      <c r="E533">
        <v>131211.64000000001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409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410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411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412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413</v>
      </c>
      <c r="E538">
        <v>0</v>
      </c>
      <c r="F538">
        <v>42449.27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414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415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416</v>
      </c>
      <c r="E541">
        <v>360806.9</v>
      </c>
      <c r="F541">
        <v>59048.57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402</v>
      </c>
      <c r="E542">
        <v>0</v>
      </c>
      <c r="F542">
        <v>16418.009999999998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403</v>
      </c>
      <c r="E543">
        <v>28642.74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404</v>
      </c>
      <c r="E544">
        <v>100038.91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405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406</v>
      </c>
      <c r="E546">
        <v>79808.820000000007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407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408</v>
      </c>
      <c r="E548">
        <v>118083.03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409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410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411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412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413</v>
      </c>
      <c r="E553">
        <v>0</v>
      </c>
      <c r="F553">
        <v>43958.18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414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415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416</v>
      </c>
      <c r="E556">
        <v>326573.5</v>
      </c>
      <c r="F556">
        <v>60376.19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402</v>
      </c>
      <c r="E557">
        <v>0</v>
      </c>
      <c r="F557">
        <v>3389.5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403</v>
      </c>
      <c r="E558">
        <v>50205.23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404</v>
      </c>
      <c r="E559">
        <v>100038.91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405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406</v>
      </c>
      <c r="E561">
        <v>79808.820000000007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407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408</v>
      </c>
      <c r="E563">
        <v>124827.8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409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410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411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412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413</v>
      </c>
      <c r="E568">
        <v>0</v>
      </c>
      <c r="F568">
        <v>40624.97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414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415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416</v>
      </c>
      <c r="E571">
        <v>354880.76</v>
      </c>
      <c r="F571">
        <v>44014.47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402</v>
      </c>
      <c r="E572">
        <v>0</v>
      </c>
      <c r="F572">
        <v>3439.55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403</v>
      </c>
      <c r="E573">
        <v>57313.19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404</v>
      </c>
      <c r="E574">
        <v>100038.91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405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406</v>
      </c>
      <c r="E576">
        <v>79808.820000000007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407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408</v>
      </c>
      <c r="E578">
        <v>122560.34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409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410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411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412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413</v>
      </c>
      <c r="E583">
        <v>0</v>
      </c>
      <c r="F583">
        <v>40096.04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414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415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416</v>
      </c>
      <c r="E586">
        <v>359721.27</v>
      </c>
      <c r="F586">
        <v>43535.58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402</v>
      </c>
      <c r="E587">
        <v>0</v>
      </c>
      <c r="F587">
        <v>5209.33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403</v>
      </c>
      <c r="E588">
        <v>68878.539999999994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404</v>
      </c>
      <c r="E589">
        <v>100038.91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405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406</v>
      </c>
      <c r="E591">
        <v>79808.820000000007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407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408</v>
      </c>
      <c r="E593">
        <v>133863.35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409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410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411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412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413</v>
      </c>
      <c r="E598">
        <v>0</v>
      </c>
      <c r="F598">
        <v>40032.31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414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415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416</v>
      </c>
      <c r="E601">
        <v>382589.62</v>
      </c>
      <c r="F601">
        <v>45241.64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402</v>
      </c>
      <c r="E602">
        <v>0</v>
      </c>
      <c r="F602">
        <v>3646.26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403</v>
      </c>
      <c r="E603">
        <v>82016.53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404</v>
      </c>
      <c r="E604">
        <v>100038.91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405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406</v>
      </c>
      <c r="E606">
        <v>79808.820000000007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407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408</v>
      </c>
      <c r="E608">
        <v>144633.32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409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410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411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412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413</v>
      </c>
      <c r="E613">
        <v>0</v>
      </c>
      <c r="F613">
        <v>39500.629999999997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414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415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416</v>
      </c>
      <c r="E616">
        <v>406497.58</v>
      </c>
      <c r="F616">
        <v>43146.879999999997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402</v>
      </c>
      <c r="E617">
        <v>0</v>
      </c>
      <c r="F617">
        <v>11741.11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403</v>
      </c>
      <c r="E618">
        <v>95962.17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404</v>
      </c>
      <c r="E619">
        <v>100038.91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405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406</v>
      </c>
      <c r="E621">
        <v>79808.820000000007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407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408</v>
      </c>
      <c r="E623">
        <v>139305.20000000001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409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410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411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412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413</v>
      </c>
      <c r="E628">
        <v>0</v>
      </c>
      <c r="F628">
        <v>39078.35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414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415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416</v>
      </c>
      <c r="E631">
        <v>415115.1</v>
      </c>
      <c r="F631">
        <v>50819.46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402</v>
      </c>
      <c r="E632">
        <v>0</v>
      </c>
      <c r="F632">
        <v>34603.589999999997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403</v>
      </c>
      <c r="E633">
        <v>108122.99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404</v>
      </c>
      <c r="E634">
        <v>100038.91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405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406</v>
      </c>
      <c r="E636">
        <v>79808.820000000007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407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408</v>
      </c>
      <c r="E638">
        <v>161375.59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409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410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411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412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413</v>
      </c>
      <c r="E643">
        <v>0</v>
      </c>
      <c r="F643">
        <v>39829.64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414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415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416</v>
      </c>
      <c r="E646">
        <v>449346.3</v>
      </c>
      <c r="F646">
        <v>74433.23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402</v>
      </c>
      <c r="E647">
        <v>0</v>
      </c>
      <c r="F647">
        <v>29918.44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403</v>
      </c>
      <c r="E648">
        <v>87768.18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404</v>
      </c>
      <c r="E649">
        <v>100038.91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405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406</v>
      </c>
      <c r="E651">
        <v>79808.820000000007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407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408</v>
      </c>
      <c r="E653">
        <v>147389.92000000001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409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410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411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412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413</v>
      </c>
      <c r="E658">
        <v>0</v>
      </c>
      <c r="F658">
        <v>40989.480000000003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414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415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416</v>
      </c>
      <c r="E661">
        <v>415005.83</v>
      </c>
      <c r="F661">
        <v>70907.92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402</v>
      </c>
      <c r="E662">
        <v>0</v>
      </c>
      <c r="F662">
        <v>21360.11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403</v>
      </c>
      <c r="E663">
        <v>121057.85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404</v>
      </c>
      <c r="E664">
        <v>100038.91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405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406</v>
      </c>
      <c r="E666">
        <v>79808.820000000007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407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408</v>
      </c>
      <c r="E668">
        <v>160708.45000000001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409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410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411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412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413</v>
      </c>
      <c r="E673">
        <v>0</v>
      </c>
      <c r="F673">
        <v>38704.65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414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415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416</v>
      </c>
      <c r="E676">
        <v>461614.03</v>
      </c>
      <c r="F676">
        <v>60064.76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402</v>
      </c>
      <c r="E677">
        <v>0</v>
      </c>
      <c r="F677">
        <v>12092.45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403</v>
      </c>
      <c r="E678">
        <v>151579.37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404</v>
      </c>
      <c r="E679">
        <v>100038.91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405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406</v>
      </c>
      <c r="E681">
        <v>79808.820000000007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407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408</v>
      </c>
      <c r="E683">
        <v>173199.49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409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410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411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412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413</v>
      </c>
      <c r="E688">
        <v>0</v>
      </c>
      <c r="F688">
        <v>36755.25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414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415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416</v>
      </c>
      <c r="E691">
        <v>504626.59</v>
      </c>
      <c r="F691">
        <v>48847.71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402</v>
      </c>
      <c r="E692">
        <v>0</v>
      </c>
      <c r="F692">
        <v>3710.02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403</v>
      </c>
      <c r="E693">
        <v>203264.28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404</v>
      </c>
      <c r="E694">
        <v>100038.91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405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406</v>
      </c>
      <c r="E696">
        <v>79808.820000000007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407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408</v>
      </c>
      <c r="E698">
        <v>169075.05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409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410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411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412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413</v>
      </c>
      <c r="E703">
        <v>0</v>
      </c>
      <c r="F703">
        <v>32818.68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414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415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416</v>
      </c>
      <c r="E706">
        <v>552187.06000000006</v>
      </c>
      <c r="F706">
        <v>36528.699999999997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402</v>
      </c>
      <c r="E707">
        <v>0</v>
      </c>
      <c r="F707">
        <v>49758.31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403</v>
      </c>
      <c r="E708">
        <v>96127.76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404</v>
      </c>
      <c r="E709">
        <v>100038.91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405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406</v>
      </c>
      <c r="E711">
        <v>79808.820000000007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407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408</v>
      </c>
      <c r="E713">
        <v>174463.13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409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410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411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412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413</v>
      </c>
      <c r="E718">
        <v>0</v>
      </c>
      <c r="F718">
        <v>43171.53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414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415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416</v>
      </c>
      <c r="E721">
        <v>450438.62</v>
      </c>
      <c r="F721">
        <v>92929.85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402</v>
      </c>
      <c r="E722">
        <v>0</v>
      </c>
      <c r="F722">
        <v>70735.25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403</v>
      </c>
      <c r="E723">
        <v>533.91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404</v>
      </c>
      <c r="E724">
        <v>50497.29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405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406</v>
      </c>
      <c r="E726">
        <v>79808.820000000007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407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408</v>
      </c>
      <c r="E728">
        <v>62038.29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409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410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411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412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413</v>
      </c>
      <c r="E733">
        <v>0</v>
      </c>
      <c r="F733">
        <v>47880.68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414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415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416</v>
      </c>
      <c r="E736">
        <v>192878.31</v>
      </c>
      <c r="F736">
        <v>118615.93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402</v>
      </c>
      <c r="E737">
        <v>0</v>
      </c>
      <c r="F737">
        <v>36319.339999999997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403</v>
      </c>
      <c r="E738">
        <v>22268.85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404</v>
      </c>
      <c r="E739">
        <v>50497.29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405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406</v>
      </c>
      <c r="E741">
        <v>79808.820000000007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407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408</v>
      </c>
      <c r="E743">
        <v>71504.990000000005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409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410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411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412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413</v>
      </c>
      <c r="E748">
        <v>0</v>
      </c>
      <c r="F748">
        <v>44047.040000000001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414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415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416</v>
      </c>
      <c r="E751">
        <v>224079.95</v>
      </c>
      <c r="F751">
        <v>80366.38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402</v>
      </c>
      <c r="E752">
        <v>0</v>
      </c>
      <c r="F752">
        <v>22788.54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403</v>
      </c>
      <c r="E753">
        <v>11478.89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404</v>
      </c>
      <c r="E754">
        <v>50497.29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405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406</v>
      </c>
      <c r="E756">
        <v>79808.820000000007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407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408</v>
      </c>
      <c r="E758">
        <v>67886.539999999994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409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410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411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412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413</v>
      </c>
      <c r="E763">
        <v>0</v>
      </c>
      <c r="F763">
        <v>43921.73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414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415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416</v>
      </c>
      <c r="E766">
        <v>209671.55</v>
      </c>
      <c r="F766">
        <v>66710.28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402</v>
      </c>
      <c r="E767">
        <v>0</v>
      </c>
      <c r="F767">
        <v>19172.37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403</v>
      </c>
      <c r="E768">
        <v>27652.25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404</v>
      </c>
      <c r="E769">
        <v>50497.29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405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406</v>
      </c>
      <c r="E771">
        <v>79808.820000000007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407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408</v>
      </c>
      <c r="E773">
        <v>70865.59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409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410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411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412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413</v>
      </c>
      <c r="E778">
        <v>0</v>
      </c>
      <c r="F778">
        <v>42419.14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414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415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416</v>
      </c>
      <c r="E781">
        <v>228823.96</v>
      </c>
      <c r="F781">
        <v>61591.51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402</v>
      </c>
      <c r="E782">
        <v>0</v>
      </c>
      <c r="F782">
        <v>19257.259999999998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403</v>
      </c>
      <c r="E783">
        <v>15413.74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404</v>
      </c>
      <c r="E784">
        <v>50497.29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405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406</v>
      </c>
      <c r="E786">
        <v>79808.820000000007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407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408</v>
      </c>
      <c r="E788">
        <v>66488.37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409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410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411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412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413</v>
      </c>
      <c r="E793">
        <v>0</v>
      </c>
      <c r="F793">
        <v>43921.63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414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415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416</v>
      </c>
      <c r="E796">
        <v>212208.22</v>
      </c>
      <c r="F796">
        <v>63178.89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402</v>
      </c>
      <c r="E797">
        <v>0</v>
      </c>
      <c r="F797">
        <v>4580.3999999999996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403</v>
      </c>
      <c r="E798">
        <v>29048.46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404</v>
      </c>
      <c r="E799">
        <v>50497.29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405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406</v>
      </c>
      <c r="E801">
        <v>79808.820000000007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407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408</v>
      </c>
      <c r="E803">
        <v>71919.91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409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410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411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412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413</v>
      </c>
      <c r="E808">
        <v>0</v>
      </c>
      <c r="F808">
        <v>40589.33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414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415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416</v>
      </c>
      <c r="E811">
        <v>231274.49</v>
      </c>
      <c r="F811">
        <v>45169.73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402</v>
      </c>
      <c r="E812">
        <v>0</v>
      </c>
      <c r="F812">
        <v>4528.62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403</v>
      </c>
      <c r="E813">
        <v>33278.39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404</v>
      </c>
      <c r="E814">
        <v>50497.29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405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406</v>
      </c>
      <c r="E816">
        <v>79808.820000000007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407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408</v>
      </c>
      <c r="E818">
        <v>71282.87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409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410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411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412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413</v>
      </c>
      <c r="E823">
        <v>0</v>
      </c>
      <c r="F823">
        <v>40048.300000000003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414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415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416</v>
      </c>
      <c r="E826">
        <v>234867.38</v>
      </c>
      <c r="F826">
        <v>44576.92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402</v>
      </c>
      <c r="E827">
        <v>0</v>
      </c>
      <c r="F827">
        <v>6716.47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403</v>
      </c>
      <c r="E828">
        <v>39981.050000000003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404</v>
      </c>
      <c r="E829">
        <v>50497.29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405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406</v>
      </c>
      <c r="E831">
        <v>79808.820000000007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407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408</v>
      </c>
      <c r="E833">
        <v>75227.570000000007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409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410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411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412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413</v>
      </c>
      <c r="E838">
        <v>0</v>
      </c>
      <c r="F838">
        <v>40000.300000000003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414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415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416</v>
      </c>
      <c r="E841">
        <v>245514.73</v>
      </c>
      <c r="F841">
        <v>46716.77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402</v>
      </c>
      <c r="E842">
        <v>0</v>
      </c>
      <c r="F842">
        <v>4177.68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403</v>
      </c>
      <c r="E843">
        <v>43600.34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404</v>
      </c>
      <c r="E844">
        <v>50497.29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405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406</v>
      </c>
      <c r="E846">
        <v>79808.820000000007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407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408</v>
      </c>
      <c r="E848">
        <v>72038.080000000002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409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410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411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412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413</v>
      </c>
      <c r="E853">
        <v>0</v>
      </c>
      <c r="F853">
        <v>39449.339999999997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414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415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416</v>
      </c>
      <c r="E856">
        <v>245944.53</v>
      </c>
      <c r="F856">
        <v>43627.01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402</v>
      </c>
      <c r="E857">
        <v>0</v>
      </c>
      <c r="F857">
        <v>12774.48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403</v>
      </c>
      <c r="E858">
        <v>59550.01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404</v>
      </c>
      <c r="E859">
        <v>50497.29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405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406</v>
      </c>
      <c r="E861">
        <v>79808.820000000007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407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408</v>
      </c>
      <c r="E863">
        <v>77809.789999999994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409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410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411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412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413</v>
      </c>
      <c r="E868">
        <v>0</v>
      </c>
      <c r="F868">
        <v>39037.15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414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415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416</v>
      </c>
      <c r="E871">
        <v>267665.91999999998</v>
      </c>
      <c r="F871">
        <v>51811.62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402</v>
      </c>
      <c r="E872">
        <v>0</v>
      </c>
      <c r="F872">
        <v>36824.93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403</v>
      </c>
      <c r="E873">
        <v>64015.09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404</v>
      </c>
      <c r="E874">
        <v>50497.29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405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406</v>
      </c>
      <c r="E876">
        <v>79808.820000000007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407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408</v>
      </c>
      <c r="E878">
        <v>83217.69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409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410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411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412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413</v>
      </c>
      <c r="E883">
        <v>0</v>
      </c>
      <c r="F883">
        <v>39813.43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414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415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416</v>
      </c>
      <c r="E886">
        <v>277538.89</v>
      </c>
      <c r="F886">
        <v>76638.36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402</v>
      </c>
      <c r="E887">
        <v>0</v>
      </c>
      <c r="F887">
        <v>32081.27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403</v>
      </c>
      <c r="E888">
        <v>51258.74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404</v>
      </c>
      <c r="E889">
        <v>50497.29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405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406</v>
      </c>
      <c r="E891">
        <v>79808.820000000007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407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408</v>
      </c>
      <c r="E893">
        <v>77263.47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409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410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411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412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413</v>
      </c>
      <c r="E898">
        <v>0</v>
      </c>
      <c r="F898">
        <v>40961.39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414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415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416</v>
      </c>
      <c r="E901">
        <v>258828.32</v>
      </c>
      <c r="F901">
        <v>73042.66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402</v>
      </c>
      <c r="E902">
        <v>0</v>
      </c>
      <c r="F902">
        <v>25006.82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403</v>
      </c>
      <c r="E903">
        <v>72222.8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404</v>
      </c>
      <c r="E904">
        <v>50497.29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405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406</v>
      </c>
      <c r="E906">
        <v>79808.820000000007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407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408</v>
      </c>
      <c r="E908">
        <v>83590.03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409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410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411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412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413</v>
      </c>
      <c r="E913">
        <v>0</v>
      </c>
      <c r="F913">
        <v>38678.86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414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415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416</v>
      </c>
      <c r="E916">
        <v>286118.94</v>
      </c>
      <c r="F916">
        <v>63685.68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402</v>
      </c>
      <c r="E917">
        <v>0</v>
      </c>
      <c r="F917">
        <v>13793.84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403</v>
      </c>
      <c r="E918">
        <v>93068.4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404</v>
      </c>
      <c r="E919">
        <v>50497.29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405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406</v>
      </c>
      <c r="E921">
        <v>79808.820000000007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407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408</v>
      </c>
      <c r="E923">
        <v>91732.11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409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410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411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412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413</v>
      </c>
      <c r="E928">
        <v>0</v>
      </c>
      <c r="F928">
        <v>36745.519999999997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414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415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416</v>
      </c>
      <c r="E931">
        <v>315106.62</v>
      </c>
      <c r="F931">
        <v>50539.37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402</v>
      </c>
      <c r="E932">
        <v>0</v>
      </c>
      <c r="F932">
        <v>4318.97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403</v>
      </c>
      <c r="E933">
        <v>129356.6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404</v>
      </c>
      <c r="E934">
        <v>50497.29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405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406</v>
      </c>
      <c r="E936">
        <v>79808.820000000007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407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408</v>
      </c>
      <c r="E938">
        <v>88744.63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409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410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411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412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413</v>
      </c>
      <c r="E943">
        <v>0</v>
      </c>
      <c r="F943">
        <v>32792.1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414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415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416</v>
      </c>
      <c r="E946">
        <v>348407.34</v>
      </c>
      <c r="F946">
        <v>37111.07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402</v>
      </c>
      <c r="E947">
        <v>0</v>
      </c>
      <c r="F947">
        <v>49255.59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403</v>
      </c>
      <c r="E948">
        <v>58447.040000000001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404</v>
      </c>
      <c r="E949">
        <v>50497.29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405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406</v>
      </c>
      <c r="E951">
        <v>79808.820000000007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407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408</v>
      </c>
      <c r="E953">
        <v>94063.13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409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410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411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412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413</v>
      </c>
      <c r="E958">
        <v>0</v>
      </c>
      <c r="F958">
        <v>43139.49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414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415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416</v>
      </c>
      <c r="E961">
        <v>282816.28000000003</v>
      </c>
      <c r="F961">
        <v>92395.08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402</v>
      </c>
      <c r="E962">
        <v>15876.12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403</v>
      </c>
      <c r="E963">
        <v>775.05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404</v>
      </c>
      <c r="E964">
        <v>100038.91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405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406</v>
      </c>
      <c r="E966">
        <v>79808.820000000007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407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408</v>
      </c>
      <c r="E968">
        <v>105251.48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409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410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411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412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413</v>
      </c>
      <c r="E973">
        <v>0</v>
      </c>
      <c r="F973">
        <v>47884.04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414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415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416</v>
      </c>
      <c r="E976">
        <v>301750.37</v>
      </c>
      <c r="F976">
        <v>47884.04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402</v>
      </c>
      <c r="E977">
        <v>9976.3700000000008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403</v>
      </c>
      <c r="E978">
        <v>39402.11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404</v>
      </c>
      <c r="E979">
        <v>100038.91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405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406</v>
      </c>
      <c r="E981">
        <v>79808.820000000007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407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408</v>
      </c>
      <c r="E983">
        <v>130655.1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409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410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411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412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413</v>
      </c>
      <c r="E988">
        <v>0</v>
      </c>
      <c r="F988">
        <v>44079.83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414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415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416</v>
      </c>
      <c r="E991">
        <v>359881.32</v>
      </c>
      <c r="F991">
        <v>44079.83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402</v>
      </c>
      <c r="E992">
        <v>4838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403</v>
      </c>
      <c r="E993">
        <v>21041.56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404</v>
      </c>
      <c r="E994">
        <v>100038.91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405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406</v>
      </c>
      <c r="E996">
        <v>79808.820000000007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407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408</v>
      </c>
      <c r="E998">
        <v>118837.5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409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410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411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412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413</v>
      </c>
      <c r="E1003">
        <v>0</v>
      </c>
      <c r="F1003">
        <v>43955.99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414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415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416</v>
      </c>
      <c r="E1006">
        <v>324564.78999999998</v>
      </c>
      <c r="F1006">
        <v>43955.99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402</v>
      </c>
      <c r="E1007">
        <v>4196.1899999999996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403</v>
      </c>
      <c r="E1008">
        <v>49630.92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404</v>
      </c>
      <c r="E1009">
        <v>100038.91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405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406</v>
      </c>
      <c r="E1011">
        <v>79808.820000000007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407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408</v>
      </c>
      <c r="E1013">
        <v>131211.64000000001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409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410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411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412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413</v>
      </c>
      <c r="E1018">
        <v>0</v>
      </c>
      <c r="F1018">
        <v>42449.279999999999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414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415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416</v>
      </c>
      <c r="E1021">
        <v>364886.48</v>
      </c>
      <c r="F1021">
        <v>42449.279999999999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402</v>
      </c>
      <c r="E1022">
        <v>4377.2700000000004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403</v>
      </c>
      <c r="E1023">
        <v>28272.9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404</v>
      </c>
      <c r="E1024">
        <v>100038.91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405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406</v>
      </c>
      <c r="E1026">
        <v>79808.820000000007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407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408</v>
      </c>
      <c r="E1028">
        <v>118083.88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409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410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411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412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413</v>
      </c>
      <c r="E1033">
        <v>0</v>
      </c>
      <c r="F1033">
        <v>43958.18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414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415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416</v>
      </c>
      <c r="E1036">
        <v>330581.78000000003</v>
      </c>
      <c r="F1036">
        <v>43958.18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402</v>
      </c>
      <c r="E1037">
        <v>805.37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403</v>
      </c>
      <c r="E1038">
        <v>48834.94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404</v>
      </c>
      <c r="E1039">
        <v>100038.91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405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406</v>
      </c>
      <c r="E1041">
        <v>79808.820000000007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407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408</v>
      </c>
      <c r="E1043">
        <v>124827.8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409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410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411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412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413</v>
      </c>
      <c r="E1048">
        <v>0</v>
      </c>
      <c r="F1048">
        <v>40624.97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414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415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416</v>
      </c>
      <c r="E1051">
        <v>354315.84</v>
      </c>
      <c r="F1051">
        <v>40624.97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402</v>
      </c>
      <c r="E1052">
        <v>819.69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403</v>
      </c>
      <c r="E1053">
        <v>56529.4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404</v>
      </c>
      <c r="E1054">
        <v>100038.91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405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406</v>
      </c>
      <c r="E1056">
        <v>79808.820000000007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407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408</v>
      </c>
      <c r="E1058">
        <v>122560.34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409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410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411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412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413</v>
      </c>
      <c r="E1063">
        <v>0</v>
      </c>
      <c r="F1063">
        <v>40096.04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414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415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416</v>
      </c>
      <c r="E1066">
        <v>359757.16</v>
      </c>
      <c r="F1066">
        <v>40096.04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402</v>
      </c>
      <c r="E1067">
        <v>1261.81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403</v>
      </c>
      <c r="E1068">
        <v>68463.360000000001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404</v>
      </c>
      <c r="E1069">
        <v>100038.91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405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406</v>
      </c>
      <c r="E1071">
        <v>79808.820000000007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407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408</v>
      </c>
      <c r="E1073">
        <v>133863.35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409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410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411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412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413</v>
      </c>
      <c r="E1078">
        <v>0</v>
      </c>
      <c r="F1078">
        <v>40032.31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414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415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416</v>
      </c>
      <c r="E1081">
        <v>383436.25</v>
      </c>
      <c r="F1081">
        <v>40032.31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402</v>
      </c>
      <c r="E1082">
        <v>876.56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403</v>
      </c>
      <c r="E1083">
        <v>81659.81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404</v>
      </c>
      <c r="E1084">
        <v>100038.91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405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406</v>
      </c>
      <c r="E1086">
        <v>79808.820000000007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407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408</v>
      </c>
      <c r="E1088">
        <v>144633.32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409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410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411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412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413</v>
      </c>
      <c r="E1093">
        <v>0</v>
      </c>
      <c r="F1093">
        <v>39500.620000000003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414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415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416</v>
      </c>
      <c r="E1096">
        <v>407017.42</v>
      </c>
      <c r="F1096">
        <v>39500.620000000003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402</v>
      </c>
      <c r="E1097">
        <v>3387.91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403</v>
      </c>
      <c r="E1098">
        <v>95825.46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404</v>
      </c>
      <c r="E1099">
        <v>100038.91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405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406</v>
      </c>
      <c r="E1101">
        <v>79808.820000000007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407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408</v>
      </c>
      <c r="E1103">
        <v>139305.20000000001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409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410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411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412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413</v>
      </c>
      <c r="E1108">
        <v>0</v>
      </c>
      <c r="F1108">
        <v>39078.36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414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415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416</v>
      </c>
      <c r="E1111">
        <v>418366.31</v>
      </c>
      <c r="F1111">
        <v>39078.36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402</v>
      </c>
      <c r="E1112">
        <v>9433.81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403</v>
      </c>
      <c r="E1113">
        <v>108095.44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404</v>
      </c>
      <c r="E1114">
        <v>100038.91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405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406</v>
      </c>
      <c r="E1116">
        <v>79808.820000000007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407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408</v>
      </c>
      <c r="E1118">
        <v>161376.09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409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410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411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412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413</v>
      </c>
      <c r="E1123">
        <v>0</v>
      </c>
      <c r="F1123">
        <v>39829.629999999997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414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415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416</v>
      </c>
      <c r="E1126">
        <v>458753.07</v>
      </c>
      <c r="F1126">
        <v>39829.629999999997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402</v>
      </c>
      <c r="E1127">
        <v>8321.5400000000009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403</v>
      </c>
      <c r="E1128">
        <v>87615.91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404</v>
      </c>
      <c r="E1129">
        <v>100038.91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405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406</v>
      </c>
      <c r="E1131">
        <v>79808.820000000007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407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408</v>
      </c>
      <c r="E1133">
        <v>147390.07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409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410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411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412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413</v>
      </c>
      <c r="E1138">
        <v>0</v>
      </c>
      <c r="F1138">
        <v>40989.49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414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415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416</v>
      </c>
      <c r="E1141">
        <v>423175.25</v>
      </c>
      <c r="F1141">
        <v>40989.49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402</v>
      </c>
      <c r="E1142">
        <v>5845.69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403</v>
      </c>
      <c r="E1143">
        <v>120923.4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404</v>
      </c>
      <c r="E1144">
        <v>100038.91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405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406</v>
      </c>
      <c r="E1146">
        <v>79808.820000000007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407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408</v>
      </c>
      <c r="E1148">
        <v>160708.29999999999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409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410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411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412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413</v>
      </c>
      <c r="E1153">
        <v>0</v>
      </c>
      <c r="F1153">
        <v>38704.65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414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415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416</v>
      </c>
      <c r="E1156">
        <v>467325.12</v>
      </c>
      <c r="F1156">
        <v>38704.65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402</v>
      </c>
      <c r="E1157">
        <v>3527.81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403</v>
      </c>
      <c r="E1158">
        <v>151409.15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404</v>
      </c>
      <c r="E1159">
        <v>100038.91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405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406</v>
      </c>
      <c r="E1161">
        <v>79808.820000000007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407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408</v>
      </c>
      <c r="E1163">
        <v>173199.49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409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410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411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412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413</v>
      </c>
      <c r="E1168">
        <v>0</v>
      </c>
      <c r="F1168">
        <v>36755.25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414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415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416</v>
      </c>
      <c r="E1171">
        <v>507984.18</v>
      </c>
      <c r="F1171">
        <v>36755.25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402</v>
      </c>
      <c r="E1172">
        <v>1000.98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403</v>
      </c>
      <c r="E1173">
        <v>203214.43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404</v>
      </c>
      <c r="E1174">
        <v>100038.91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405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406</v>
      </c>
      <c r="E1176">
        <v>79808.820000000007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407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408</v>
      </c>
      <c r="E1178">
        <v>169075.05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409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410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411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412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413</v>
      </c>
      <c r="E1183">
        <v>0</v>
      </c>
      <c r="F1183">
        <v>32818.68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414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415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416</v>
      </c>
      <c r="E1186">
        <v>553138.18999999994</v>
      </c>
      <c r="F1186">
        <v>32818.68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402</v>
      </c>
      <c r="E1187">
        <v>17488.98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403</v>
      </c>
      <c r="E1188">
        <v>95750.84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404</v>
      </c>
      <c r="E1189">
        <v>100038.91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405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406</v>
      </c>
      <c r="E1191">
        <v>79808.820000000007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407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408</v>
      </c>
      <c r="E1193">
        <v>174504.37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409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410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411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412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413</v>
      </c>
      <c r="E1198">
        <v>0</v>
      </c>
      <c r="F1198">
        <v>43171.54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414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415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416</v>
      </c>
      <c r="E1201">
        <v>467591.92</v>
      </c>
      <c r="F1201">
        <v>43171.54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402</v>
      </c>
      <c r="E1202">
        <v>17198.63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403</v>
      </c>
      <c r="E1203">
        <v>335.65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404</v>
      </c>
      <c r="E1204">
        <v>50497.29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405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406</v>
      </c>
      <c r="E1206">
        <v>79808.820000000007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407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408</v>
      </c>
      <c r="E1208">
        <v>62038.29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409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410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411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412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413</v>
      </c>
      <c r="E1213">
        <v>0</v>
      </c>
      <c r="F1213">
        <v>47880.68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414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415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416</v>
      </c>
      <c r="E1216">
        <v>209878.69</v>
      </c>
      <c r="F1216">
        <v>47880.68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402</v>
      </c>
      <c r="E1217">
        <v>9688.17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403</v>
      </c>
      <c r="E1218">
        <v>21882.080000000002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404</v>
      </c>
      <c r="E1219">
        <v>50497.29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405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406</v>
      </c>
      <c r="E1221">
        <v>79808.820000000007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407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408</v>
      </c>
      <c r="E1223">
        <v>71504.990000000005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409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410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411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412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413</v>
      </c>
      <c r="E1228">
        <v>0</v>
      </c>
      <c r="F1228">
        <v>44047.05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414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415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416</v>
      </c>
      <c r="E1231">
        <v>233381.35</v>
      </c>
      <c r="F1231">
        <v>44047.05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402</v>
      </c>
      <c r="E1232">
        <v>5576.07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403</v>
      </c>
      <c r="E1233">
        <v>11264.43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404</v>
      </c>
      <c r="E1234">
        <v>50497.29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405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406</v>
      </c>
      <c r="E1236">
        <v>79808.820000000007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407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408</v>
      </c>
      <c r="E1238">
        <v>67886.539999999994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409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410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411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412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413</v>
      </c>
      <c r="E1243">
        <v>0</v>
      </c>
      <c r="F1243">
        <v>43921.760000000002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414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415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416</v>
      </c>
      <c r="E1246">
        <v>215033.16</v>
      </c>
      <c r="F1246">
        <v>43921.760000000002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402</v>
      </c>
      <c r="E1247">
        <v>4725.79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403</v>
      </c>
      <c r="E1248">
        <v>27523.68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404</v>
      </c>
      <c r="E1249">
        <v>50497.29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405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406</v>
      </c>
      <c r="E1251">
        <v>79808.820000000007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407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408</v>
      </c>
      <c r="E1253">
        <v>70865.59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409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410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411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412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413</v>
      </c>
      <c r="E1258">
        <v>0</v>
      </c>
      <c r="F1258">
        <v>42418.82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414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415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416</v>
      </c>
      <c r="E1261">
        <v>233421.18</v>
      </c>
      <c r="F1261">
        <v>42418.82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402</v>
      </c>
      <c r="E1262">
        <v>4925.71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403</v>
      </c>
      <c r="E1263">
        <v>15216.24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404</v>
      </c>
      <c r="E1264">
        <v>50497.29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405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406</v>
      </c>
      <c r="E1266">
        <v>79808.820000000007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407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408</v>
      </c>
      <c r="E1268">
        <v>66488.37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409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410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411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412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413</v>
      </c>
      <c r="E1273">
        <v>0</v>
      </c>
      <c r="F1273">
        <v>43921.67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414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415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416</v>
      </c>
      <c r="E1276">
        <v>216936.44</v>
      </c>
      <c r="F1276">
        <v>43921.67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402</v>
      </c>
      <c r="E1277">
        <v>1080.96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403</v>
      </c>
      <c r="E1278">
        <v>27559.64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404</v>
      </c>
      <c r="E1279">
        <v>50497.29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405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406</v>
      </c>
      <c r="E1281">
        <v>79808.820000000007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407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408</v>
      </c>
      <c r="E1283">
        <v>71919.91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409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410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411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412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413</v>
      </c>
      <c r="E1288">
        <v>0</v>
      </c>
      <c r="F1288">
        <v>40589.33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414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415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416</v>
      </c>
      <c r="E1291">
        <v>230866.62</v>
      </c>
      <c r="F1291">
        <v>40589.33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402</v>
      </c>
      <c r="E1292">
        <v>1069.1199999999999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403</v>
      </c>
      <c r="E1293">
        <v>32277.84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404</v>
      </c>
      <c r="E1294">
        <v>50497.29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405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406</v>
      </c>
      <c r="E1296">
        <v>79808.820000000007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407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408</v>
      </c>
      <c r="E1298">
        <v>71282.87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409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410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411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412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413</v>
      </c>
      <c r="E1303">
        <v>0</v>
      </c>
      <c r="F1303">
        <v>40048.300000000003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414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415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416</v>
      </c>
      <c r="E1306">
        <v>234935.95</v>
      </c>
      <c r="F1306">
        <v>40048.300000000003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402</v>
      </c>
      <c r="E1307">
        <v>1610.44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403</v>
      </c>
      <c r="E1308">
        <v>39471.449999999997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404</v>
      </c>
      <c r="E1309">
        <v>50497.29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405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406</v>
      </c>
      <c r="E1311">
        <v>79808.820000000007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407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408</v>
      </c>
      <c r="E1313">
        <v>75217.7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409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410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411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412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413</v>
      </c>
      <c r="E1318">
        <v>0</v>
      </c>
      <c r="F1318">
        <v>40000.300000000003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414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415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416</v>
      </c>
      <c r="E1321">
        <v>246605.7</v>
      </c>
      <c r="F1321">
        <v>40000.300000000003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402</v>
      </c>
      <c r="E1322">
        <v>996.28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403</v>
      </c>
      <c r="E1323">
        <v>42913.11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404</v>
      </c>
      <c r="E1324">
        <v>50497.29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405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406</v>
      </c>
      <c r="E1326">
        <v>79808.820000000007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407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408</v>
      </c>
      <c r="E1328">
        <v>72038.080000000002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409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410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411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412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413</v>
      </c>
      <c r="E1333">
        <v>0</v>
      </c>
      <c r="F1333">
        <v>39447.85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414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415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416</v>
      </c>
      <c r="E1336">
        <v>246253.58</v>
      </c>
      <c r="F1336">
        <v>39447.85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402</v>
      </c>
      <c r="E1337">
        <v>3522.24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403</v>
      </c>
      <c r="E1338">
        <v>59423.53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404</v>
      </c>
      <c r="E1339">
        <v>50497.29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405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406</v>
      </c>
      <c r="E1341">
        <v>79808.820000000007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407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408</v>
      </c>
      <c r="E1343">
        <v>77809.789999999994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409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410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411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412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413</v>
      </c>
      <c r="E1348">
        <v>0</v>
      </c>
      <c r="F1348">
        <v>39037.17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414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415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416</v>
      </c>
      <c r="E1351">
        <v>271061.68</v>
      </c>
      <c r="F1351">
        <v>39037.17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402</v>
      </c>
      <c r="E1352">
        <v>9708.5300000000007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403</v>
      </c>
      <c r="E1353">
        <v>63962.02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404</v>
      </c>
      <c r="E1354">
        <v>50497.29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405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406</v>
      </c>
      <c r="E1356">
        <v>79808.820000000007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407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408</v>
      </c>
      <c r="E1358">
        <v>83217.69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409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410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411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412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413</v>
      </c>
      <c r="E1363">
        <v>0</v>
      </c>
      <c r="F1363">
        <v>39813.440000000002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414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415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416</v>
      </c>
      <c r="E1366">
        <v>287194.34999999998</v>
      </c>
      <c r="F1366">
        <v>39813.440000000002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402</v>
      </c>
      <c r="E1367">
        <v>8508.7999999999993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403</v>
      </c>
      <c r="E1368">
        <v>51081.51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404</v>
      </c>
      <c r="E1369">
        <v>50497.29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405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406</v>
      </c>
      <c r="E1371">
        <v>79808.820000000007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407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408</v>
      </c>
      <c r="E1373">
        <v>77261.460000000006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409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410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411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412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413</v>
      </c>
      <c r="E1378">
        <v>0</v>
      </c>
      <c r="F1378">
        <v>40960.660000000003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414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415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416</v>
      </c>
      <c r="E1381">
        <v>267157.88</v>
      </c>
      <c r="F1381">
        <v>40960.660000000003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402</v>
      </c>
      <c r="E1382">
        <v>6552.94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403</v>
      </c>
      <c r="E1383">
        <v>72140.649999999994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404</v>
      </c>
      <c r="E1384">
        <v>50497.29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405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406</v>
      </c>
      <c r="E1386">
        <v>79808.820000000007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407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408</v>
      </c>
      <c r="E1388">
        <v>83586.320000000007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409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410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411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412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413</v>
      </c>
      <c r="E1393">
        <v>0</v>
      </c>
      <c r="F1393">
        <v>38678.879999999997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414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415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416</v>
      </c>
      <c r="E1396">
        <v>292586.03000000003</v>
      </c>
      <c r="F1396">
        <v>38678.879999999997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402</v>
      </c>
      <c r="E1397">
        <v>3843.38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403</v>
      </c>
      <c r="E1398">
        <v>93134.64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404</v>
      </c>
      <c r="E1399">
        <v>50497.29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405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406</v>
      </c>
      <c r="E1401">
        <v>79808.820000000007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407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408</v>
      </c>
      <c r="E1403">
        <v>91732.11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409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410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411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412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413</v>
      </c>
      <c r="E1408">
        <v>0</v>
      </c>
      <c r="F1408">
        <v>36745.57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414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415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416</v>
      </c>
      <c r="E1411">
        <v>319016.25</v>
      </c>
      <c r="F1411">
        <v>36745.57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402</v>
      </c>
      <c r="E1412">
        <v>1136.82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403</v>
      </c>
      <c r="E1413">
        <v>129303.33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404</v>
      </c>
      <c r="E1414">
        <v>50497.29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405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406</v>
      </c>
      <c r="E1416">
        <v>79808.820000000007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407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408</v>
      </c>
      <c r="E1418">
        <v>88744.63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409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410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411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412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413</v>
      </c>
      <c r="E1423">
        <v>0</v>
      </c>
      <c r="F1423">
        <v>32792.1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414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415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416</v>
      </c>
      <c r="E1426">
        <v>349490.89</v>
      </c>
      <c r="F1426">
        <v>32792.1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402</v>
      </c>
      <c r="E1427">
        <v>16046.51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403</v>
      </c>
      <c r="E1428">
        <v>58318.74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404</v>
      </c>
      <c r="E1429">
        <v>50497.29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405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406</v>
      </c>
      <c r="E1431">
        <v>79808.820000000007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407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408</v>
      </c>
      <c r="E1433">
        <v>94083.6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409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410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411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412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413</v>
      </c>
      <c r="E1438">
        <v>0</v>
      </c>
      <c r="F1438">
        <v>43137.48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414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415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416</v>
      </c>
      <c r="E1441">
        <v>298754.96000000002</v>
      </c>
      <c r="F1441">
        <v>43137.48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402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403</v>
      </c>
      <c r="E1443">
        <v>976.29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404</v>
      </c>
      <c r="E1444">
        <v>100038.91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405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406</v>
      </c>
      <c r="E1446">
        <v>79808.820000000007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407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408</v>
      </c>
      <c r="E1448">
        <v>108353.45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409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410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411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412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413</v>
      </c>
      <c r="E1453">
        <v>0</v>
      </c>
      <c r="F1453">
        <v>47883.6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414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415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416</v>
      </c>
      <c r="E1456">
        <v>289177.46999999997</v>
      </c>
      <c r="F1456">
        <v>47883.6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402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403</v>
      </c>
      <c r="E1458">
        <v>39679.410000000003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404</v>
      </c>
      <c r="E1459">
        <v>100038.91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405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406</v>
      </c>
      <c r="E1461">
        <v>79808.820000000007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407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408</v>
      </c>
      <c r="E1463">
        <v>132304.65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409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410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411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412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413</v>
      </c>
      <c r="E1468">
        <v>0</v>
      </c>
      <c r="F1468">
        <v>44081.99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414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415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416</v>
      </c>
      <c r="E1471">
        <v>351831.79</v>
      </c>
      <c r="F1471">
        <v>44081.99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402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403</v>
      </c>
      <c r="E1473">
        <v>21337.16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404</v>
      </c>
      <c r="E1474">
        <v>100038.91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405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406</v>
      </c>
      <c r="E1476">
        <v>79808.820000000007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407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408</v>
      </c>
      <c r="E1478">
        <v>119217.92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409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410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411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412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413</v>
      </c>
      <c r="E1483">
        <v>0</v>
      </c>
      <c r="F1483">
        <v>43956.32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414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415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416</v>
      </c>
      <c r="E1486">
        <v>320402.8</v>
      </c>
      <c r="F1486">
        <v>43956.32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402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403</v>
      </c>
      <c r="E1488">
        <v>49669.37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404</v>
      </c>
      <c r="E1489">
        <v>100038.91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405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406</v>
      </c>
      <c r="E1491">
        <v>79808.820000000007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407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408</v>
      </c>
      <c r="E1493">
        <v>131522.42000000001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409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410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411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412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413</v>
      </c>
      <c r="E1498">
        <v>0</v>
      </c>
      <c r="F1498">
        <v>42450.51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414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415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416</v>
      </c>
      <c r="E1501">
        <v>361039.52</v>
      </c>
      <c r="F1501">
        <v>42450.51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402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403</v>
      </c>
      <c r="E1503">
        <v>28518.77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404</v>
      </c>
      <c r="E1504">
        <v>100038.91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405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406</v>
      </c>
      <c r="E1506">
        <v>79808.820000000007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407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408</v>
      </c>
      <c r="E1508">
        <v>118255.12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409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410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411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412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413</v>
      </c>
      <c r="E1513">
        <v>0</v>
      </c>
      <c r="F1513">
        <v>43958.82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414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415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416</v>
      </c>
      <c r="E1516">
        <v>326621.61</v>
      </c>
      <c r="F1516">
        <v>43958.82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402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403</v>
      </c>
      <c r="E1518">
        <v>50182.46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404</v>
      </c>
      <c r="E1519">
        <v>100038.91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405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406</v>
      </c>
      <c r="E1521">
        <v>79808.820000000007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407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408</v>
      </c>
      <c r="E1523">
        <v>124827.82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409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410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411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412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413</v>
      </c>
      <c r="E1528">
        <v>0</v>
      </c>
      <c r="F1528">
        <v>40624.68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414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415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416</v>
      </c>
      <c r="E1531">
        <v>354858.02</v>
      </c>
      <c r="F1531">
        <v>40624.68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402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403</v>
      </c>
      <c r="E1533">
        <v>57293.16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404</v>
      </c>
      <c r="E1534">
        <v>100038.91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405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406</v>
      </c>
      <c r="E1536">
        <v>79808.820000000007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407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408</v>
      </c>
      <c r="E1538">
        <v>122560.34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409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410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411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412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413</v>
      </c>
      <c r="E1543">
        <v>0</v>
      </c>
      <c r="F1543">
        <v>40095.97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414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415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416</v>
      </c>
      <c r="E1546">
        <v>359701.23</v>
      </c>
      <c r="F1546">
        <v>40095.97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402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403</v>
      </c>
      <c r="E1548">
        <v>68822.38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404</v>
      </c>
      <c r="E1549">
        <v>100038.91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405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406</v>
      </c>
      <c r="E1551">
        <v>79808.820000000007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407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408</v>
      </c>
      <c r="E1553">
        <v>133828.32999999999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409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410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411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412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413</v>
      </c>
      <c r="E1558">
        <v>0</v>
      </c>
      <c r="F1558">
        <v>40032.76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414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415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416</v>
      </c>
      <c r="E1561">
        <v>382498.44</v>
      </c>
      <c r="F1561">
        <v>40032.76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402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403</v>
      </c>
      <c r="E1563">
        <v>81974.210000000006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404</v>
      </c>
      <c r="E1564">
        <v>100038.91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405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406</v>
      </c>
      <c r="E1566">
        <v>79808.820000000007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407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408</v>
      </c>
      <c r="E1568">
        <v>144623.45000000001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409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410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411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412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413</v>
      </c>
      <c r="E1573">
        <v>0</v>
      </c>
      <c r="F1573">
        <v>39500.99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414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415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416</v>
      </c>
      <c r="E1576">
        <v>406445.4</v>
      </c>
      <c r="F1576">
        <v>39500.99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402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403</v>
      </c>
      <c r="E1578">
        <v>95820.89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404</v>
      </c>
      <c r="E1579">
        <v>100038.91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405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406</v>
      </c>
      <c r="E1581">
        <v>79808.820000000007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407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408</v>
      </c>
      <c r="E1583">
        <v>139370.65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409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410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411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412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413</v>
      </c>
      <c r="E1588">
        <v>0</v>
      </c>
      <c r="F1588">
        <v>39078.559999999998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414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415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416</v>
      </c>
      <c r="E1591">
        <v>415039.27</v>
      </c>
      <c r="F1591">
        <v>39078.559999999998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402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403</v>
      </c>
      <c r="E1593">
        <v>108020.54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404</v>
      </c>
      <c r="E1594">
        <v>100038.91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405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406</v>
      </c>
      <c r="E1596">
        <v>79808.820000000007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407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408</v>
      </c>
      <c r="E1598">
        <v>163852.56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409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410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411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412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413</v>
      </c>
      <c r="E1603">
        <v>0</v>
      </c>
      <c r="F1603">
        <v>39831.949999999997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414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415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416</v>
      </c>
      <c r="E1606">
        <v>451720.83</v>
      </c>
      <c r="F1606">
        <v>39831.949999999997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402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403</v>
      </c>
      <c r="E1608">
        <v>87658.7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404</v>
      </c>
      <c r="E1609">
        <v>100038.91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405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406</v>
      </c>
      <c r="E1611">
        <v>79808.820000000007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407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408</v>
      </c>
      <c r="E1613">
        <v>149570.07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409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410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411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412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413</v>
      </c>
      <c r="E1618">
        <v>0</v>
      </c>
      <c r="F1618">
        <v>40989.949999999997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414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415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416</v>
      </c>
      <c r="E1621">
        <v>417076.5</v>
      </c>
      <c r="F1621">
        <v>40989.949999999997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402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403</v>
      </c>
      <c r="E1623">
        <v>121011.07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404</v>
      </c>
      <c r="E1624">
        <v>100038.91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405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406</v>
      </c>
      <c r="E1626">
        <v>79808.820000000007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407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408</v>
      </c>
      <c r="E1628">
        <v>162089.79999999999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409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410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411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412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413</v>
      </c>
      <c r="E1633">
        <v>0</v>
      </c>
      <c r="F1633">
        <v>38705.64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414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415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416</v>
      </c>
      <c r="E1636">
        <v>462948.59</v>
      </c>
      <c r="F1636">
        <v>38705.64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402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403</v>
      </c>
      <c r="E1638">
        <v>151495.20000000001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404</v>
      </c>
      <c r="E1639">
        <v>100038.91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405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406</v>
      </c>
      <c r="E1641">
        <v>79808.820000000007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407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408</v>
      </c>
      <c r="E1643">
        <v>173573.22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409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410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411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412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413</v>
      </c>
      <c r="E1648">
        <v>0</v>
      </c>
      <c r="F1648">
        <v>36754.82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414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415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416</v>
      </c>
      <c r="E1651">
        <v>504916.14</v>
      </c>
      <c r="F1651">
        <v>36754.82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402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403</v>
      </c>
      <c r="E1653">
        <v>203192.64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404</v>
      </c>
      <c r="E1654">
        <v>100038.91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405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406</v>
      </c>
      <c r="E1656">
        <v>79808.820000000007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407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408</v>
      </c>
      <c r="E1658">
        <v>169078.52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409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410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411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412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413</v>
      </c>
      <c r="E1663">
        <v>0</v>
      </c>
      <c r="F1663">
        <v>32818.870000000003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414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415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416</v>
      </c>
      <c r="E1666">
        <v>552118.89</v>
      </c>
      <c r="F1666">
        <v>32818.870000000003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402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403</v>
      </c>
      <c r="E1668">
        <v>95861.29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404</v>
      </c>
      <c r="E1669">
        <v>100038.91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405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406</v>
      </c>
      <c r="E1671">
        <v>79808.820000000007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407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408</v>
      </c>
      <c r="E1673">
        <v>178960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409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410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411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412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413</v>
      </c>
      <c r="E1678">
        <v>0</v>
      </c>
      <c r="F1678">
        <v>43172.33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414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415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416</v>
      </c>
      <c r="E1681">
        <v>454669.01</v>
      </c>
      <c r="F1681">
        <v>43172.33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402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403</v>
      </c>
      <c r="E1683">
        <v>516.78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404</v>
      </c>
      <c r="E1684">
        <v>50497.29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405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406</v>
      </c>
      <c r="E1686">
        <v>79808.820000000007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407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408</v>
      </c>
      <c r="E1688">
        <v>63282.61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409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410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411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412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413</v>
      </c>
      <c r="E1693">
        <v>0</v>
      </c>
      <c r="F1693">
        <v>47880.97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414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415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416</v>
      </c>
      <c r="E1696">
        <v>194105.5</v>
      </c>
      <c r="F1696">
        <v>47880.97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402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403</v>
      </c>
      <c r="E1698">
        <v>21983.08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404</v>
      </c>
      <c r="E1699">
        <v>50497.29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405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406</v>
      </c>
      <c r="E1701">
        <v>79808.820000000007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407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408</v>
      </c>
      <c r="E1703">
        <v>71951.89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409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410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411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412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413</v>
      </c>
      <c r="E1708">
        <v>0</v>
      </c>
      <c r="F1708">
        <v>44052.38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414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415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416</v>
      </c>
      <c r="E1711">
        <v>224241.08</v>
      </c>
      <c r="F1711">
        <v>44052.38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402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403</v>
      </c>
      <c r="E1713">
        <v>11380.13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404</v>
      </c>
      <c r="E1714">
        <v>50497.29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405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406</v>
      </c>
      <c r="E1716">
        <v>79808.820000000007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407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408</v>
      </c>
      <c r="E1718">
        <v>67967.47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409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410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411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412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413</v>
      </c>
      <c r="E1723">
        <v>0</v>
      </c>
      <c r="F1723">
        <v>43928.17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414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415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416</v>
      </c>
      <c r="E1726">
        <v>209653.71</v>
      </c>
      <c r="F1726">
        <v>43928.17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402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403</v>
      </c>
      <c r="E1728">
        <v>27498.59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404</v>
      </c>
      <c r="E1729">
        <v>50497.29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405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406</v>
      </c>
      <c r="E1731">
        <v>79808.820000000007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407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408</v>
      </c>
      <c r="E1733">
        <v>70921.820000000007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409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410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411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412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413</v>
      </c>
      <c r="E1738">
        <v>0</v>
      </c>
      <c r="F1738">
        <v>42423.29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414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415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416</v>
      </c>
      <c r="E1741">
        <v>228726.53</v>
      </c>
      <c r="F1741">
        <v>42423.29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402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403</v>
      </c>
      <c r="E1743">
        <v>15142.51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404</v>
      </c>
      <c r="E1744">
        <v>50497.29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405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406</v>
      </c>
      <c r="E1746">
        <v>79808.820000000007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407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408</v>
      </c>
      <c r="E1748">
        <v>66509.91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409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410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411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412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413</v>
      </c>
      <c r="E1753">
        <v>0</v>
      </c>
      <c r="F1753">
        <v>43923.74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414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415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416</v>
      </c>
      <c r="E1756">
        <v>211958.53</v>
      </c>
      <c r="F1756">
        <v>43923.74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402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403</v>
      </c>
      <c r="E1758">
        <v>29002.01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404</v>
      </c>
      <c r="E1759">
        <v>50497.29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405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406</v>
      </c>
      <c r="E1761">
        <v>79808.820000000007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407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408</v>
      </c>
      <c r="E1763">
        <v>71919.91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409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410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411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412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413</v>
      </c>
      <c r="E1768">
        <v>0</v>
      </c>
      <c r="F1768">
        <v>40599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414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415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416</v>
      </c>
      <c r="E1771">
        <v>231228.03</v>
      </c>
      <c r="F1771">
        <v>40599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402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403</v>
      </c>
      <c r="E1773">
        <v>33231.35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404</v>
      </c>
      <c r="E1774">
        <v>50497.29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405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406</v>
      </c>
      <c r="E1776">
        <v>79808.820000000007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407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408</v>
      </c>
      <c r="E1778">
        <v>71282.87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409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410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411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412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413</v>
      </c>
      <c r="E1783">
        <v>0</v>
      </c>
      <c r="F1783">
        <v>40052.400000000001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414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415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416</v>
      </c>
      <c r="E1786">
        <v>234820.33</v>
      </c>
      <c r="F1786">
        <v>40052.400000000001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402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403</v>
      </c>
      <c r="E1788">
        <v>39883.910000000003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404</v>
      </c>
      <c r="E1789">
        <v>50497.29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405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406</v>
      </c>
      <c r="E1791">
        <v>79808.820000000007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407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408</v>
      </c>
      <c r="E1793">
        <v>75227.509999999995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409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410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411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412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413</v>
      </c>
      <c r="E1798">
        <v>0</v>
      </c>
      <c r="F1798">
        <v>39995.4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414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415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416</v>
      </c>
      <c r="E1801">
        <v>245417.53</v>
      </c>
      <c r="F1801">
        <v>39995.4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402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403</v>
      </c>
      <c r="E1803">
        <v>43520.26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404</v>
      </c>
      <c r="E1804">
        <v>50497.29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405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406</v>
      </c>
      <c r="E1806">
        <v>79808.820000000007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407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408</v>
      </c>
      <c r="E1808">
        <v>72038.080000000002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409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410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411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412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413</v>
      </c>
      <c r="E1813">
        <v>0</v>
      </c>
      <c r="F1813">
        <v>39442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414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415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416</v>
      </c>
      <c r="E1816">
        <v>245864.45</v>
      </c>
      <c r="F1816">
        <v>39442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402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403</v>
      </c>
      <c r="E1818">
        <v>59306.41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404</v>
      </c>
      <c r="E1819">
        <v>50497.29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405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406</v>
      </c>
      <c r="E1821">
        <v>79808.820000000007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407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408</v>
      </c>
      <c r="E1823">
        <v>77831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409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410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411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412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413</v>
      </c>
      <c r="E1828">
        <v>0</v>
      </c>
      <c r="F1828">
        <v>39044.230000000003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414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415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416</v>
      </c>
      <c r="E1831">
        <v>267443.53000000003</v>
      </c>
      <c r="F1831">
        <v>39044.230000000003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402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403</v>
      </c>
      <c r="E1833">
        <v>63818.32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404</v>
      </c>
      <c r="E1834">
        <v>50497.29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405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406</v>
      </c>
      <c r="E1836">
        <v>79808.820000000007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407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408</v>
      </c>
      <c r="E1838">
        <v>84231.59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409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410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411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412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413</v>
      </c>
      <c r="E1843">
        <v>0</v>
      </c>
      <c r="F1843">
        <v>39809.65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414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415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416</v>
      </c>
      <c r="E1846">
        <v>278356.02</v>
      </c>
      <c r="F1846">
        <v>39809.65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402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403</v>
      </c>
      <c r="E1848">
        <v>51039.12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404</v>
      </c>
      <c r="E1849">
        <v>50497.29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405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406</v>
      </c>
      <c r="E1851">
        <v>79808.820000000007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407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408</v>
      </c>
      <c r="E1853">
        <v>78077.67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409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410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411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412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413</v>
      </c>
      <c r="E1858">
        <v>0</v>
      </c>
      <c r="F1858">
        <v>40955.660000000003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414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415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416</v>
      </c>
      <c r="E1861">
        <v>259422.9</v>
      </c>
      <c r="F1861">
        <v>40955.660000000003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402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403</v>
      </c>
      <c r="E1863">
        <v>72100.259999999995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404</v>
      </c>
      <c r="E1864">
        <v>50497.29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405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406</v>
      </c>
      <c r="E1866">
        <v>79808.820000000007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407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408</v>
      </c>
      <c r="E1868">
        <v>84158.54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409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410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411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412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413</v>
      </c>
      <c r="E1873">
        <v>0</v>
      </c>
      <c r="F1873">
        <v>38687.360000000001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414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415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416</v>
      </c>
      <c r="E1876">
        <v>286564.90999999997</v>
      </c>
      <c r="F1876">
        <v>38687.360000000001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402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403</v>
      </c>
      <c r="E1878">
        <v>92896.320000000007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404</v>
      </c>
      <c r="E1879">
        <v>50497.29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405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406</v>
      </c>
      <c r="E1881">
        <v>79808.820000000007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407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408</v>
      </c>
      <c r="E1883">
        <v>91792.93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409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410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411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412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413</v>
      </c>
      <c r="E1888">
        <v>0</v>
      </c>
      <c r="F1888">
        <v>36745.339999999997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414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415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416</v>
      </c>
      <c r="E1891">
        <v>314995.36</v>
      </c>
      <c r="F1891">
        <v>36745.339999999997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402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403</v>
      </c>
      <c r="E1893">
        <v>129193.68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404</v>
      </c>
      <c r="E1894">
        <v>50497.29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405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406</v>
      </c>
      <c r="E1896">
        <v>79808.820000000007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407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408</v>
      </c>
      <c r="E1898">
        <v>88744.63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409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410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411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412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413</v>
      </c>
      <c r="E1903">
        <v>0</v>
      </c>
      <c r="F1903">
        <v>32792.46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414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415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416</v>
      </c>
      <c r="E1906">
        <v>348244.42</v>
      </c>
      <c r="F1906">
        <v>32792.46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402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403</v>
      </c>
      <c r="E1908">
        <v>58043.040000000001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404</v>
      </c>
      <c r="E1909">
        <v>50497.29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405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406</v>
      </c>
      <c r="E1911">
        <v>79808.820000000007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407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408</v>
      </c>
      <c r="E1913">
        <v>97225.67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409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410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411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412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413</v>
      </c>
      <c r="E1918">
        <v>0</v>
      </c>
      <c r="F1918">
        <v>43128.98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414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415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416</v>
      </c>
      <c r="E1921">
        <v>285574.83</v>
      </c>
      <c r="F1921">
        <v>43128.98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402</v>
      </c>
      <c r="E1922">
        <v>0</v>
      </c>
      <c r="F1922">
        <v>101455.99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403</v>
      </c>
      <c r="E1923">
        <v>1357.38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404</v>
      </c>
      <c r="E1924">
        <v>100038.91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405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406</v>
      </c>
      <c r="E1926">
        <v>79808.820000000007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407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408</v>
      </c>
      <c r="E1928">
        <v>37584.89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409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410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411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412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413</v>
      </c>
      <c r="E1933">
        <v>0</v>
      </c>
      <c r="F1933">
        <v>47883.99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414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415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416</v>
      </c>
      <c r="E1936">
        <v>218790</v>
      </c>
      <c r="F1936">
        <v>149339.98000000001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402</v>
      </c>
      <c r="E1937">
        <v>0</v>
      </c>
      <c r="F1937">
        <v>59537.91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403</v>
      </c>
      <c r="E1938">
        <v>37918.94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404</v>
      </c>
      <c r="E1939">
        <v>100038.91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405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406</v>
      </c>
      <c r="E1941">
        <v>79808.820000000007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407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408</v>
      </c>
      <c r="E1943">
        <v>55154.81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409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410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411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412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413</v>
      </c>
      <c r="E1948">
        <v>0</v>
      </c>
      <c r="F1948">
        <v>44078.96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414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415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416</v>
      </c>
      <c r="E1951">
        <v>272921.48</v>
      </c>
      <c r="F1951">
        <v>103616.87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402</v>
      </c>
      <c r="E1952">
        <v>0</v>
      </c>
      <c r="F1952">
        <v>35356.1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403</v>
      </c>
      <c r="E1953">
        <v>22178.38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404</v>
      </c>
      <c r="E1954">
        <v>100038.91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405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406</v>
      </c>
      <c r="E1956">
        <v>79808.820000000007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407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408</v>
      </c>
      <c r="E1958">
        <v>47575.39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409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410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411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412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413</v>
      </c>
      <c r="E1963">
        <v>0</v>
      </c>
      <c r="F1963">
        <v>43955.03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414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415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416</v>
      </c>
      <c r="E1966">
        <v>249601.51</v>
      </c>
      <c r="F1966">
        <v>79311.12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402</v>
      </c>
      <c r="E1967">
        <v>0</v>
      </c>
      <c r="F1967">
        <v>31300.97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403</v>
      </c>
      <c r="E1968">
        <v>47504.9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404</v>
      </c>
      <c r="E1969">
        <v>100038.91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405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406</v>
      </c>
      <c r="E1971">
        <v>79808.820000000007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407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408</v>
      </c>
      <c r="E1973">
        <v>57340.27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409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410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411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412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413</v>
      </c>
      <c r="E1978">
        <v>0</v>
      </c>
      <c r="F1978">
        <v>42449.52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414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415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416</v>
      </c>
      <c r="E1981">
        <v>284692.90000000002</v>
      </c>
      <c r="F1981">
        <v>73750.490000000005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402</v>
      </c>
      <c r="E1982">
        <v>0</v>
      </c>
      <c r="F1982">
        <v>29079.58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403</v>
      </c>
      <c r="E1983">
        <v>28608.959999999999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404</v>
      </c>
      <c r="E1984">
        <v>100038.91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405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406</v>
      </c>
      <c r="E1986">
        <v>79808.820000000007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407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408</v>
      </c>
      <c r="E1988">
        <v>49158.47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409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410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411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412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413</v>
      </c>
      <c r="E1993">
        <v>0</v>
      </c>
      <c r="F1993">
        <v>43957.4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414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415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416</v>
      </c>
      <c r="E1996">
        <v>257615.16</v>
      </c>
      <c r="F1996">
        <v>73036.98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402</v>
      </c>
      <c r="E1997">
        <v>0</v>
      </c>
      <c r="F1997">
        <v>7482.27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403</v>
      </c>
      <c r="E1998">
        <v>49766.52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404</v>
      </c>
      <c r="E1999">
        <v>100038.91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405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406</v>
      </c>
      <c r="E2001">
        <v>79808.820000000007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407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408</v>
      </c>
      <c r="E2003">
        <v>56786.15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409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410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411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412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413</v>
      </c>
      <c r="E2008">
        <v>0</v>
      </c>
      <c r="F2008">
        <v>40624.660000000003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414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415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416</v>
      </c>
      <c r="E2011">
        <v>286400.40000000002</v>
      </c>
      <c r="F2011">
        <v>48106.93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402</v>
      </c>
      <c r="E2012">
        <v>0</v>
      </c>
      <c r="F2012">
        <v>7294.62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403</v>
      </c>
      <c r="E2013">
        <v>54402.87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404</v>
      </c>
      <c r="E2014">
        <v>100038.91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405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406</v>
      </c>
      <c r="E2016">
        <v>79808.820000000007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407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408</v>
      </c>
      <c r="E2018">
        <v>56462.49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409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410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411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412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413</v>
      </c>
      <c r="E2023">
        <v>0</v>
      </c>
      <c r="F2023">
        <v>40095.89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414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415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416</v>
      </c>
      <c r="E2026">
        <v>290713.09000000003</v>
      </c>
      <c r="F2026">
        <v>47390.52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402</v>
      </c>
      <c r="E2027">
        <v>0</v>
      </c>
      <c r="F2027">
        <v>10543.78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403</v>
      </c>
      <c r="E2028">
        <v>65053.34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404</v>
      </c>
      <c r="E2029">
        <v>100038.91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405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406</v>
      </c>
      <c r="E2031">
        <v>79808.820000000007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407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408</v>
      </c>
      <c r="E2033">
        <v>61850.97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409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410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411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412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413</v>
      </c>
      <c r="E2038">
        <v>0</v>
      </c>
      <c r="F2038">
        <v>40030.44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414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415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416</v>
      </c>
      <c r="E2041">
        <v>306752.05</v>
      </c>
      <c r="F2041">
        <v>50574.21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402</v>
      </c>
      <c r="E2042">
        <v>0</v>
      </c>
      <c r="F2042">
        <v>8391.92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403</v>
      </c>
      <c r="E2043">
        <v>76763.63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404</v>
      </c>
      <c r="E2044">
        <v>100038.91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405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406</v>
      </c>
      <c r="E2046">
        <v>79808.820000000007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407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408</v>
      </c>
      <c r="E2048">
        <v>68692.759999999995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409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410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411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412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413</v>
      </c>
      <c r="E2053">
        <v>0</v>
      </c>
      <c r="F2053">
        <v>39500.78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414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415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416</v>
      </c>
      <c r="E2056">
        <v>325304.12</v>
      </c>
      <c r="F2056">
        <v>47892.7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402</v>
      </c>
      <c r="E2057">
        <v>0</v>
      </c>
      <c r="F2057">
        <v>20652.7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403</v>
      </c>
      <c r="E2058">
        <v>88949.75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404</v>
      </c>
      <c r="E2059">
        <v>100038.91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405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406</v>
      </c>
      <c r="E2061">
        <v>79808.820000000007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407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408</v>
      </c>
      <c r="E2063">
        <v>66701.009999999995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409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410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411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412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413</v>
      </c>
      <c r="E2068">
        <v>0</v>
      </c>
      <c r="F2068">
        <v>39078.559999999998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414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415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416</v>
      </c>
      <c r="E2071">
        <v>335498.49</v>
      </c>
      <c r="F2071">
        <v>59731.26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402</v>
      </c>
      <c r="E2072">
        <v>0</v>
      </c>
      <c r="F2072">
        <v>61299.46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403</v>
      </c>
      <c r="E2073">
        <v>100646.34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404</v>
      </c>
      <c r="E2074">
        <v>100038.91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405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406</v>
      </c>
      <c r="E2076">
        <v>79808.820000000007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407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408</v>
      </c>
      <c r="E2078">
        <v>76751.3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409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410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411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412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413</v>
      </c>
      <c r="E2083">
        <v>0</v>
      </c>
      <c r="F2083">
        <v>39830.519999999997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414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415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416</v>
      </c>
      <c r="E2086">
        <v>357245.37</v>
      </c>
      <c r="F2086">
        <v>101129.98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402</v>
      </c>
      <c r="E2087">
        <v>0</v>
      </c>
      <c r="F2087">
        <v>52452.57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403</v>
      </c>
      <c r="E2088">
        <v>82063.08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404</v>
      </c>
      <c r="E2089">
        <v>100038.91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405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406</v>
      </c>
      <c r="E2091">
        <v>79808.820000000007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407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408</v>
      </c>
      <c r="E2093">
        <v>68375.820000000007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409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410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411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412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413</v>
      </c>
      <c r="E2098">
        <v>0</v>
      </c>
      <c r="F2098">
        <v>40989.06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414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415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416</v>
      </c>
      <c r="E2101">
        <v>330286.63</v>
      </c>
      <c r="F2101">
        <v>93441.63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402</v>
      </c>
      <c r="E2102">
        <v>0</v>
      </c>
      <c r="F2102">
        <v>40410.379999999997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403</v>
      </c>
      <c r="E2103">
        <v>113284.42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404</v>
      </c>
      <c r="E2104">
        <v>100038.91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405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406</v>
      </c>
      <c r="E2106">
        <v>79808.820000000007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407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408</v>
      </c>
      <c r="E2108">
        <v>78607.210000000006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409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410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411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412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413</v>
      </c>
      <c r="E2113">
        <v>0</v>
      </c>
      <c r="F2113">
        <v>38705.01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414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415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416</v>
      </c>
      <c r="E2116">
        <v>371739.36</v>
      </c>
      <c r="F2116">
        <v>79115.399999999994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402</v>
      </c>
      <c r="E2117">
        <v>0</v>
      </c>
      <c r="F2117">
        <v>23631.97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403</v>
      </c>
      <c r="E2118">
        <v>140338.21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404</v>
      </c>
      <c r="E2119">
        <v>100038.91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405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406</v>
      </c>
      <c r="E2121">
        <v>79808.820000000007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407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408</v>
      </c>
      <c r="E2123">
        <v>88126.62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409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410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411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412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413</v>
      </c>
      <c r="E2128">
        <v>0</v>
      </c>
      <c r="F2128">
        <v>36756.839999999997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414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415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416</v>
      </c>
      <c r="E2131">
        <v>408312.56</v>
      </c>
      <c r="F2131">
        <v>60388.81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402</v>
      </c>
      <c r="E2132">
        <v>0</v>
      </c>
      <c r="F2132">
        <v>7283.32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403</v>
      </c>
      <c r="E2133">
        <v>189690.87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404</v>
      </c>
      <c r="E2134">
        <v>100038.91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405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406</v>
      </c>
      <c r="E2136">
        <v>79808.820000000007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407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408</v>
      </c>
      <c r="E2138">
        <v>91707.27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409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410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411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412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413</v>
      </c>
      <c r="E2143">
        <v>0</v>
      </c>
      <c r="F2143">
        <v>32818.14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414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415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416</v>
      </c>
      <c r="E2146">
        <v>461245.87</v>
      </c>
      <c r="F2146">
        <v>40101.449999999997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402</v>
      </c>
      <c r="E2147">
        <v>0</v>
      </c>
      <c r="F2147">
        <v>82813.33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403</v>
      </c>
      <c r="E2148">
        <v>88925.06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404</v>
      </c>
      <c r="E2149">
        <v>100038.91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405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406</v>
      </c>
      <c r="E2151">
        <v>79808.820000000007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407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408</v>
      </c>
      <c r="E2153">
        <v>82225.600000000006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409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410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411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412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413</v>
      </c>
      <c r="E2158">
        <v>0</v>
      </c>
      <c r="F2158">
        <v>43171.16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414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415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416</v>
      </c>
      <c r="E2161">
        <v>350998.39</v>
      </c>
      <c r="F2161">
        <v>125984.5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402</v>
      </c>
      <c r="E2162">
        <v>0</v>
      </c>
      <c r="F2162">
        <v>100304.74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403</v>
      </c>
      <c r="E2163">
        <v>627.64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404</v>
      </c>
      <c r="E2164">
        <v>50497.29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405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406</v>
      </c>
      <c r="E2166">
        <v>79808.820000000007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407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408</v>
      </c>
      <c r="E2168">
        <v>22199.41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409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410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411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412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413</v>
      </c>
      <c r="E2173">
        <v>0</v>
      </c>
      <c r="F2173">
        <v>47883.56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414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415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416</v>
      </c>
      <c r="E2176">
        <v>153133.16</v>
      </c>
      <c r="F2176">
        <v>148188.29999999999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402</v>
      </c>
      <c r="E2177">
        <v>0</v>
      </c>
      <c r="F2177">
        <v>53330.81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403</v>
      </c>
      <c r="E2178">
        <v>21079.85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404</v>
      </c>
      <c r="E2179">
        <v>50497.29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405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406</v>
      </c>
      <c r="E2181">
        <v>79808.820000000007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407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408</v>
      </c>
      <c r="E2183">
        <v>30020.560000000001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409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410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411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412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413</v>
      </c>
      <c r="E2188">
        <v>0</v>
      </c>
      <c r="F2188">
        <v>44054.82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414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415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416</v>
      </c>
      <c r="E2191">
        <v>181406.52</v>
      </c>
      <c r="F2191">
        <v>97385.63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402</v>
      </c>
      <c r="E2192">
        <v>0</v>
      </c>
      <c r="F2192">
        <v>36030.1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403</v>
      </c>
      <c r="E2193">
        <v>11536.11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404</v>
      </c>
      <c r="E2194">
        <v>50497.29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405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406</v>
      </c>
      <c r="E2196">
        <v>79808.820000000007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407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408</v>
      </c>
      <c r="E2198">
        <v>26897.279999999999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409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410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411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412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413</v>
      </c>
      <c r="E2203">
        <v>0</v>
      </c>
      <c r="F2203">
        <v>43922.03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414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415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416</v>
      </c>
      <c r="E2206">
        <v>168739.5</v>
      </c>
      <c r="F2206">
        <v>79952.12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402</v>
      </c>
      <c r="E2207">
        <v>0</v>
      </c>
      <c r="F2207">
        <v>30570.19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403</v>
      </c>
      <c r="E2208">
        <v>26305.52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404</v>
      </c>
      <c r="E2209">
        <v>50497.29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405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406</v>
      </c>
      <c r="E2211">
        <v>79808.820000000007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407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408</v>
      </c>
      <c r="E2213">
        <v>30816.31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409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410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411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412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413</v>
      </c>
      <c r="E2218">
        <v>0</v>
      </c>
      <c r="F2218">
        <v>42421.65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414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415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416</v>
      </c>
      <c r="E2221">
        <v>187427.94</v>
      </c>
      <c r="F2221">
        <v>72991.850000000006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402</v>
      </c>
      <c r="E2222">
        <v>0</v>
      </c>
      <c r="F2222">
        <v>30318.17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403</v>
      </c>
      <c r="E2223">
        <v>14924.06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404</v>
      </c>
      <c r="E2224">
        <v>50497.29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405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406</v>
      </c>
      <c r="E2226">
        <v>79808.820000000007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407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408</v>
      </c>
      <c r="E2228">
        <v>27296.77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409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410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411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412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413</v>
      </c>
      <c r="E2233">
        <v>0</v>
      </c>
      <c r="F2233">
        <v>43920.66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414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415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416</v>
      </c>
      <c r="E2236">
        <v>172526.94</v>
      </c>
      <c r="F2236">
        <v>74238.83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402</v>
      </c>
      <c r="E2237">
        <v>0</v>
      </c>
      <c r="F2237">
        <v>8859.68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403</v>
      </c>
      <c r="E2238">
        <v>28625.98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404</v>
      </c>
      <c r="E2239">
        <v>50497.29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405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406</v>
      </c>
      <c r="E2241">
        <v>79808.820000000007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407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408</v>
      </c>
      <c r="E2243">
        <v>32359.68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409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410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411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412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413</v>
      </c>
      <c r="E2248">
        <v>0</v>
      </c>
      <c r="F2248">
        <v>40593.49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414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415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416</v>
      </c>
      <c r="E2251">
        <v>191291.78</v>
      </c>
      <c r="F2251">
        <v>49453.17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402</v>
      </c>
      <c r="E2252">
        <v>0</v>
      </c>
      <c r="F2252">
        <v>8726.24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403</v>
      </c>
      <c r="E2253">
        <v>31516.41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404</v>
      </c>
      <c r="E2254">
        <v>50497.29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405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406</v>
      </c>
      <c r="E2256">
        <v>79808.820000000007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407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408</v>
      </c>
      <c r="E2258">
        <v>32314.98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409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410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411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412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413</v>
      </c>
      <c r="E2263">
        <v>0</v>
      </c>
      <c r="F2263">
        <v>40045.21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414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415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416</v>
      </c>
      <c r="E2266">
        <v>194137.5</v>
      </c>
      <c r="F2266">
        <v>48771.45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402</v>
      </c>
      <c r="E2267">
        <v>0</v>
      </c>
      <c r="F2267">
        <v>12109.01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403</v>
      </c>
      <c r="E2268">
        <v>38041.89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404</v>
      </c>
      <c r="E2269">
        <v>50497.29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405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406</v>
      </c>
      <c r="E2271">
        <v>79808.820000000007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407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408</v>
      </c>
      <c r="E2273">
        <v>34338.019999999997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409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410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411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412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413</v>
      </c>
      <c r="E2278">
        <v>0</v>
      </c>
      <c r="F2278">
        <v>39999.279999999999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414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415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416</v>
      </c>
      <c r="E2281">
        <v>202686.02</v>
      </c>
      <c r="F2281">
        <v>52108.29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402</v>
      </c>
      <c r="E2282">
        <v>0</v>
      </c>
      <c r="F2282">
        <v>8244.51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403</v>
      </c>
      <c r="E2283">
        <v>41095.29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404</v>
      </c>
      <c r="E2284">
        <v>50497.29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405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406</v>
      </c>
      <c r="E2286">
        <v>79808.820000000007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407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408</v>
      </c>
      <c r="E2288">
        <v>34181.15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409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410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411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412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413</v>
      </c>
      <c r="E2293">
        <v>0</v>
      </c>
      <c r="F2293">
        <v>39439.08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414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415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416</v>
      </c>
      <c r="E2296">
        <v>205582.55</v>
      </c>
      <c r="F2296">
        <v>47683.58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402</v>
      </c>
      <c r="E2297">
        <v>0</v>
      </c>
      <c r="F2297">
        <v>19984.349999999999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403</v>
      </c>
      <c r="E2298">
        <v>56328.43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404</v>
      </c>
      <c r="E2299">
        <v>50497.29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405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406</v>
      </c>
      <c r="E2301">
        <v>79808.820000000007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407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408</v>
      </c>
      <c r="E2303">
        <v>37608.199999999997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409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410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411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412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413</v>
      </c>
      <c r="E2308">
        <v>0</v>
      </c>
      <c r="F2308">
        <v>39044.5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414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415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416</v>
      </c>
      <c r="E2311">
        <v>224242.75</v>
      </c>
      <c r="F2311">
        <v>59028.85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402</v>
      </c>
      <c r="E2312">
        <v>0</v>
      </c>
      <c r="F2312">
        <v>54357.39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403</v>
      </c>
      <c r="E2313">
        <v>60669.09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404</v>
      </c>
      <c r="E2314">
        <v>50497.29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405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406</v>
      </c>
      <c r="E2316">
        <v>79808.820000000007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407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408</v>
      </c>
      <c r="E2318">
        <v>40385.919999999998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409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410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411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412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413</v>
      </c>
      <c r="E2323">
        <v>0</v>
      </c>
      <c r="F2323">
        <v>39806.300000000003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414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415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416</v>
      </c>
      <c r="E2326">
        <v>231361.13</v>
      </c>
      <c r="F2326">
        <v>94163.69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402</v>
      </c>
      <c r="E2327">
        <v>0</v>
      </c>
      <c r="F2327">
        <v>47076.9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403</v>
      </c>
      <c r="E2328">
        <v>48579.95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404</v>
      </c>
      <c r="E2329">
        <v>50497.29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405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406</v>
      </c>
      <c r="E2331">
        <v>79808.820000000007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407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408</v>
      </c>
      <c r="E2333">
        <v>36338.71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409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410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411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412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413</v>
      </c>
      <c r="E2338">
        <v>0</v>
      </c>
      <c r="F2338">
        <v>40960.589999999997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414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415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416</v>
      </c>
      <c r="E2341">
        <v>215224.77</v>
      </c>
      <c r="F2341">
        <v>88037.49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402</v>
      </c>
      <c r="E2342">
        <v>0</v>
      </c>
      <c r="F2342">
        <v>38116.269999999997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403</v>
      </c>
      <c r="E2343">
        <v>68669.320000000007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404</v>
      </c>
      <c r="E2344">
        <v>50497.29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405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406</v>
      </c>
      <c r="E2346">
        <v>79808.820000000007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407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408</v>
      </c>
      <c r="E2348">
        <v>41854.160000000003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409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410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411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412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413</v>
      </c>
      <c r="E2353">
        <v>0</v>
      </c>
      <c r="F2353">
        <v>38691.5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414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415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416</v>
      </c>
      <c r="E2356">
        <v>240829.6</v>
      </c>
      <c r="F2356">
        <v>76807.77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402</v>
      </c>
      <c r="E2357">
        <v>0</v>
      </c>
      <c r="F2357">
        <v>23468.49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403</v>
      </c>
      <c r="E2358">
        <v>87896.39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404</v>
      </c>
      <c r="E2359">
        <v>50497.29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405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406</v>
      </c>
      <c r="E2361">
        <v>79808.820000000007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407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408</v>
      </c>
      <c r="E2363">
        <v>48244.24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409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410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411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412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413</v>
      </c>
      <c r="E2368">
        <v>0</v>
      </c>
      <c r="F2368">
        <v>36741.64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414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415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416</v>
      </c>
      <c r="E2371">
        <v>266446.74</v>
      </c>
      <c r="F2371">
        <v>60210.13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402</v>
      </c>
      <c r="E2372">
        <v>0</v>
      </c>
      <c r="F2372">
        <v>7320.95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403</v>
      </c>
      <c r="E2373">
        <v>123544.75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404</v>
      </c>
      <c r="E2374">
        <v>50497.29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405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406</v>
      </c>
      <c r="E2376">
        <v>79808.820000000007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407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408</v>
      </c>
      <c r="E2378">
        <v>51522.01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409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410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411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412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413</v>
      </c>
      <c r="E2383">
        <v>0</v>
      </c>
      <c r="F2383">
        <v>32781.85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414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415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416</v>
      </c>
      <c r="E2386">
        <v>305372.88</v>
      </c>
      <c r="F2386">
        <v>40102.800000000003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402</v>
      </c>
      <c r="E2387">
        <v>0</v>
      </c>
      <c r="F2387">
        <v>71187.289999999994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403</v>
      </c>
      <c r="E2388">
        <v>54975.57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404</v>
      </c>
      <c r="E2389">
        <v>50497.29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405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406</v>
      </c>
      <c r="E2391">
        <v>79808.820000000007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407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408</v>
      </c>
      <c r="E2393">
        <v>45097.39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409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410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411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412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413</v>
      </c>
      <c r="E2398">
        <v>0</v>
      </c>
      <c r="F2398">
        <v>43129.71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414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415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416</v>
      </c>
      <c r="E2401">
        <v>230379.08</v>
      </c>
      <c r="F2401">
        <v>114317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2" t="str">
        <f>"PV - "&amp;Prototype!A2&amp;" (NA)"</f>
        <v>PV - Libraries (NA)</v>
      </c>
      <c r="B1" s="82"/>
      <c r="C1" s="82"/>
      <c r="D1" s="82"/>
      <c r="E1" s="82"/>
      <c r="F1" s="82"/>
      <c r="G1" s="82"/>
      <c r="H1" s="82"/>
      <c r="I1" s="82"/>
      <c r="J1" s="82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2" t="str">
        <f>"EV Charger - "&amp;Prototype!A2&amp;" (NA)"</f>
        <v>EV Charger - Libraries (NA)</v>
      </c>
      <c r="B1" s="82"/>
      <c r="C1" s="82"/>
      <c r="D1" s="82"/>
      <c r="E1" s="82"/>
      <c r="F1" s="82"/>
      <c r="G1" s="82"/>
      <c r="H1" s="82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132</v>
      </c>
      <c r="B2" t="s">
        <v>349</v>
      </c>
      <c r="C2" t="s">
        <v>350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351</v>
      </c>
      <c r="B2">
        <v>33.17</v>
      </c>
      <c r="C2">
        <v>3.28</v>
      </c>
      <c r="D2">
        <v>5.74</v>
      </c>
    </row>
    <row r="3" spans="1:4" x14ac:dyDescent="0.25">
      <c r="A3" t="s">
        <v>352</v>
      </c>
      <c r="B3">
        <v>29.82</v>
      </c>
      <c r="C3">
        <v>3.28</v>
      </c>
      <c r="D3">
        <v>5.74</v>
      </c>
    </row>
    <row r="4" spans="1:4" x14ac:dyDescent="0.25">
      <c r="A4" t="s">
        <v>353</v>
      </c>
      <c r="B4">
        <v>33.17</v>
      </c>
      <c r="C4">
        <v>3.28</v>
      </c>
      <c r="D4">
        <v>5.74</v>
      </c>
    </row>
    <row r="5" spans="1:4" x14ac:dyDescent="0.25">
      <c r="A5" t="s">
        <v>354</v>
      </c>
      <c r="B5">
        <v>69.849999999999994</v>
      </c>
      <c r="C5">
        <v>3.25</v>
      </c>
      <c r="D5">
        <v>5.74</v>
      </c>
    </row>
    <row r="6" spans="1:4" x14ac:dyDescent="0.25">
      <c r="A6" t="s">
        <v>355</v>
      </c>
      <c r="B6">
        <v>99.84</v>
      </c>
      <c r="C6">
        <v>3.25</v>
      </c>
      <c r="D6">
        <v>5.74</v>
      </c>
    </row>
    <row r="7" spans="1:4" x14ac:dyDescent="0.25">
      <c r="A7" t="s">
        <v>356</v>
      </c>
      <c r="B7">
        <v>69.849999999999994</v>
      </c>
      <c r="C7">
        <v>3.25</v>
      </c>
      <c r="D7">
        <v>5.74</v>
      </c>
    </row>
    <row r="8" spans="1:4" x14ac:dyDescent="0.25">
      <c r="A8" t="s">
        <v>357</v>
      </c>
      <c r="B8">
        <v>33.17</v>
      </c>
      <c r="C8">
        <v>3.28</v>
      </c>
      <c r="D8">
        <v>5.74</v>
      </c>
    </row>
    <row r="9" spans="1:4" x14ac:dyDescent="0.25">
      <c r="A9" t="s">
        <v>358</v>
      </c>
      <c r="B9">
        <v>29.82</v>
      </c>
      <c r="C9">
        <v>3.28</v>
      </c>
      <c r="D9">
        <v>5.74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9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382</v>
      </c>
      <c r="F1" s="45" t="s">
        <v>383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384</v>
      </c>
    </row>
    <row r="2" spans="1:19" x14ac:dyDescent="0.25">
      <c r="A2" t="s">
        <v>39</v>
      </c>
      <c r="B2" t="s">
        <v>385</v>
      </c>
      <c r="C2" t="s">
        <v>385</v>
      </c>
      <c r="D2" t="s">
        <v>386</v>
      </c>
      <c r="E2">
        <v>1000.1</v>
      </c>
      <c r="F2">
        <v>1000.1</v>
      </c>
      <c r="G2">
        <v>33.33</v>
      </c>
      <c r="H2">
        <v>29.99</v>
      </c>
      <c r="I2">
        <v>13001.93</v>
      </c>
      <c r="J2">
        <v>1</v>
      </c>
      <c r="K2">
        <v>33.33</v>
      </c>
      <c r="L2">
        <v>4.8319000000000001</v>
      </c>
      <c r="M2">
        <v>3.4117000000000002</v>
      </c>
      <c r="N2">
        <v>0</v>
      </c>
      <c r="O2">
        <v>0.5</v>
      </c>
      <c r="P2" t="s">
        <v>387</v>
      </c>
      <c r="Q2" t="s">
        <v>61</v>
      </c>
      <c r="R2" t="s">
        <v>388</v>
      </c>
      <c r="S2">
        <v>13.0006299370063</v>
      </c>
    </row>
    <row r="3" spans="1:19" x14ac:dyDescent="0.25">
      <c r="A3" t="s">
        <v>39</v>
      </c>
      <c r="B3" t="s">
        <v>389</v>
      </c>
      <c r="C3" t="s">
        <v>389</v>
      </c>
      <c r="D3" t="s">
        <v>386</v>
      </c>
      <c r="E3">
        <v>1000.1</v>
      </c>
      <c r="F3">
        <v>1000.1</v>
      </c>
      <c r="G3">
        <v>33.33</v>
      </c>
      <c r="H3">
        <v>29.99</v>
      </c>
      <c r="I3">
        <v>13001.89</v>
      </c>
      <c r="J3">
        <v>1</v>
      </c>
      <c r="K3">
        <v>25</v>
      </c>
      <c r="L3">
        <v>4.4800000000000004</v>
      </c>
      <c r="M3">
        <v>3.4117000000000002</v>
      </c>
      <c r="N3">
        <v>0</v>
      </c>
      <c r="O3">
        <v>0.38</v>
      </c>
      <c r="P3" t="s">
        <v>390</v>
      </c>
      <c r="Q3" t="s">
        <v>61</v>
      </c>
      <c r="R3" t="s">
        <v>388</v>
      </c>
      <c r="S3">
        <v>13.0005899410059</v>
      </c>
    </row>
    <row r="4" spans="1:19" x14ac:dyDescent="0.25">
      <c r="A4" t="s">
        <v>39</v>
      </c>
      <c r="B4" t="s">
        <v>391</v>
      </c>
      <c r="C4" t="s">
        <v>391</v>
      </c>
      <c r="D4" t="s">
        <v>386</v>
      </c>
      <c r="E4">
        <v>7000.68</v>
      </c>
      <c r="F4">
        <v>7000.68</v>
      </c>
      <c r="G4">
        <v>100</v>
      </c>
      <c r="H4">
        <v>70.010000000000005</v>
      </c>
      <c r="I4">
        <v>91013.32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392</v>
      </c>
      <c r="Q4" t="s">
        <v>61</v>
      </c>
      <c r="R4" t="s">
        <v>388</v>
      </c>
      <c r="S4">
        <v>13.00063993783461</v>
      </c>
    </row>
    <row r="5" spans="1:19" x14ac:dyDescent="0.25">
      <c r="A5" t="s">
        <v>39</v>
      </c>
      <c r="B5" t="s">
        <v>393</v>
      </c>
      <c r="C5" t="s">
        <v>393</v>
      </c>
      <c r="D5" t="s">
        <v>386</v>
      </c>
      <c r="E5">
        <v>1000.1</v>
      </c>
      <c r="F5">
        <v>1000.1</v>
      </c>
      <c r="G5">
        <v>33.33</v>
      </c>
      <c r="H5">
        <v>29.99</v>
      </c>
      <c r="I5">
        <v>13001.89</v>
      </c>
      <c r="J5">
        <v>1</v>
      </c>
      <c r="K5">
        <v>5</v>
      </c>
      <c r="L5">
        <v>4.2664</v>
      </c>
      <c r="M5">
        <v>5.1174999999999997</v>
      </c>
      <c r="N5">
        <v>0</v>
      </c>
      <c r="O5">
        <v>0.15</v>
      </c>
      <c r="P5" t="s">
        <v>394</v>
      </c>
      <c r="Q5" t="s">
        <v>61</v>
      </c>
      <c r="R5" t="s">
        <v>388</v>
      </c>
      <c r="S5">
        <v>13.0005899410059</v>
      </c>
    </row>
    <row r="6" spans="1:19" x14ac:dyDescent="0.25">
      <c r="A6" t="s">
        <v>40</v>
      </c>
      <c r="B6" t="s">
        <v>385</v>
      </c>
      <c r="C6" t="s">
        <v>385</v>
      </c>
      <c r="D6" t="s">
        <v>386</v>
      </c>
      <c r="E6">
        <v>1000.1</v>
      </c>
      <c r="F6">
        <v>1000.1</v>
      </c>
      <c r="G6">
        <v>33.33</v>
      </c>
      <c r="H6">
        <v>29.99</v>
      </c>
      <c r="I6">
        <v>13001.93</v>
      </c>
      <c r="J6">
        <v>1</v>
      </c>
      <c r="K6">
        <v>33.33</v>
      </c>
      <c r="L6">
        <v>2.5588000000000002</v>
      </c>
      <c r="M6">
        <v>3.4117000000000002</v>
      </c>
      <c r="N6">
        <v>0</v>
      </c>
      <c r="O6">
        <v>0.5</v>
      </c>
      <c r="P6" t="s">
        <v>387</v>
      </c>
      <c r="Q6" t="s">
        <v>61</v>
      </c>
      <c r="R6" t="s">
        <v>388</v>
      </c>
      <c r="S6">
        <v>13.0006299370063</v>
      </c>
    </row>
    <row r="7" spans="1:19" x14ac:dyDescent="0.25">
      <c r="A7" t="s">
        <v>40</v>
      </c>
      <c r="B7" t="s">
        <v>389</v>
      </c>
      <c r="C7" t="s">
        <v>389</v>
      </c>
      <c r="D7" t="s">
        <v>386</v>
      </c>
      <c r="E7">
        <v>1000.1</v>
      </c>
      <c r="F7">
        <v>1000.1</v>
      </c>
      <c r="G7">
        <v>33.33</v>
      </c>
      <c r="H7">
        <v>29.99</v>
      </c>
      <c r="I7">
        <v>13001.89</v>
      </c>
      <c r="J7">
        <v>1</v>
      </c>
      <c r="K7">
        <v>25</v>
      </c>
      <c r="L7">
        <v>2.0470000000000002</v>
      </c>
      <c r="M7">
        <v>3.4117000000000002</v>
      </c>
      <c r="N7">
        <v>0</v>
      </c>
      <c r="O7">
        <v>0.38</v>
      </c>
      <c r="P7" t="s">
        <v>390</v>
      </c>
      <c r="Q7" t="s">
        <v>61</v>
      </c>
      <c r="R7" t="s">
        <v>388</v>
      </c>
      <c r="S7">
        <v>13.0005899410059</v>
      </c>
    </row>
    <row r="8" spans="1:19" x14ac:dyDescent="0.25">
      <c r="A8" t="s">
        <v>40</v>
      </c>
      <c r="B8" t="s">
        <v>391</v>
      </c>
      <c r="C8" t="s">
        <v>391</v>
      </c>
      <c r="D8" t="s">
        <v>386</v>
      </c>
      <c r="E8">
        <v>7000.68</v>
      </c>
      <c r="F8">
        <v>7000.68</v>
      </c>
      <c r="G8">
        <v>100</v>
      </c>
      <c r="H8">
        <v>70.010000000000005</v>
      </c>
      <c r="I8">
        <v>91013.32</v>
      </c>
      <c r="J8">
        <v>1</v>
      </c>
      <c r="K8">
        <v>8.33</v>
      </c>
      <c r="L8">
        <v>3.2410999999999999</v>
      </c>
      <c r="M8">
        <v>3.4117000000000002</v>
      </c>
      <c r="N8">
        <v>0</v>
      </c>
      <c r="O8">
        <v>0.25</v>
      </c>
      <c r="P8" t="s">
        <v>392</v>
      </c>
      <c r="Q8" t="s">
        <v>61</v>
      </c>
      <c r="R8" t="s">
        <v>388</v>
      </c>
      <c r="S8">
        <v>13.00063993783461</v>
      </c>
    </row>
    <row r="9" spans="1:19" x14ac:dyDescent="0.25">
      <c r="A9" t="s">
        <v>40</v>
      </c>
      <c r="B9" t="s">
        <v>393</v>
      </c>
      <c r="C9" t="s">
        <v>393</v>
      </c>
      <c r="D9" t="s">
        <v>386</v>
      </c>
      <c r="E9">
        <v>1000.1</v>
      </c>
      <c r="F9">
        <v>1000.1</v>
      </c>
      <c r="G9">
        <v>33.33</v>
      </c>
      <c r="H9">
        <v>29.99</v>
      </c>
      <c r="I9">
        <v>13001.89</v>
      </c>
      <c r="J9">
        <v>1</v>
      </c>
      <c r="K9">
        <v>5</v>
      </c>
      <c r="L9">
        <v>2.0470000000000002</v>
      </c>
      <c r="M9">
        <v>5.1174999999999997</v>
      </c>
      <c r="N9">
        <v>0</v>
      </c>
      <c r="O9">
        <v>0.15</v>
      </c>
      <c r="P9" t="s">
        <v>394</v>
      </c>
      <c r="Q9" t="s">
        <v>61</v>
      </c>
      <c r="R9" t="s">
        <v>388</v>
      </c>
      <c r="S9">
        <v>13.0005899410059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2026-02-27T17:30:58Z</dcterms:modified>
</cp:coreProperties>
</file>