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F87D8FDE-7F33-4648-AA5E-87C61735648E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B38" i="4"/>
  <c r="A38" i="4"/>
  <c r="D4" i="4" a="1"/>
  <c r="D4" i="4" s="1"/>
  <c r="B13" i="1" l="1"/>
  <c r="B4" i="9" l="1"/>
  <c r="C4" i="9"/>
  <c r="B5" i="9"/>
  <c r="C5" i="9"/>
  <c r="B6" i="9"/>
  <c r="C6" i="9"/>
  <c r="A7" i="7" l="1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2" i="9" l="1"/>
  <c r="B12" i="9"/>
  <c r="C12" i="9"/>
  <c r="D12" i="9"/>
  <c r="A13" i="9"/>
  <c r="B13" i="9"/>
  <c r="C13" i="9"/>
  <c r="D13" i="9"/>
  <c r="A14" i="9"/>
  <c r="B14" i="9"/>
  <c r="C14" i="9"/>
  <c r="D14" i="9"/>
  <c r="B11" i="9"/>
  <c r="C11" i="9"/>
  <c r="D11" i="9"/>
  <c r="A11" i="9"/>
  <c r="A3" i="9"/>
  <c r="D3" i="9" s="1" a="1"/>
  <c r="D3" i="9" s="1"/>
  <c r="D11" i="5" l="1" a="1"/>
  <c r="D11" i="5" s="1"/>
  <c r="A4" i="9"/>
  <c r="D4" i="9" s="1" a="1"/>
  <c r="D4" i="9" s="1"/>
  <c r="A5" i="9"/>
  <c r="D5" i="9" s="1" a="1"/>
  <c r="D5" i="9" s="1"/>
  <c r="A6" i="9"/>
  <c r="D6" i="9" s="1" a="1"/>
  <c r="D6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B12" i="6" l="1"/>
  <c r="E12" i="6" a="1"/>
  <c r="E12" i="6" s="1"/>
  <c r="F12" i="6" s="1"/>
  <c r="E14" i="6" a="1"/>
  <c r="E14" i="6" s="1"/>
  <c r="F14" i="6" s="1"/>
  <c r="B13" i="6"/>
  <c r="E13" i="6" a="1"/>
  <c r="E13" i="6" s="1"/>
  <c r="F13" i="6" s="1"/>
  <c r="H9" i="2"/>
  <c r="G6" i="2" s="1"/>
  <c r="B14" i="6"/>
  <c r="B15" i="6"/>
  <c r="B11" i="6"/>
  <c r="E15" i="6" a="1"/>
  <c r="E15" i="6" s="1"/>
  <c r="F15" i="6" s="1"/>
  <c r="E11" i="6" a="1"/>
  <c r="E11" i="6" s="1"/>
  <c r="F11" i="6" s="1"/>
  <c r="B10" i="6"/>
  <c r="F10" i="6"/>
  <c r="D10" i="6"/>
  <c r="B9" i="2"/>
  <c r="A9" i="2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8" i="2" l="1"/>
  <c r="G3" i="2"/>
  <c r="G4" i="2"/>
  <c r="G7" i="2"/>
  <c r="G5" i="2"/>
  <c r="C5" i="6"/>
  <c r="D5" i="6"/>
  <c r="E5" i="6"/>
  <c r="F5" i="6"/>
  <c r="G5" i="6"/>
  <c r="D4" i="6"/>
  <c r="E4" i="6"/>
  <c r="F4" i="6"/>
  <c r="G4" i="6"/>
  <c r="C4" i="6"/>
  <c r="Z2" i="5" a="1"/>
  <c r="Z2" i="20" a="1"/>
  <c r="Z2" i="20" s="1"/>
  <c r="R11" i="5" a="1"/>
  <c r="R11" i="5" s="1"/>
  <c r="S11" i="5" a="1"/>
  <c r="S11" i="5" s="1"/>
  <c r="R12" i="5" a="1"/>
  <c r="R12" i="5" s="1"/>
  <c r="S12" i="5" a="1"/>
  <c r="S12" i="5" s="1"/>
  <c r="F11" i="5" a="1"/>
  <c r="F11" i="5" s="1"/>
  <c r="G11" i="5" a="1"/>
  <c r="G11" i="5" s="1"/>
  <c r="H11" i="5" a="1"/>
  <c r="H11" i="5" s="1"/>
  <c r="I11" i="5" a="1"/>
  <c r="I11" i="5" s="1"/>
  <c r="J11" i="5" a="1"/>
  <c r="J11" i="5" s="1"/>
  <c r="K11" i="5" a="1"/>
  <c r="K11" i="5" s="1"/>
  <c r="L11" i="5" a="1"/>
  <c r="L11" i="5" s="1"/>
  <c r="M11" i="5" a="1"/>
  <c r="M11" i="5" s="1"/>
  <c r="N11" i="5" a="1"/>
  <c r="N11" i="5" s="1"/>
  <c r="O11" i="5" a="1"/>
  <c r="O11" i="5" s="1"/>
  <c r="P11" i="5" a="1"/>
  <c r="P11" i="5" s="1"/>
  <c r="Q11" i="5" a="1"/>
  <c r="Q11" i="5" s="1"/>
  <c r="F12" i="5" a="1"/>
  <c r="F12" i="5" s="1"/>
  <c r="G12" i="5" a="1"/>
  <c r="G12" i="5" s="1"/>
  <c r="H12" i="5" a="1"/>
  <c r="H12" i="5" s="1"/>
  <c r="I12" i="5" a="1"/>
  <c r="I12" i="5" s="1"/>
  <c r="J12" i="5" a="1"/>
  <c r="J12" i="5" s="1"/>
  <c r="K12" i="5" a="1"/>
  <c r="K12" i="5" s="1"/>
  <c r="L12" i="5" a="1"/>
  <c r="L12" i="5" s="1"/>
  <c r="M12" i="5" a="1"/>
  <c r="M12" i="5" s="1"/>
  <c r="N12" i="5" a="1"/>
  <c r="N12" i="5" s="1"/>
  <c r="O12" i="5" a="1"/>
  <c r="O12" i="5" s="1"/>
  <c r="P12" i="5" a="1"/>
  <c r="P12" i="5" s="1"/>
  <c r="Q12" i="5" a="1"/>
  <c r="Q12" i="5" s="1"/>
  <c r="E11" i="5" a="1"/>
  <c r="E11" i="5" s="1"/>
  <c r="E12" i="5" a="1"/>
  <c r="E12" i="5" s="1"/>
  <c r="D12" i="5" a="1"/>
  <c r="D12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 s="1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4" i="5" l="1"/>
  <c r="A5" i="5"/>
  <c r="A6" i="5"/>
  <c r="A4" i="20" a="1"/>
  <c r="A4" i="20" s="1"/>
  <c r="A5" i="20" a="1"/>
  <c r="A5" i="20" s="1"/>
  <c r="A6" i="20" a="1"/>
  <c r="A6" i="20" s="1"/>
  <c r="A3" i="20" a="1"/>
  <c r="A3" i="20" s="1"/>
  <c r="Z2" i="5"/>
  <c r="A3" i="5" s="1"/>
  <c r="B16" i="1"/>
  <c r="B12" i="1"/>
  <c r="B11" i="1"/>
  <c r="B5" i="1"/>
  <c r="B4" i="1"/>
  <c r="C6" i="5" l="1"/>
  <c r="B6" i="5"/>
  <c r="D6" i="5"/>
  <c r="B5" i="5"/>
  <c r="D5" i="5"/>
  <c r="C5" i="5"/>
  <c r="B4" i="5"/>
  <c r="D4" i="5"/>
  <c r="C4" i="5"/>
  <c r="N3" i="20" a="1"/>
  <c r="N3" i="20" s="1"/>
  <c r="Q3" i="20" a="1"/>
  <c r="Q3" i="20" s="1"/>
  <c r="M3" i="20" a="1"/>
  <c r="M3" i="20" s="1"/>
  <c r="O3" i="20" a="1"/>
  <c r="O3" i="20" s="1"/>
  <c r="P3" i="20" a="1"/>
  <c r="P3" i="20" s="1"/>
  <c r="D3" i="20" a="1"/>
  <c r="D3" i="20" s="1"/>
  <c r="E3" i="20" a="1"/>
  <c r="E3" i="20" s="1"/>
  <c r="F3" i="20" a="1"/>
  <c r="F3" i="20" s="1"/>
  <c r="I3" i="20" a="1"/>
  <c r="I3" i="20" s="1"/>
  <c r="J3" i="20" a="1"/>
  <c r="J3" i="20" s="1"/>
  <c r="K3" i="20" a="1"/>
  <c r="K3" i="20" s="1"/>
  <c r="L3" i="20" a="1"/>
  <c r="L3" i="20" s="1"/>
  <c r="R3" i="20" a="1"/>
  <c r="R3" i="20" s="1"/>
  <c r="C3" i="20" a="1"/>
  <c r="C3" i="20" s="1"/>
  <c r="H3" i="20" a="1"/>
  <c r="H3" i="20" s="1"/>
  <c r="G3" i="20" a="1"/>
  <c r="G3" i="20" s="1"/>
  <c r="O6" i="20" a="1"/>
  <c r="O6" i="20" s="1"/>
  <c r="P6" i="20" a="1"/>
  <c r="P6" i="20" s="1"/>
  <c r="R6" i="20" a="1"/>
  <c r="R6" i="20" s="1"/>
  <c r="Q6" i="20" a="1"/>
  <c r="Q6" i="20" s="1"/>
  <c r="C6" i="20" a="1"/>
  <c r="C6" i="20" s="1"/>
  <c r="E6" i="20" a="1"/>
  <c r="E6" i="20" s="1"/>
  <c r="F6" i="20" a="1"/>
  <c r="F6" i="20" s="1"/>
  <c r="K6" i="20" a="1"/>
  <c r="K6" i="20" s="1"/>
  <c r="I6" i="20" a="1"/>
  <c r="I6" i="20" s="1"/>
  <c r="J6" i="20" a="1"/>
  <c r="J6" i="20" s="1"/>
  <c r="L6" i="20" a="1"/>
  <c r="L6" i="20" s="1"/>
  <c r="D6" i="20" a="1"/>
  <c r="D6" i="20" s="1"/>
  <c r="G6" i="20" a="1"/>
  <c r="G6" i="20" s="1"/>
  <c r="H6" i="20" a="1"/>
  <c r="H6" i="20" s="1"/>
  <c r="M6" i="20" a="1"/>
  <c r="M6" i="20" s="1"/>
  <c r="N6" i="20" a="1"/>
  <c r="N6" i="20" s="1"/>
  <c r="J5" i="20" a="1"/>
  <c r="J5" i="20" s="1"/>
  <c r="I5" i="20" a="1"/>
  <c r="I5" i="20" s="1"/>
  <c r="K5" i="20" a="1"/>
  <c r="K5" i="20" s="1"/>
  <c r="L5" i="20" a="1"/>
  <c r="L5" i="20" s="1"/>
  <c r="M5" i="20" a="1"/>
  <c r="M5" i="20" s="1"/>
  <c r="P5" i="20" a="1"/>
  <c r="P5" i="20" s="1"/>
  <c r="Q5" i="20" a="1"/>
  <c r="Q5" i="20" s="1"/>
  <c r="R5" i="20" a="1"/>
  <c r="R5" i="20" s="1"/>
  <c r="C5" i="20" a="1"/>
  <c r="C5" i="20" s="1"/>
  <c r="D5" i="20" a="1"/>
  <c r="D5" i="20" s="1"/>
  <c r="G5" i="20" a="1"/>
  <c r="G5" i="20" s="1"/>
  <c r="E5" i="20" a="1"/>
  <c r="E5" i="20" s="1"/>
  <c r="F5" i="20" a="1"/>
  <c r="F5" i="20" s="1"/>
  <c r="H5" i="20" a="1"/>
  <c r="H5" i="20" s="1"/>
  <c r="N5" i="20" a="1"/>
  <c r="N5" i="20" s="1"/>
  <c r="O5" i="20" a="1"/>
  <c r="O5" i="20" s="1"/>
  <c r="C4" i="20" a="1"/>
  <c r="C4" i="20" s="1"/>
  <c r="E4" i="20" a="1"/>
  <c r="E4" i="20" s="1"/>
  <c r="F4" i="20" a="1"/>
  <c r="F4" i="20" s="1"/>
  <c r="D4" i="20" a="1"/>
  <c r="D4" i="20" s="1"/>
  <c r="I4" i="20" a="1"/>
  <c r="I4" i="20" s="1"/>
  <c r="H4" i="20" a="1"/>
  <c r="H4" i="20" s="1"/>
  <c r="G4" i="20" a="1"/>
  <c r="G4" i="20" s="1"/>
  <c r="J4" i="20" a="1"/>
  <c r="J4" i="20" s="1"/>
  <c r="K4" i="20" a="1"/>
  <c r="K4" i="20" s="1"/>
  <c r="M4" i="20" a="1"/>
  <c r="M4" i="20" s="1"/>
  <c r="L4" i="20" a="1"/>
  <c r="L4" i="20" s="1"/>
  <c r="N4" i="20" a="1"/>
  <c r="N4" i="20" s="1"/>
  <c r="O4" i="20" a="1"/>
  <c r="O4" i="20" s="1"/>
  <c r="P4" i="20" a="1"/>
  <c r="P4" i="20" s="1"/>
  <c r="Q4" i="20" a="1"/>
  <c r="Q4" i="20" s="1"/>
  <c r="R4" i="20" a="1"/>
  <c r="R4" i="20" s="1"/>
  <c r="B9" i="1"/>
  <c r="B10" i="1"/>
  <c r="A2" i="1"/>
  <c r="B15" i="1"/>
  <c r="B14" i="1"/>
  <c r="B7" i="1"/>
  <c r="C9" i="2"/>
  <c r="B3" i="5"/>
  <c r="C3" i="5"/>
  <c r="D3" i="5"/>
  <c r="E5" i="5" l="1"/>
  <c r="E4" i="5"/>
  <c r="E6" i="5"/>
  <c r="A1" i="10"/>
  <c r="A9" i="9"/>
  <c r="A1" i="2"/>
  <c r="A36" i="4"/>
  <c r="A1" i="43"/>
  <c r="E14" i="3"/>
  <c r="E3" i="5"/>
  <c r="A16" i="6" l="1"/>
  <c r="A15" i="5"/>
  <c r="A1" i="3"/>
  <c r="A17" i="9"/>
  <c r="A8" i="6"/>
  <c r="A1" i="6"/>
  <c r="A9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3" i="6" l="1"/>
  <c r="D11" i="6"/>
  <c r="D14" i="6"/>
  <c r="D15" i="6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<sst xmlns="http://schemas.openxmlformats.org/spreadsheetml/2006/main" count="12223" uniqueCount="464">
  <si>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</si>
  <si>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</si>
  <si>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</si>
  <si>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</si>
  <si>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</si>
  <si>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</si>
  <si>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</si>
  <si>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</si>
  <si>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</si>
  <si>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</si>
  <si>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</si>
  <si>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</si>
  <si>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</si>
  <si>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</si>
  <si>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</si>
  <si>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</si>
  <si>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</si>
  <si>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</si>
  <si>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</si>
  <si>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</si>
  <si>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</si>
  <si>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</si>
  <si>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</si>
  <si>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</si>
  <si>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</si>
  <si>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</si>
  <si>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</si>
  <si>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</si>
  <si>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</si>
  <si>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</si>
  <si>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</si>
  <si>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</si>
  <si>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</si>
  <si>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</si>
  <si>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</si>
  <si>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</si>
  <si>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</si>
  <si>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</si>
  <si>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</si>
  <si>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</si>
  <si>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</si>
  <si>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</si>
  <si>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</si>
  <si>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</si>
  <si>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</si>
  <si>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</si>
  <si>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</si>
  <si>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</si>
  <si>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</si>
  <si>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</si>
  <si>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</si>
  <si>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</si>
  <si>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</si>
  <si>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</si>
  <si>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</si>
  <si>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</si>
  <si>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</si>
  <si>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</si>
  <si>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</si>
  <si>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</si>
  <si>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</si>
  <si>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</si>
  <si>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</si>
  <si>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</si>
  <si>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</si>
  <si>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</si>
  <si>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</si>
  <si>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</si>
  <si>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</si>
  <si>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</si>
  <si>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</si>
  <si>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</si>
  <si>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</si>
  <si>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</si>
  <si>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</si>
  <si>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</si>
  <si>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</si>
  <si>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</si>
  <si>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</si>
  <si>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</si>
  <si>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</si>
  <si>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</si>
  <si>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</si>
  <si>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</si>
  <si>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</si>
  <si>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</si>
  <si>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</si>
  <si>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</si>
  <si>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</si>
  <si>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</si>
  <si>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</si>
  <si>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</si>
  <si>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</si>
  <si>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</si>
  <si>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</si>
  <si>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</si>
  <si>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</si>
  <si>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</si>
  <si>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</si>
  <si>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</si>
  <si>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</si>
  <si>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</si>
  <si>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</si>
  <si>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</si>
  <si>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</si>
  <si>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</si>
  <si>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</si>
  <si>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</si>
  <si>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</si>
  <si>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</si>
  <si>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</si>
  <si>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</si>
  <si>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</si>
  <si>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</si>
  <si>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</si>
  <si>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</si>
  <si>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</si>
  <si>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</si>
  <si>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</si>
  <si>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</si>
  <si>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</si>
  <si>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</si>
  <si>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</si>
  <si>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</si>
  <si>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</si>
  <si>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</si>
  <si>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</si>
  <si>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</si>
  <si>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</si>
  <si>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</si>
  <si>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</si>
  <si>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</si>
  <si>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</si>
  <si>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</si>
  <si>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</si>
  <si>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</si>
  <si>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</si>
  <si>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</si>
  <si>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</si>
  <si>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</si>
  <si>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</si>
  <si>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</si>
  <si>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</si>
  <si>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</si>
  <si>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</si>
  <si>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</si>
  <si>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</si>
  <si>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</si>
  <si>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</si>
  <si>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</si>
  <si>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</si>
  <si>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</si>
  <si>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</si>
  <si>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</si>
  <si>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</si>
  <si>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</si>
  <si>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</si>
  <si>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</si>
  <si>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</si>
  <si>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</si>
  <si>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</si>
  <si>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</si>
  <si>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</si>
  <si>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</si>
  <si>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</si>
  <si>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</si>
  <si>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</si>
  <si>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</si>
  <si>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</si>
  <si>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</si>
  <si>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</si>
  <si>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</si>
  <si>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</si>
  <si>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</si>
  <si>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</si>
  <si>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</si>
  <si>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</si>
  <si>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</si>
  <si>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</si>
  <si>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</si>
  <si>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</si>
  <si>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</si>
  <si>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</si>
  <si>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</si>
  <si>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</si>
  <si>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</si>
  <si>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</si>
  <si>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</si>
  <si>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</si>
  <si>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</si>
  <si>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</si>
  <si>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</si>
  <si>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</si>
  <si>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</si>
  <si>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</si>
  <si>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</si>
  <si>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</si>
  <si>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</si>
  <si>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</si>
  <si>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</si>
  <si>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</si>
  <si>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</si>
  <si>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</si>
  <si>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</si>
  <si>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</si>
  <si>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</si>
  <si>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</si>
  <si>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</si>
  <si>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</si>
  <si>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</si>
  <si>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</si>
  <si>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</si>
  <si>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</si>
  <si>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</si>
  <si>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</si>
  <si>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</si>
  <si>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</si>
  <si>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</si>
  <si>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</si>
  <si>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</si>
  <si>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</si>
  <si>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</si>
  <si>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</si>
  <si>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</si>
  <si>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</si>
  <si>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</si>
  <si>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</si>
  <si>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</si>
  <si>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</si>
  <si>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</si>
  <si>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</si>
  <si>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</si>
  <si>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</si>
  <si>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</si>
  <si>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</si>
  <si>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</si>
  <si>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</si>
  <si>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</si>
  <si>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</si>
  <si>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</si>
  <si>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</si>
  <si>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</si>
  <si>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</si>
  <si>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</si>
  <si>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</si>
  <si>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</si>
  <si>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</si>
  <si>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</si>
  <si>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</si>
  <si>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</si>
  <si>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</si>
  <si>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</si>
  <si>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</si>
  <si>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</si>
  <si>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</si>
  <si>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</si>
  <si>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</si>
  <si>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</si>
  <si>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</si>
  <si>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</si>
  <si>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</si>
  <si>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</si>
  <si>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</si>
  <si>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</si>
  <si>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</si>
  <si>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</si>
  <si>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</si>
  <si>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</si>
  <si>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</si>
  <si>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</si>
  <si>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</si>
  <si>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</si>
  <si>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</si>
  <si>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</si>
  <si>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</si>
  <si>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</si>
  <si>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</si>
  <si>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</si>
  <si>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</si>
  <si>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</si>
  <si>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</si>
  <si>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</si>
  <si>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</si>
  <si>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</si>
  <si>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</si>
  <si>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</si>
  <si>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</si>
  <si>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</si>
  <si>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</si>
  <si>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</si>
  <si>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</si>
  <si>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</si>
  <si>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</si>
  <si>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</si>
  <si>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</si>
  <si>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</si>
  <si>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</si>
  <si>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</si>
  <si>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</si>
  <si>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</si>
  <si>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</si>
  <si>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</si>
  <si>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</si>
  <si>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</si>
  <si>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</si>
  <si>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</si>
  <si>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</si>
  <si>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</si>
  <si>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</si>
  <si>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</si>
  <si>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</si>
  <si>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</si>
  <si>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</si>
  <si>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</si>
  <si>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</si>
  <si>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</si>
  <si>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</si>
  <si>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</si>
  <si>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</si>
  <si>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</si>
  <si>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</si>
  <si>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</si>
  <si>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</si>
  <si>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</si>
  <si>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</si>
  <si>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</si>
  <si>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</si>
  <si>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</si>
  <si>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</si>
  <si>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</si>
  <si>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</si>
  <si>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</si>
  <si>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</si>
  <si>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</si>
  <si>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</si>
  <si>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</si>
  <si>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</si>
  <si>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</si>
  <si>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</si>
  <si>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</si>
  <si>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</si>
  <si>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</si>
  <si>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</si>
  <si>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</si>
  <si>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</si>
  <si>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</si>
  <si>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</si>
  <si>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</si>
  <si>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</si>
  <si>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</si>
  <si>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</si>
  <si>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</si>
  <si>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</si>
  <si>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EAST WIN (G.SSE1.E1.W1)</t>
  </si>
  <si>
    <t>EL1 SOUTH WIN (G.SSE1.E3.W1)</t>
  </si>
  <si>
    <t>EL1 WEST WIN (G.SSE1.E2.W1)</t>
  </si>
  <si>
    <t>EL1 NORTH WIN (G.N3.E8.W1)</t>
  </si>
  <si>
    <t>EL1 WEST WIN (G.N3.E9.W1)</t>
  </si>
  <si>
    <t>EL1 SOUTH WIN (G.SW2.E5.W1)</t>
  </si>
  <si>
    <t>EL1 WEST WIN (G.SW2.E6.W1)</t>
  </si>
  <si>
    <t>Shading Surface 1</t>
  </si>
  <si>
    <t>Shading Surface 2</t>
  </si>
  <si>
    <t>Shading Surface 3</t>
  </si>
  <si>
    <t>Shading Surface 4</t>
  </si>
  <si>
    <t>Shading Surface 5</t>
  </si>
  <si>
    <t>Shading Surface 6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</si>
  <si>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</si>
  <si>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</si>
  <si>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</si>
  <si>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</si>
  <si>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</si>
  <si>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</si>
  <si>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</si>
  <si>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</si>
  <si>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</si>
  <si>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</si>
  <si>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</si>
  <si>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</si>
  <si>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</si>
  <si>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</si>
  <si>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</si>
  <si>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</si>
  <si>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</si>
  <si>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</si>
  <si>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</si>
  <si>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</si>
  <si>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</si>
  <si>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</si>
  <si>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</si>
  <si>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</si>
  <si>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</si>
  <si>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GROCERY SALES EL1 SSE PERIM SPC (G.SSE1)</t>
  </si>
  <si>
    <t>Yes</t>
  </si>
  <si>
    <t>Retail</t>
  </si>
  <si>
    <t>INDLOADDOCK EL1 NORTH PERIM SPC (G.N3)</t>
  </si>
  <si>
    <t>Industrial_high</t>
  </si>
  <si>
    <t>OFFICE EL1 SW PERIM SPC (G.SW2)</t>
  </si>
  <si>
    <t>Office</t>
  </si>
  <si>
    <t>REFFOODPREP EL1 CORE SPC (G.C4)</t>
  </si>
  <si>
    <t>Storage_refrig</t>
  </si>
  <si>
    <t>REFWALKINCOOL EL1 CORE SPC (G.C6)</t>
  </si>
  <si>
    <t>REFWALKINFREEZE EL1 CORE SPC (G.C5)</t>
  </si>
  <si>
    <t>Roof Membrane+Roof Continuous Insulation+Metal Decking</t>
  </si>
  <si>
    <t>Stucco+Wall Continuous Insulation+Gypsum 5/8in</t>
  </si>
  <si>
    <t>Theoretical Glazing</t>
  </si>
  <si>
    <t>Grocery Sales EL1 SSE Perim Spc (G.SSE1)</t>
  </si>
  <si>
    <t>IndLoadDock EL1 North Perim Spc (G.N3)</t>
  </si>
  <si>
    <t>Office EL1 SW Perim Spc (G.SW2)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</si>
  <si>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</si>
  <si>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</si>
  <si>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</si>
  <si>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</si>
  <si>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</si>
  <si>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</si>
  <si>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</si>
  <si>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</si>
  <si>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</si>
  <si>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</si>
  <si>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</si>
  <si>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</si>
  <si>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</si>
  <si>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</si>
  <si>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</si>
  <si>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MZ-VAV</t>
  </si>
  <si>
    <t>0.805</t>
  </si>
  <si>
    <t>SZ-CAV</t>
  </si>
  <si>
    <t>0.8</t>
  </si>
  <si>
    <t>3.738</t>
  </si>
  <si>
    <t>SZ-VAV</t>
  </si>
  <si>
    <t>MZ-VAV Fans</t>
  </si>
  <si>
    <t>SZ-CAV Fans</t>
  </si>
  <si>
    <t>SZ-VAV Fans</t>
  </si>
  <si>
    <t>MT_System</t>
  </si>
  <si>
    <t>2600 W</t>
  </si>
  <si>
    <t>R507</t>
  </si>
  <si>
    <t>AirCooled</t>
  </si>
  <si>
    <t>LT_System</t>
  </si>
  <si>
    <t>Cooling Setpoint Schedule</t>
  </si>
  <si>
    <t>AllOtherDays</t>
  </si>
  <si>
    <t>Saturdays</t>
  </si>
  <si>
    <t>Weekdays</t>
  </si>
  <si>
    <t>DHW Sch</t>
  </si>
  <si>
    <t>Saturday</t>
  </si>
  <si>
    <t>Elec Equip Sch</t>
  </si>
  <si>
    <t>Heating Setpoint Schedule</t>
  </si>
  <si>
    <t>Infiltration Schedule</t>
  </si>
  <si>
    <t>AllDays</t>
  </si>
  <si>
    <t>Lighting Schedule</t>
  </si>
  <si>
    <t>OA Schedule</t>
  </si>
  <si>
    <t>Occupant Sch</t>
  </si>
  <si>
    <t>No GasEquipment found.</t>
  </si>
  <si>
    <t>Unknown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</si>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</sst>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6E-4BAC-9B65-26C5E7547372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6E-4BAC-9B65-26C5E754737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6E-4BAC-9B65-26C5E7547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1479679"/>
        <c:axId val="1251481599"/>
      </c:lineChart>
      <c:catAx>
        <c:axId val="1251479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51481599"/>
        <c:crosses val="autoZero"/>
        <c:auto val="1"/>
        <c:lblAlgn val="ctr"/>
        <c:lblOffset val="100"/>
        <c:noMultiLvlLbl val="0"/>
      </c:catAx>
      <c:valAx>
        <c:axId val="12514815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514796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0.1</c:v>
                </c:pt>
                <c:pt idx="8">
                  <c:v>0.12</c:v>
                </c:pt>
                <c:pt idx="9">
                  <c:v>0.14000000000000001</c:v>
                </c:pt>
                <c:pt idx="10">
                  <c:v>0.28999999999999998</c:v>
                </c:pt>
                <c:pt idx="11">
                  <c:v>0.31</c:v>
                </c:pt>
                <c:pt idx="12">
                  <c:v>0.36</c:v>
                </c:pt>
                <c:pt idx="13">
                  <c:v>0.36</c:v>
                </c:pt>
                <c:pt idx="14">
                  <c:v>0.34</c:v>
                </c:pt>
                <c:pt idx="15">
                  <c:v>0.35</c:v>
                </c:pt>
                <c:pt idx="16">
                  <c:v>0.37</c:v>
                </c:pt>
                <c:pt idx="17">
                  <c:v>0.34</c:v>
                </c:pt>
                <c:pt idx="18">
                  <c:v>0.25</c:v>
                </c:pt>
                <c:pt idx="19">
                  <c:v>0.27</c:v>
                </c:pt>
                <c:pt idx="20">
                  <c:v>0.21</c:v>
                </c:pt>
                <c:pt idx="21">
                  <c:v>0.16</c:v>
                </c:pt>
                <c:pt idx="22">
                  <c:v>0.1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8E-49AF-98E9-1F83FBCEED80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0.11</c:v>
                </c:pt>
                <c:pt idx="1">
                  <c:v>0.1</c:v>
                </c:pt>
                <c:pt idx="2">
                  <c:v>0.08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0.2</c:v>
                </c:pt>
                <c:pt idx="8">
                  <c:v>0.24</c:v>
                </c:pt>
                <c:pt idx="9">
                  <c:v>0.27</c:v>
                </c:pt>
                <c:pt idx="10">
                  <c:v>0.42</c:v>
                </c:pt>
                <c:pt idx="11">
                  <c:v>0.54</c:v>
                </c:pt>
                <c:pt idx="12">
                  <c:v>0.59</c:v>
                </c:pt>
                <c:pt idx="13">
                  <c:v>0.6</c:v>
                </c:pt>
                <c:pt idx="14">
                  <c:v>0.49</c:v>
                </c:pt>
                <c:pt idx="15">
                  <c:v>0.48</c:v>
                </c:pt>
                <c:pt idx="16">
                  <c:v>0.47</c:v>
                </c:pt>
                <c:pt idx="17">
                  <c:v>0.46</c:v>
                </c:pt>
                <c:pt idx="18">
                  <c:v>0.44</c:v>
                </c:pt>
                <c:pt idx="19">
                  <c:v>0.36</c:v>
                </c:pt>
                <c:pt idx="20">
                  <c:v>0.28999999999999998</c:v>
                </c:pt>
                <c:pt idx="21">
                  <c:v>0.22</c:v>
                </c:pt>
                <c:pt idx="22">
                  <c:v>0.16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8E-49AF-98E9-1F83FBCEED80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0.04</c:v>
                </c:pt>
                <c:pt idx="1">
                  <c:v>0.05</c:v>
                </c:pt>
                <c:pt idx="2">
                  <c:v>0.05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0.15</c:v>
                </c:pt>
                <c:pt idx="8">
                  <c:v>0.23</c:v>
                </c:pt>
                <c:pt idx="9">
                  <c:v>0.32</c:v>
                </c:pt>
                <c:pt idx="10">
                  <c:v>0.41</c:v>
                </c:pt>
                <c:pt idx="11">
                  <c:v>0.56999999999999995</c:v>
                </c:pt>
                <c:pt idx="12">
                  <c:v>0.62</c:v>
                </c:pt>
                <c:pt idx="13">
                  <c:v>0.61</c:v>
                </c:pt>
                <c:pt idx="14">
                  <c:v>0.5</c:v>
                </c:pt>
                <c:pt idx="15">
                  <c:v>0.45</c:v>
                </c:pt>
                <c:pt idx="16">
                  <c:v>0.46</c:v>
                </c:pt>
                <c:pt idx="17">
                  <c:v>0.47</c:v>
                </c:pt>
                <c:pt idx="18">
                  <c:v>0.42</c:v>
                </c:pt>
                <c:pt idx="19">
                  <c:v>0.34</c:v>
                </c:pt>
                <c:pt idx="20">
                  <c:v>0.33</c:v>
                </c:pt>
                <c:pt idx="21">
                  <c:v>0.23</c:v>
                </c:pt>
                <c:pt idx="22">
                  <c:v>0.13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8E-49AF-98E9-1F83FBCEE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854351"/>
        <c:axId val="626854831"/>
      </c:lineChart>
      <c:catAx>
        <c:axId val="626854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854831"/>
        <c:crosses val="autoZero"/>
        <c:auto val="1"/>
        <c:lblAlgn val="ctr"/>
        <c:lblOffset val="100"/>
        <c:noMultiLvlLbl val="0"/>
      </c:catAx>
      <c:valAx>
        <c:axId val="6268548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8543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0.4</c:v>
                </c:pt>
                <c:pt idx="11">
                  <c:v>0.4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0.4</c:v>
                </c:pt>
                <c:pt idx="18">
                  <c:v>0.2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D-4430-B206-33AF1282E572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3D-4430-B206-33AF1282E57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</c:v>
                </c:pt>
                <c:pt idx="8">
                  <c:v>0.5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0.6</c:v>
                </c:pt>
                <c:pt idx="19">
                  <c:v>0.6</c:v>
                </c:pt>
                <c:pt idx="20">
                  <c:v>0.5</c:v>
                </c:pt>
                <c:pt idx="21">
                  <c:v>0.2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3D-4430-B206-33AF1282E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004816"/>
        <c:axId val="769006256"/>
      </c:lineChart>
      <c:catAx>
        <c:axId val="769004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9006256"/>
        <c:crosses val="autoZero"/>
        <c:auto val="1"/>
        <c:lblAlgn val="ctr"/>
        <c:lblOffset val="100"/>
        <c:noMultiLvlLbl val="0"/>
      </c:catAx>
      <c:valAx>
        <c:axId val="769006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900481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00-4816-BC6A-857ECF3FDBE2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00-4816-BC6A-857ECF3FDBE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00-4816-BC6A-857ECF3FD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794543"/>
        <c:axId val="562793103"/>
      </c:lineChart>
      <c:catAx>
        <c:axId val="562794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793103"/>
        <c:crosses val="autoZero"/>
        <c:auto val="1"/>
        <c:lblAlgn val="ctr"/>
        <c:lblOffset val="100"/>
        <c:noMultiLvlLbl val="0"/>
      </c:catAx>
      <c:valAx>
        <c:axId val="5627931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27945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6A-45D5-A493-DDEE0742C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923264"/>
        <c:axId val="517924224"/>
      </c:lineChart>
      <c:catAx>
        <c:axId val="517923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7924224"/>
        <c:crosses val="autoZero"/>
        <c:auto val="1"/>
        <c:lblAlgn val="ctr"/>
        <c:lblOffset val="100"/>
        <c:noMultiLvlLbl val="0"/>
      </c:catAx>
      <c:valAx>
        <c:axId val="5179242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7923264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0.4</c:v>
                </c:pt>
                <c:pt idx="11">
                  <c:v>0.4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0.4</c:v>
                </c:pt>
                <c:pt idx="18">
                  <c:v>0.2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DF-44C2-AE22-A393685E4020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DF-44C2-AE22-A393685E4020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</c:v>
                </c:pt>
                <c:pt idx="8">
                  <c:v>0.5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0.2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DF-44C2-AE22-A393685E4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999248"/>
        <c:axId val="487004048"/>
      </c:lineChart>
      <c:catAx>
        <c:axId val="486999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004048"/>
        <c:crosses val="autoZero"/>
        <c:auto val="1"/>
        <c:lblAlgn val="ctr"/>
        <c:lblOffset val="100"/>
        <c:noMultiLvlLbl val="0"/>
      </c:catAx>
      <c:valAx>
        <c:axId val="4870040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699924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AA-4692-BBB0-F52ADB9AA3F4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AA-4692-BBB0-F52ADB9AA3F4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AA-4692-BBB0-F52ADB9AA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000208"/>
        <c:axId val="487000688"/>
      </c:lineChart>
      <c:catAx>
        <c:axId val="48700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000688"/>
        <c:crosses val="autoZero"/>
        <c:auto val="1"/>
        <c:lblAlgn val="ctr"/>
        <c:lblOffset val="100"/>
        <c:noMultiLvlLbl val="0"/>
      </c:catAx>
      <c:valAx>
        <c:axId val="487000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00020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0.2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F2-49F5-880A-4C1453B16119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0.5</c:v>
                </c:pt>
                <c:pt idx="10">
                  <c:v>0.6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0.6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F2-49F5-880A-4C1453B1611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0.5</c:v>
                </c:pt>
                <c:pt idx="10">
                  <c:v>0.5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0.7</c:v>
                </c:pt>
                <c:pt idx="17">
                  <c:v>0.5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F2-49F5-880A-4C1453B16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005008"/>
        <c:axId val="486997808"/>
      </c:lineChart>
      <c:catAx>
        <c:axId val="48700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6997808"/>
        <c:crosses val="autoZero"/>
        <c:auto val="1"/>
        <c:lblAlgn val="ctr"/>
        <c:lblOffset val="100"/>
        <c:noMultiLvlLbl val="0"/>
      </c:catAx>
      <c:valAx>
        <c:axId val="4869978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00500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97.499330924755768</c:v>
                </c:pt>
                <c:pt idx="1">
                  <c:v>116.8320714133577</c:v>
                </c:pt>
                <c:pt idx="2">
                  <c:v>115.40143014708454</c:v>
                </c:pt>
                <c:pt idx="3">
                  <c:v>121.72570834879109</c:v>
                </c:pt>
                <c:pt idx="4">
                  <c:v>117.21156137222921</c:v>
                </c:pt>
                <c:pt idx="5">
                  <c:v>140.37807561120238</c:v>
                </c:pt>
                <c:pt idx="6">
                  <c:v>140.74790392755466</c:v>
                </c:pt>
                <c:pt idx="7">
                  <c:v>139.30525890542049</c:v>
                </c:pt>
                <c:pt idx="8">
                  <c:v>142.74049660162572</c:v>
                </c:pt>
                <c:pt idx="9">
                  <c:v>141.29350714023579</c:v>
                </c:pt>
                <c:pt idx="10">
                  <c:v>130.82129441210674</c:v>
                </c:pt>
                <c:pt idx="11">
                  <c:v>128.16923133844045</c:v>
                </c:pt>
                <c:pt idx="12">
                  <c:v>136.14560821249611</c:v>
                </c:pt>
                <c:pt idx="13">
                  <c:v>144.05922440869688</c:v>
                </c:pt>
                <c:pt idx="14">
                  <c:v>160.68196556727401</c:v>
                </c:pt>
                <c:pt idx="15">
                  <c:v>129.2085554834471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E-43AF-AFC7-C1BEB8D7C6A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65.899939302245812</c:v>
                </c:pt>
                <c:pt idx="1">
                  <c:v>95.995337372517199</c:v>
                </c:pt>
                <c:pt idx="2">
                  <c:v>90.51197105707088</c:v>
                </c:pt>
                <c:pt idx="3">
                  <c:v>100.01341210375215</c:v>
                </c:pt>
                <c:pt idx="4">
                  <c:v>96.437952395761357</c:v>
                </c:pt>
                <c:pt idx="5">
                  <c:v>120.83330136784939</c:v>
                </c:pt>
                <c:pt idx="6">
                  <c:v>119.46583076426171</c:v>
                </c:pt>
                <c:pt idx="7">
                  <c:v>119.79486658993616</c:v>
                </c:pt>
                <c:pt idx="8">
                  <c:v>123.64290561249231</c:v>
                </c:pt>
                <c:pt idx="9">
                  <c:v>123.31136987931446</c:v>
                </c:pt>
                <c:pt idx="10">
                  <c:v>111.01735475787395</c:v>
                </c:pt>
                <c:pt idx="11">
                  <c:v>108.95059222808754</c:v>
                </c:pt>
                <c:pt idx="12">
                  <c:v>117.02636562447189</c:v>
                </c:pt>
                <c:pt idx="13">
                  <c:v>124.02816775779294</c:v>
                </c:pt>
                <c:pt idx="14">
                  <c:v>142.37228402549104</c:v>
                </c:pt>
                <c:pt idx="15">
                  <c:v>109.76121463505849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3E-43AF-AFC7-C1BEB8D7C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9293008"/>
        <c:axId val="599291568"/>
      </c:barChart>
      <c:catAx>
        <c:axId val="59929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291568"/>
        <c:crosses val="autoZero"/>
        <c:auto val="1"/>
        <c:lblAlgn val="ctr"/>
        <c:lblOffset val="100"/>
        <c:noMultiLvlLbl val="0"/>
      </c:catAx>
      <c:valAx>
        <c:axId val="5992915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29300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33.886837986994479</c:v>
                </c:pt>
                <c:pt idx="1">
                  <c:v>25.669619024096104</c:v>
                </c:pt>
                <c:pt idx="2">
                  <c:v>21.533173272588911</c:v>
                </c:pt>
                <c:pt idx="3">
                  <c:v>20.233024778083209</c:v>
                </c:pt>
                <c:pt idx="4">
                  <c:v>20.663622445969498</c:v>
                </c:pt>
                <c:pt idx="5">
                  <c:v>13.065618972098031</c:v>
                </c:pt>
                <c:pt idx="6">
                  <c:v>13.320167553800507</c:v>
                </c:pt>
                <c:pt idx="7">
                  <c:v>14.825644651147906</c:v>
                </c:pt>
                <c:pt idx="8">
                  <c:v>14.629890894036919</c:v>
                </c:pt>
                <c:pt idx="9">
                  <c:v>16.989821176616463</c:v>
                </c:pt>
                <c:pt idx="10">
                  <c:v>24.290830039288544</c:v>
                </c:pt>
                <c:pt idx="11">
                  <c:v>23.053177432434996</c:v>
                </c:pt>
                <c:pt idx="12">
                  <c:v>20.063565248085819</c:v>
                </c:pt>
                <c:pt idx="13">
                  <c:v>18.073664674407045</c:v>
                </c:pt>
                <c:pt idx="14">
                  <c:v>13.468061081739974</c:v>
                </c:pt>
                <c:pt idx="15">
                  <c:v>28.195981148697495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BB-4C8E-BC8D-FD94780272E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33.974159756089023</c:v>
                </c:pt>
                <c:pt idx="1">
                  <c:v>27.287515561924206</c:v>
                </c:pt>
                <c:pt idx="2">
                  <c:v>24.120897126806305</c:v>
                </c:pt>
                <c:pt idx="3">
                  <c:v>23.113044417356555</c:v>
                </c:pt>
                <c:pt idx="4">
                  <c:v>23.626201430547066</c:v>
                </c:pt>
                <c:pt idx="5">
                  <c:v>17.019430281079597</c:v>
                </c:pt>
                <c:pt idx="6">
                  <c:v>18.229526907504418</c:v>
                </c:pt>
                <c:pt idx="7">
                  <c:v>18.770264300220887</c:v>
                </c:pt>
                <c:pt idx="8">
                  <c:v>18.089975670900174</c:v>
                </c:pt>
                <c:pt idx="9">
                  <c:v>20.344864640008318</c:v>
                </c:pt>
                <c:pt idx="10">
                  <c:v>26.161194035820674</c:v>
                </c:pt>
                <c:pt idx="11">
                  <c:v>25.299091133628053</c:v>
                </c:pt>
                <c:pt idx="12">
                  <c:v>22.51940858188247</c:v>
                </c:pt>
                <c:pt idx="13">
                  <c:v>21.528850832519197</c:v>
                </c:pt>
                <c:pt idx="14">
                  <c:v>17.40269010046628</c:v>
                </c:pt>
                <c:pt idx="15">
                  <c:v>29.341167976784853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BB-4C8E-BC8D-FD9478027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9288208"/>
        <c:axId val="599289168"/>
      </c:barChart>
      <c:catAx>
        <c:axId val="599288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289168"/>
        <c:crosses val="autoZero"/>
        <c:auto val="1"/>
        <c:lblAlgn val="ctr"/>
        <c:lblOffset val="100"/>
        <c:noMultiLvlLbl val="0"/>
      </c:catAx>
      <c:valAx>
        <c:axId val="59928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28820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99.210276619765054</c:v>
                </c:pt>
                <c:pt idx="1">
                  <c:v>119.81672338123488</c:v>
                </c:pt>
                <c:pt idx="2">
                  <c:v>119.05888742116539</c:v>
                </c:pt>
                <c:pt idx="3">
                  <c:v>124.98381499884502</c:v>
                </c:pt>
                <c:pt idx="4">
                  <c:v>120.73366205450397</c:v>
                </c:pt>
                <c:pt idx="5">
                  <c:v>143.509443350596</c:v>
                </c:pt>
                <c:pt idx="6">
                  <c:v>142.24702046024294</c:v>
                </c:pt>
                <c:pt idx="7">
                  <c:v>141.50359396702322</c:v>
                </c:pt>
                <c:pt idx="8">
                  <c:v>145.15465967759189</c:v>
                </c:pt>
                <c:pt idx="9">
                  <c:v>142.87219172890602</c:v>
                </c:pt>
                <c:pt idx="10">
                  <c:v>133.76431852021474</c:v>
                </c:pt>
                <c:pt idx="11">
                  <c:v>130.18259704390937</c:v>
                </c:pt>
                <c:pt idx="12">
                  <c:v>138.02180039338543</c:v>
                </c:pt>
                <c:pt idx="13">
                  <c:v>147.82585504336339</c:v>
                </c:pt>
                <c:pt idx="14">
                  <c:v>160.81558542333931</c:v>
                </c:pt>
                <c:pt idx="15">
                  <c:v>134.33671754145095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61-4B7C-A1A7-5F069E97F95F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65.754705675889994</c:v>
                </c:pt>
                <c:pt idx="1">
                  <c:v>95.519713170612675</c:v>
                </c:pt>
                <c:pt idx="2">
                  <c:v>90.979585555334438</c:v>
                </c:pt>
                <c:pt idx="3">
                  <c:v>99.556662203498462</c:v>
                </c:pt>
                <c:pt idx="4">
                  <c:v>96.826886605195597</c:v>
                </c:pt>
                <c:pt idx="5">
                  <c:v>121.50051068110477</c:v>
                </c:pt>
                <c:pt idx="6">
                  <c:v>118.6574290751242</c:v>
                </c:pt>
                <c:pt idx="7">
                  <c:v>118.55408249894752</c:v>
                </c:pt>
                <c:pt idx="8">
                  <c:v>122.59362603583665</c:v>
                </c:pt>
                <c:pt idx="9">
                  <c:v>122.8024999075034</c:v>
                </c:pt>
                <c:pt idx="10">
                  <c:v>110.82857834260132</c:v>
                </c:pt>
                <c:pt idx="11">
                  <c:v>107.76555287454363</c:v>
                </c:pt>
                <c:pt idx="12">
                  <c:v>115.93772470418592</c:v>
                </c:pt>
                <c:pt idx="13">
                  <c:v>126.01692517376856</c:v>
                </c:pt>
                <c:pt idx="14">
                  <c:v>141.2536438151788</c:v>
                </c:pt>
                <c:pt idx="15">
                  <c:v>113.10525290564247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61-4B7C-A1A7-5F069E97F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22127"/>
        <c:axId val="32217807"/>
      </c:barChart>
      <c:catAx>
        <c:axId val="3222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2217807"/>
        <c:crosses val="autoZero"/>
        <c:auto val="1"/>
        <c:lblAlgn val="ctr"/>
        <c:lblOffset val="100"/>
        <c:noMultiLvlLbl val="0"/>
      </c:catAx>
      <c:valAx>
        <c:axId val="322178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22221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25.574364548511703</c:v>
                </c:pt>
                <c:pt idx="1">
                  <c:v>16.469670822179577</c:v>
                </c:pt>
                <c:pt idx="2">
                  <c:v>13.92061453726212</c:v>
                </c:pt>
                <c:pt idx="3">
                  <c:v>12.371301061860709</c:v>
                </c:pt>
                <c:pt idx="4">
                  <c:v>12.835009504648326</c:v>
                </c:pt>
                <c:pt idx="5">
                  <c:v>7.158488335931569</c:v>
                </c:pt>
                <c:pt idx="6">
                  <c:v>6.980906106474059</c:v>
                </c:pt>
                <c:pt idx="7">
                  <c:v>7.6383255819534659</c:v>
                </c:pt>
                <c:pt idx="8">
                  <c:v>7.0661915509126159</c:v>
                </c:pt>
                <c:pt idx="9">
                  <c:v>8.9738287683355704</c:v>
                </c:pt>
                <c:pt idx="10">
                  <c:v>14.861309731539931</c:v>
                </c:pt>
                <c:pt idx="11">
                  <c:v>14.497367997384094</c:v>
                </c:pt>
                <c:pt idx="12">
                  <c:v>12.605583193421841</c:v>
                </c:pt>
                <c:pt idx="13">
                  <c:v>9.794184015191437</c:v>
                </c:pt>
                <c:pt idx="14">
                  <c:v>5.4559191309921529</c:v>
                </c:pt>
                <c:pt idx="15">
                  <c:v>18.242012245546913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B1-41F0-B550-3269F881537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27.220797830480269</c:v>
                </c:pt>
                <c:pt idx="1">
                  <c:v>17.11477015350432</c:v>
                </c:pt>
                <c:pt idx="2">
                  <c:v>15.479697451194305</c:v>
                </c:pt>
                <c:pt idx="3">
                  <c:v>13.396712321644099</c:v>
                </c:pt>
                <c:pt idx="4">
                  <c:v>13.969365133490058</c:v>
                </c:pt>
                <c:pt idx="5">
                  <c:v>8.0805064212624131</c:v>
                </c:pt>
                <c:pt idx="6">
                  <c:v>7.8731682927731663</c:v>
                </c:pt>
                <c:pt idx="7">
                  <c:v>8.3673630075687182</c:v>
                </c:pt>
                <c:pt idx="8">
                  <c:v>7.7871976736860722</c:v>
                </c:pt>
                <c:pt idx="9">
                  <c:v>9.5412097752383147</c:v>
                </c:pt>
                <c:pt idx="10">
                  <c:v>15.396218539914022</c:v>
                </c:pt>
                <c:pt idx="11">
                  <c:v>15.020574038760564</c:v>
                </c:pt>
                <c:pt idx="12">
                  <c:v>13.334323630025686</c:v>
                </c:pt>
                <c:pt idx="13">
                  <c:v>10.537198523654624</c:v>
                </c:pt>
                <c:pt idx="14">
                  <c:v>5.8296419032495788</c:v>
                </c:pt>
                <c:pt idx="15">
                  <c:v>18.356179821346608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B1-41F0-B550-3269F8815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16847"/>
        <c:axId val="32219727"/>
      </c:barChart>
      <c:catAx>
        <c:axId val="32216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2219727"/>
        <c:crosses val="autoZero"/>
        <c:auto val="1"/>
        <c:lblAlgn val="ctr"/>
        <c:lblOffset val="100"/>
        <c:noMultiLvlLbl val="0"/>
      </c:catAx>
      <c:valAx>
        <c:axId val="322197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22168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103.93704912918221</c:v>
                </c:pt>
                <c:pt idx="1">
                  <c:v>122.75633481561181</c:v>
                </c:pt>
                <c:pt idx="2">
                  <c:v>121.27823770520489</c:v>
                </c:pt>
                <c:pt idx="3">
                  <c:v>126.86934763413753</c:v>
                </c:pt>
                <c:pt idx="4">
                  <c:v>122.73213231110448</c:v>
                </c:pt>
                <c:pt idx="5">
                  <c:v>144.12810406014975</c:v>
                </c:pt>
                <c:pt idx="6">
                  <c:v>142.87003220880825</c:v>
                </c:pt>
                <c:pt idx="7">
                  <c:v>142.30696204240442</c:v>
                </c:pt>
                <c:pt idx="8">
                  <c:v>145.8501157457174</c:v>
                </c:pt>
                <c:pt idx="9">
                  <c:v>144.11679767848588</c:v>
                </c:pt>
                <c:pt idx="10">
                  <c:v>136.4340529400412</c:v>
                </c:pt>
                <c:pt idx="11">
                  <c:v>132.7650230941455</c:v>
                </c:pt>
                <c:pt idx="12">
                  <c:v>140.16144562651181</c:v>
                </c:pt>
                <c:pt idx="13">
                  <c:v>149.34402207118333</c:v>
                </c:pt>
                <c:pt idx="14">
                  <c:v>161.32186509099162</c:v>
                </c:pt>
                <c:pt idx="15">
                  <c:v>138.30115365731467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0D-4361-A107-38B125EC03D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70.860662155500236</c:v>
                </c:pt>
                <c:pt idx="1">
                  <c:v>98.478682288755294</c:v>
                </c:pt>
                <c:pt idx="2">
                  <c:v>93.490559849285575</c:v>
                </c:pt>
                <c:pt idx="3">
                  <c:v>101.67160975043922</c:v>
                </c:pt>
                <c:pt idx="4">
                  <c:v>98.987562660181553</c:v>
                </c:pt>
                <c:pt idx="5">
                  <c:v>122.35835394090417</c:v>
                </c:pt>
                <c:pt idx="6">
                  <c:v>119.47869448830392</c:v>
                </c:pt>
                <c:pt idx="7">
                  <c:v>119.50681884770263</c:v>
                </c:pt>
                <c:pt idx="8">
                  <c:v>123.43800539380041</c:v>
                </c:pt>
                <c:pt idx="9">
                  <c:v>124.1945346022197</c:v>
                </c:pt>
                <c:pt idx="10">
                  <c:v>113.64145666610335</c:v>
                </c:pt>
                <c:pt idx="11">
                  <c:v>110.43660424564288</c:v>
                </c:pt>
                <c:pt idx="12">
                  <c:v>118.30269920012958</c:v>
                </c:pt>
                <c:pt idx="13">
                  <c:v>127.76115143739679</c:v>
                </c:pt>
                <c:pt idx="14">
                  <c:v>141.90227501582439</c:v>
                </c:pt>
                <c:pt idx="15">
                  <c:v>116.895549864655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0D-4361-A107-38B125EC0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13007"/>
        <c:axId val="32215407"/>
      </c:barChart>
      <c:catAx>
        <c:axId val="32213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2215407"/>
        <c:crosses val="autoZero"/>
        <c:auto val="1"/>
        <c:lblAlgn val="ctr"/>
        <c:lblOffset val="100"/>
        <c:noMultiLvlLbl val="0"/>
      </c:catAx>
      <c:valAx>
        <c:axId val="322154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22130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4.8287911347280144</c:v>
                </c:pt>
                <c:pt idx="1">
                  <c:v>4.4394881389388585</c:v>
                </c:pt>
                <c:pt idx="2">
                  <c:v>4.4222053784009985</c:v>
                </c:pt>
                <c:pt idx="3">
                  <c:v>4.2715407529921388</c:v>
                </c:pt>
                <c:pt idx="4">
                  <c:v>4.4223681723776211</c:v>
                </c:pt>
                <c:pt idx="5">
                  <c:v>4.0759537897097804</c:v>
                </c:pt>
                <c:pt idx="6">
                  <c:v>4.0244522952650748</c:v>
                </c:pt>
                <c:pt idx="7">
                  <c:v>4.0186543097905369</c:v>
                </c:pt>
                <c:pt idx="8">
                  <c:v>3.9633603556668402</c:v>
                </c:pt>
                <c:pt idx="9">
                  <c:v>3.9324346999161026</c:v>
                </c:pt>
                <c:pt idx="10">
                  <c:v>4.0199424621289008</c:v>
                </c:pt>
                <c:pt idx="11">
                  <c:v>4.1318709207759312</c:v>
                </c:pt>
                <c:pt idx="12">
                  <c:v>3.9039215549024679</c:v>
                </c:pt>
                <c:pt idx="13">
                  <c:v>3.7078294103118177</c:v>
                </c:pt>
                <c:pt idx="14">
                  <c:v>3.2948764895698859</c:v>
                </c:pt>
                <c:pt idx="15">
                  <c:v>4.3678389899573711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1-4A58-9EA7-5AEA6995AA61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4.8285987418465508</c:v>
                </c:pt>
                <c:pt idx="1">
                  <c:v>4.4386479700251087</c:v>
                </c:pt>
                <c:pt idx="2">
                  <c:v>4.4212736128763224</c:v>
                </c:pt>
                <c:pt idx="3">
                  <c:v>4.2694452305264701</c:v>
                </c:pt>
                <c:pt idx="4">
                  <c:v>4.4216519988760412</c:v>
                </c:pt>
                <c:pt idx="5">
                  <c:v>4.0735068802454304</c:v>
                </c:pt>
                <c:pt idx="6">
                  <c:v>4.0226503619366074</c:v>
                </c:pt>
                <c:pt idx="7">
                  <c:v>4.0164339919422973</c:v>
                </c:pt>
                <c:pt idx="8">
                  <c:v>3.9606182571244859</c:v>
                </c:pt>
                <c:pt idx="9">
                  <c:v>3.9300293889126094</c:v>
                </c:pt>
                <c:pt idx="10">
                  <c:v>4.0177289440290709</c:v>
                </c:pt>
                <c:pt idx="11">
                  <c:v>4.1292800166393837</c:v>
                </c:pt>
                <c:pt idx="12">
                  <c:v>3.9015370431294039</c:v>
                </c:pt>
                <c:pt idx="13">
                  <c:v>3.7052021075220209</c:v>
                </c:pt>
                <c:pt idx="14">
                  <c:v>3.2916136102964186</c:v>
                </c:pt>
                <c:pt idx="15">
                  <c:v>4.3652664851400491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11-4A58-9EA7-5AEA6995A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23087"/>
        <c:axId val="32222607"/>
      </c:barChart>
      <c:catAx>
        <c:axId val="32223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2222607"/>
        <c:crosses val="autoZero"/>
        <c:auto val="1"/>
        <c:lblAlgn val="ctr"/>
        <c:lblOffset val="100"/>
        <c:noMultiLvlLbl val="0"/>
      </c:catAx>
      <c:valAx>
        <c:axId val="322226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222308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97.755911431277028</c:v>
                </c:pt>
                <c:pt idx="1">
                  <c:v>118.13692753368123</c:v>
                </c:pt>
                <c:pt idx="2">
                  <c:v>117.03923234840309</c:v>
                </c:pt>
                <c:pt idx="3">
                  <c:v>122.93970423094345</c:v>
                </c:pt>
                <c:pt idx="4">
                  <c:v>119.41984686566595</c:v>
                </c:pt>
                <c:pt idx="5">
                  <c:v>142.92155030263879</c:v>
                </c:pt>
                <c:pt idx="6">
                  <c:v>141.46507939206248</c:v>
                </c:pt>
                <c:pt idx="7">
                  <c:v>140.77282120561537</c:v>
                </c:pt>
                <c:pt idx="8">
                  <c:v>144.34032220807828</c:v>
                </c:pt>
                <c:pt idx="9">
                  <c:v>141.73391224524693</c:v>
                </c:pt>
                <c:pt idx="10">
                  <c:v>132.13228070561388</c:v>
                </c:pt>
                <c:pt idx="11">
                  <c:v>128.89695261275332</c:v>
                </c:pt>
                <c:pt idx="12">
                  <c:v>136.53586597295899</c:v>
                </c:pt>
                <c:pt idx="13">
                  <c:v>145.81707996804116</c:v>
                </c:pt>
                <c:pt idx="14">
                  <c:v>160.17351757984954</c:v>
                </c:pt>
                <c:pt idx="15">
                  <c:v>131.36155462247896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C-4E4E-924D-15B2B26A46C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65.925958739526621</c:v>
                </c:pt>
                <c:pt idx="1">
                  <c:v>94.656293917125041</c:v>
                </c:pt>
                <c:pt idx="2">
                  <c:v>89.50715923510829</c:v>
                </c:pt>
                <c:pt idx="3">
                  <c:v>98.397484093088551</c:v>
                </c:pt>
                <c:pt idx="4">
                  <c:v>95.471441756654997</c:v>
                </c:pt>
                <c:pt idx="5">
                  <c:v>119.88925869742819</c:v>
                </c:pt>
                <c:pt idx="6">
                  <c:v>117.83235240296108</c:v>
                </c:pt>
                <c:pt idx="7">
                  <c:v>117.35407789911771</c:v>
                </c:pt>
                <c:pt idx="8">
                  <c:v>121.6444181565282</c:v>
                </c:pt>
                <c:pt idx="9">
                  <c:v>121.06683812698928</c:v>
                </c:pt>
                <c:pt idx="10">
                  <c:v>109.86613395304373</c:v>
                </c:pt>
                <c:pt idx="11">
                  <c:v>106.92223787719854</c:v>
                </c:pt>
                <c:pt idx="12">
                  <c:v>115.48427368187376</c:v>
                </c:pt>
                <c:pt idx="13">
                  <c:v>124.17633527559479</c:v>
                </c:pt>
                <c:pt idx="14">
                  <c:v>140.39720510341115</c:v>
                </c:pt>
                <c:pt idx="15">
                  <c:v>110.38467396706321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DC-4E4E-924D-15B2B26A4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25007"/>
        <c:axId val="32225487"/>
      </c:barChart>
      <c:catAx>
        <c:axId val="32225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2225487"/>
        <c:crosses val="autoZero"/>
        <c:auto val="1"/>
        <c:lblAlgn val="ctr"/>
        <c:lblOffset val="100"/>
        <c:noMultiLvlLbl val="0"/>
      </c:catAx>
      <c:valAx>
        <c:axId val="322254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22250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4.8287787351867975</c:v>
                </c:pt>
                <c:pt idx="1">
                  <c:v>4.4394699396122332</c:v>
                </c:pt>
                <c:pt idx="2">
                  <c:v>4.4222093782530036</c:v>
                </c:pt>
                <c:pt idx="3">
                  <c:v>4.2715513525999533</c:v>
                </c:pt>
                <c:pt idx="4">
                  <c:v>4.4223891716006509</c:v>
                </c:pt>
                <c:pt idx="5">
                  <c:v>4.0759607894507894</c:v>
                </c:pt>
                <c:pt idx="6">
                  <c:v>4.0245084931857518</c:v>
                </c:pt>
                <c:pt idx="7">
                  <c:v>4.0186495099681308</c:v>
                </c:pt>
                <c:pt idx="8">
                  <c:v>3.9633489560886241</c:v>
                </c:pt>
                <c:pt idx="9">
                  <c:v>3.9324213004118844</c:v>
                </c:pt>
                <c:pt idx="10">
                  <c:v>4.0199436620845024</c:v>
                </c:pt>
                <c:pt idx="11">
                  <c:v>4.1318973197991671</c:v>
                </c:pt>
                <c:pt idx="12">
                  <c:v>3.9039407541920945</c:v>
                </c:pt>
                <c:pt idx="13">
                  <c:v>3.7079360063677642</c:v>
                </c:pt>
                <c:pt idx="14">
                  <c:v>3.294933087475763</c:v>
                </c:pt>
                <c:pt idx="15">
                  <c:v>4.3679283866496936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31-464E-8494-53CE9A9ABE6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4.8274411846761662</c:v>
                </c:pt>
                <c:pt idx="1">
                  <c:v>4.4381513883986283</c:v>
                </c:pt>
                <c:pt idx="2">
                  <c:v>4.4209040265510176</c:v>
                </c:pt>
                <c:pt idx="3">
                  <c:v>4.2691550412634722</c:v>
                </c:pt>
                <c:pt idx="4">
                  <c:v>4.4210232221407804</c:v>
                </c:pt>
                <c:pt idx="5">
                  <c:v>4.0723937214323067</c:v>
                </c:pt>
                <c:pt idx="6">
                  <c:v>4.0215014044480348</c:v>
                </c:pt>
                <c:pt idx="7">
                  <c:v>4.0161082039964517</c:v>
                </c:pt>
                <c:pt idx="8">
                  <c:v>3.9591057130886149</c:v>
                </c:pt>
                <c:pt idx="9">
                  <c:v>3.9302999789007802</c:v>
                </c:pt>
                <c:pt idx="10">
                  <c:v>4.0170977673826069</c:v>
                </c:pt>
                <c:pt idx="11">
                  <c:v>4.1288608321492095</c:v>
                </c:pt>
                <c:pt idx="12">
                  <c:v>3.9012384541771952</c:v>
                </c:pt>
                <c:pt idx="13">
                  <c:v>3.7047509242158037</c:v>
                </c:pt>
                <c:pt idx="14">
                  <c:v>3.2916106104074143</c:v>
                </c:pt>
                <c:pt idx="15">
                  <c:v>4.3653400824169495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31-464E-8494-53CE9A9AB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2797503"/>
        <c:axId val="1272806143"/>
      </c:barChart>
      <c:catAx>
        <c:axId val="1272797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2806143"/>
        <c:crosses val="autoZero"/>
        <c:auto val="1"/>
        <c:lblAlgn val="ctr"/>
        <c:lblOffset val="100"/>
        <c:noMultiLvlLbl val="0"/>
      </c:catAx>
      <c:valAx>
        <c:axId val="12728061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27975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95.178952778747174</c:v>
                </c:pt>
                <c:pt idx="1">
                  <c:v>114.28615421229412</c:v>
                </c:pt>
                <c:pt idx="2">
                  <c:v>113.96346695172276</c:v>
                </c:pt>
                <c:pt idx="3">
                  <c:v>119.17611828362348</c:v>
                </c:pt>
                <c:pt idx="4">
                  <c:v>115.46314986345503</c:v>
                </c:pt>
                <c:pt idx="5">
                  <c:v>137.9856263318257</c:v>
                </c:pt>
                <c:pt idx="6">
                  <c:v>136.83634605519595</c:v>
                </c:pt>
                <c:pt idx="7">
                  <c:v>135.71040011519574</c:v>
                </c:pt>
                <c:pt idx="8">
                  <c:v>138.71836402053123</c:v>
                </c:pt>
                <c:pt idx="9">
                  <c:v>136.84493173752568</c:v>
                </c:pt>
                <c:pt idx="10">
                  <c:v>127.30343397294298</c:v>
                </c:pt>
                <c:pt idx="11">
                  <c:v>124.24988755416048</c:v>
                </c:pt>
                <c:pt idx="12">
                  <c:v>131.877153945304</c:v>
                </c:pt>
                <c:pt idx="13">
                  <c:v>141.09996350135043</c:v>
                </c:pt>
                <c:pt idx="14">
                  <c:v>154.8146892564975</c:v>
                </c:pt>
                <c:pt idx="15">
                  <c:v>127.3885358241745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F-4C22-885D-503B3BC59365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62.731588131239135</c:v>
                </c:pt>
                <c:pt idx="1">
                  <c:v>91.66831927218692</c:v>
                </c:pt>
                <c:pt idx="2">
                  <c:v>87.123326236929231</c:v>
                </c:pt>
                <c:pt idx="3">
                  <c:v>95.323125444358553</c:v>
                </c:pt>
                <c:pt idx="4">
                  <c:v>92.905163108964956</c:v>
                </c:pt>
                <c:pt idx="5">
                  <c:v>117.40175133520059</c:v>
                </c:pt>
                <c:pt idx="6">
                  <c:v>114.81180576318675</c:v>
                </c:pt>
                <c:pt idx="7">
                  <c:v>114.26314966346244</c:v>
                </c:pt>
                <c:pt idx="8">
                  <c:v>118.38362940571199</c:v>
                </c:pt>
                <c:pt idx="9">
                  <c:v>118.34905968479164</c:v>
                </c:pt>
                <c:pt idx="10">
                  <c:v>106.26810328017862</c:v>
                </c:pt>
                <c:pt idx="11">
                  <c:v>103.12695670260199</c:v>
                </c:pt>
                <c:pt idx="12">
                  <c:v>111.715569323935</c:v>
                </c:pt>
                <c:pt idx="13">
                  <c:v>121.18325621951986</c:v>
                </c:pt>
                <c:pt idx="14">
                  <c:v>136.8770731482935</c:v>
                </c:pt>
                <c:pt idx="15">
                  <c:v>108.00254190594947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BF-4C22-885D-503B3BC5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2792223"/>
        <c:axId val="1272794623"/>
      </c:barChart>
      <c:catAx>
        <c:axId val="1272792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2794623"/>
        <c:crosses val="autoZero"/>
        <c:auto val="1"/>
        <c:lblAlgn val="ctr"/>
        <c:lblOffset val="100"/>
        <c:noMultiLvlLbl val="0"/>
      </c:catAx>
      <c:valAx>
        <c:axId val="12727946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27922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29.119323785019951</c:v>
                </c:pt>
                <c:pt idx="1">
                  <c:v>19.436296057045887</c:v>
                </c:pt>
                <c:pt idx="2">
                  <c:v>16.689085903821557</c:v>
                </c:pt>
                <c:pt idx="3">
                  <c:v>14.914412366742429</c:v>
                </c:pt>
                <c:pt idx="4">
                  <c:v>15.342166139852823</c:v>
                </c:pt>
                <c:pt idx="5">
                  <c:v>8.60879527457484</c:v>
                </c:pt>
                <c:pt idx="6">
                  <c:v>8.370928675639</c:v>
                </c:pt>
                <c:pt idx="7">
                  <c:v>9.195845553714511</c:v>
                </c:pt>
                <c:pt idx="8">
                  <c:v>8.5528123459431988</c:v>
                </c:pt>
                <c:pt idx="9">
                  <c:v>10.74088498725547</c:v>
                </c:pt>
                <c:pt idx="10">
                  <c:v>17.787557660366566</c:v>
                </c:pt>
                <c:pt idx="11">
                  <c:v>17.143154303290778</c:v>
                </c:pt>
                <c:pt idx="12">
                  <c:v>15.045502916392092</c:v>
                </c:pt>
                <c:pt idx="13">
                  <c:v>11.963253559618295</c:v>
                </c:pt>
                <c:pt idx="14">
                  <c:v>6.4602195718758395</c:v>
                </c:pt>
                <c:pt idx="15">
                  <c:v>21.356523808619077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7-46C2-BF09-8E507F40C8C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30.470373396184339</c:v>
                </c:pt>
                <c:pt idx="1">
                  <c:v>19.709248357810758</c:v>
                </c:pt>
                <c:pt idx="2">
                  <c:v>18.180028338951459</c:v>
                </c:pt>
                <c:pt idx="3">
                  <c:v>15.763040567498999</c:v>
                </c:pt>
                <c:pt idx="4">
                  <c:v>16.415209237258217</c:v>
                </c:pt>
                <c:pt idx="5">
                  <c:v>9.6523292638172382</c:v>
                </c:pt>
                <c:pt idx="6">
                  <c:v>9.3762214798052455</c:v>
                </c:pt>
                <c:pt idx="7">
                  <c:v>9.9207385326742905</c:v>
                </c:pt>
                <c:pt idx="8">
                  <c:v>9.2261434326929894</c:v>
                </c:pt>
                <c:pt idx="9">
                  <c:v>11.194747394346408</c:v>
                </c:pt>
                <c:pt idx="10">
                  <c:v>17.787710054727974</c:v>
                </c:pt>
                <c:pt idx="11">
                  <c:v>17.233800749372271</c:v>
                </c:pt>
                <c:pt idx="12">
                  <c:v>15.377881018402316</c:v>
                </c:pt>
                <c:pt idx="13">
                  <c:v>12.491022232177407</c:v>
                </c:pt>
                <c:pt idx="14">
                  <c:v>6.8099832306204666</c:v>
                </c:pt>
                <c:pt idx="15">
                  <c:v>20.922149080484019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C7-46C2-BF09-8E507F40C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2802783"/>
        <c:axId val="1272797983"/>
      </c:barChart>
      <c:catAx>
        <c:axId val="1272802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2797983"/>
        <c:crosses val="autoZero"/>
        <c:auto val="1"/>
        <c:lblAlgn val="ctr"/>
        <c:lblOffset val="100"/>
        <c:noMultiLvlLbl val="0"/>
      </c:catAx>
      <c:valAx>
        <c:axId val="12727979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28027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A3A4A0-BCE7-C76D-D33F-A3354CEAC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C85ABA-F8DA-706F-D702-FF5B14D56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708040-FB4F-6806-149B-0349ACD5D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F58EA5-5B5C-AD82-9A47-DFBA4F654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9D738A-0B1D-9295-52C7-6FC0456AE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C799A9-1802-B4C9-2136-802581C15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0A15BE-1F91-E3EE-7B98-D4FEAEA90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7F1ACA-13F9-13EC-134F-1942AC27A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420C58-F64A-5C13-C44C-0CF2D3217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FD917A-E862-DFD9-069F-8DC1F172C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9A66DD-07F5-A2F0-CFD1-B3FB3F1BF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C15095-6D0E-6E5C-000D-A407E9E7C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6ECF8C-F20E-DBAC-A880-97CEE162B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605D37-94C9-4D18-FF7E-CAB3D9290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E91D12-E8A2-564E-26D3-C335A71EE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DF2376-A6DD-CBC2-C354-81100FEFE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EC37AE8-86BB-C703-D636-F6A187CDC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ACD6A65-9197-8614-EE53-AEC01DF5A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7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5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Grocery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Grocery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Zones!H9</f>
        <v>50001.850000000006</v>
      </c>
    </row>
    <row r="9" spans="1:3" x14ac:dyDescent="0.25">
      <c r="A9" s="6" t="s">
        <v>5</v>
      </c>
      <c r="B9" s="2">
        <f>_xlfn.XLOOKUP(
  B4,
  'Geometry Summary'!$B:$B,
  'Geometry Summary'!$E:$E,
  ""
)</f>
        <v>1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6.62</v>
      </c>
    </row>
    <row r="13" spans="1:3" ht="45" x14ac:dyDescent="0.25">
      <c r="A13" s="21" t="s">
        <v>7</v>
      </c>
      <c r="B13" s="55" t="str">
        <f>_xlfn.TEXTJOIN("; ", TRUE, _xlfn.BYROW(Raw_shadinggeometry!A2:C7, _xlfn.LAMBDA(_xlpm.r, _xlfn.TEXTJOIN(", ", TRUE, _xlpm.r))))</f>
        <v>Shading Surface 1, 49, 8; Shading Surface 2, 33, 8; Shading Surface 3, 42, 8; Shading Surface 4, 14, 8; Shading Surface 5, 16, 8; Shading Surface 6, 8, 3.19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25.001203010683199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25.001203010683199</v>
      </c>
    </row>
    <row r="16" spans="1:3" x14ac:dyDescent="0.25">
      <c r="A16" s="21" t="s">
        <v>90</v>
      </c>
      <c r="B16" s="2">
        <f>AVERAGE(Raw_windowdimensionsillheight!D:D)</f>
        <v>4.8599999999999994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367</v>
      </c>
      <c r="B2" t="s">
        <v>368</v>
      </c>
      <c r="C2">
        <v>1</v>
      </c>
      <c r="D2" t="s">
        <v>369</v>
      </c>
    </row>
    <row r="3" spans="1:4" x14ac:dyDescent="0.25">
      <c r="A3" t="s">
        <v>370</v>
      </c>
      <c r="B3" t="s">
        <v>371</v>
      </c>
      <c r="C3">
        <v>1</v>
      </c>
      <c r="D3" t="s">
        <v>369</v>
      </c>
    </row>
    <row r="4" spans="1:4" x14ac:dyDescent="0.25">
      <c r="A4" t="s">
        <v>372</v>
      </c>
      <c r="B4" t="s">
        <v>373</v>
      </c>
      <c r="C4">
        <v>1</v>
      </c>
      <c r="D4" t="s">
        <v>369</v>
      </c>
    </row>
    <row r="5" spans="1:4" x14ac:dyDescent="0.25">
      <c r="A5" t="s">
        <v>374</v>
      </c>
      <c r="B5" t="s">
        <v>375</v>
      </c>
      <c r="C5">
        <v>1</v>
      </c>
      <c r="D5" t="s">
        <v>369</v>
      </c>
    </row>
    <row r="6" spans="1:4" x14ac:dyDescent="0.25">
      <c r="A6" t="s">
        <v>376</v>
      </c>
      <c r="B6" t="s">
        <v>377</v>
      </c>
      <c r="C6">
        <v>1</v>
      </c>
      <c r="D6" t="s">
        <v>369</v>
      </c>
    </row>
    <row r="7" spans="1:4" x14ac:dyDescent="0.25">
      <c r="A7" t="s">
        <v>378</v>
      </c>
      <c r="B7" t="s">
        <v>379</v>
      </c>
      <c r="C7">
        <v>1</v>
      </c>
      <c r="D7" t="s">
        <v>369</v>
      </c>
    </row>
    <row r="8" spans="1:4" x14ac:dyDescent="0.25">
      <c r="A8" t="s">
        <v>380</v>
      </c>
      <c r="B8" t="s">
        <v>381</v>
      </c>
      <c r="C8">
        <v>1</v>
      </c>
      <c r="D8" t="s">
        <v>369</v>
      </c>
    </row>
    <row r="9" spans="1:4" x14ac:dyDescent="0.25">
      <c r="A9" t="s">
        <v>382</v>
      </c>
      <c r="B9" t="s">
        <v>383</v>
      </c>
      <c r="C9">
        <v>1</v>
      </c>
      <c r="D9" t="s">
        <v>369</v>
      </c>
    </row>
    <row r="10" spans="1:4" x14ac:dyDescent="0.25">
      <c r="A10" t="s">
        <v>384</v>
      </c>
      <c r="B10" t="s">
        <v>385</v>
      </c>
      <c r="C10">
        <v>1</v>
      </c>
      <c r="D10" t="s">
        <v>369</v>
      </c>
    </row>
    <row r="11" spans="1:4" x14ac:dyDescent="0.25">
      <c r="A11" t="s">
        <v>386</v>
      </c>
      <c r="B11" t="s">
        <v>387</v>
      </c>
      <c r="C11">
        <v>1</v>
      </c>
      <c r="D11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9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Grocery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GROCERY SALES EL1 SSE PERIM SPC (G.SSE1)</v>
      </c>
      <c r="B3" s="3" t="str">
        <f>IF(TRIM(Raw_zonesummary!$A2)="Existing",Raw_zonesummary!C2,"")</f>
        <v>GROCERY SALES EL1 SSE PERIM SPC (G.SSE1)</v>
      </c>
      <c r="C3" s="2" t="str">
        <f>IF(TRIM(Raw_zonesummary!$A2)="Existing",Raw_zonesummary!D2,"")</f>
        <v>Yes</v>
      </c>
      <c r="D3" s="3" t="str">
        <f>IF(TRIM(Raw_zonesummary!$A2)="Existing",Raw_zonesummary!P2,"")</f>
        <v>Grocery</v>
      </c>
      <c r="E3" s="3" t="str">
        <f>IF(TRIM(Raw_zonesummary!$A2)="Existing",Raw_zonesummary!Q2,"")</f>
        <v>Main</v>
      </c>
      <c r="F3" s="3" t="str">
        <f>IF(TRIM(Raw_zonesummary!$A2)="Existing",Raw_zonesummary!R2,"")</f>
        <v>Retail</v>
      </c>
      <c r="G3" s="60">
        <f>IFERROR(H3*J3/H9,"")</f>
        <v>0.80019419281486581</v>
      </c>
      <c r="H3" s="53">
        <f>IF(TRIM(Raw_zonesummary!$A2)="Existing",Raw_zonesummary!E2,"")</f>
        <v>40011.19</v>
      </c>
      <c r="I3" s="53">
        <f>IF(TRIM(Raw_zonesummary!$A2)="Existing",Raw_zonesummary!I2,"")</f>
        <v>1000328.5</v>
      </c>
      <c r="J3" s="2">
        <f>IF(TRIM(Raw_zonesummary!$A2)="Existing",Raw_zonesummary!J2,"")</f>
        <v>1</v>
      </c>
      <c r="K3" s="36">
        <f>IF(TRIM(Raw_zonesummary!$A2)="Existing",Raw_zonesummary!K2,"")</f>
        <v>8.33</v>
      </c>
      <c r="L3" s="26"/>
    </row>
    <row r="4" spans="1:12" ht="30" x14ac:dyDescent="0.25">
      <c r="A4" s="3" t="str">
        <f>IF(TRIM(Raw_zonesummary!$A3)="Existing",Raw_zonesummary!B3,"")</f>
        <v>INDLOADDOCK EL1 NORTH PERIM SPC (G.N3)</v>
      </c>
      <c r="B4" s="3" t="str">
        <f>IF(TRIM(Raw_zonesummary!$A3)="Existing",Raw_zonesummary!C3,"")</f>
        <v>INDLOADDOCK EL1 NORTH PERIM SPC (G.N3)</v>
      </c>
      <c r="C4" s="2" t="str">
        <f>IF(TRIM(Raw_zonesummary!$A3)="Existing",Raw_zonesummary!D3,"")</f>
        <v>Yes</v>
      </c>
      <c r="D4" s="3" t="str">
        <f>IF(TRIM(Raw_zonesummary!$A3)="Existing",Raw_zonesummary!P3,"")</f>
        <v>Industrial_high</v>
      </c>
      <c r="E4" s="3" t="str">
        <f>IF(TRIM(Raw_zonesummary!$A3)="Existing",Raw_zonesummary!Q3,"")</f>
        <v>Main</v>
      </c>
      <c r="F4" s="3" t="str">
        <f>IF(TRIM(Raw_zonesummary!$A3)="Existing",Raw_zonesummary!R3,"")</f>
        <v>Retail</v>
      </c>
      <c r="G4" s="60">
        <f>IFERROR(H4*J4/H9,"")</f>
        <v>5.7021490204862413E-2</v>
      </c>
      <c r="H4" s="53">
        <f>IF(TRIM(Raw_zonesummary!$A3)="Existing",Raw_zonesummary!E3,"")</f>
        <v>2851.18</v>
      </c>
      <c r="I4" s="53">
        <f>IF(TRIM(Raw_zonesummary!$A3)="Existing",Raw_zonesummary!I3,"")</f>
        <v>71282.929999999993</v>
      </c>
      <c r="J4" s="2">
        <f>IF(TRIM(Raw_zonesummary!$A3)="Existing",Raw_zonesummary!J3,"")</f>
        <v>1</v>
      </c>
      <c r="K4" s="36">
        <f>IF(TRIM(Raw_zonesummary!$A3)="Existing",Raw_zonesummary!K3,"")</f>
        <v>5</v>
      </c>
      <c r="L4" s="26"/>
    </row>
    <row r="5" spans="1:12" x14ac:dyDescent="0.25">
      <c r="A5" s="3" t="str">
        <f>IF(TRIM(Raw_zonesummary!$A4)="Existing",Raw_zonesummary!B4,"")</f>
        <v>OFFICE EL1 SW PERIM SPC (G.SW2)</v>
      </c>
      <c r="B5" s="3" t="str">
        <f>IF(TRIM(Raw_zonesummary!$A4)="Existing",Raw_zonesummary!C4,"")</f>
        <v>OFFICE EL1 SW PERIM SPC (G.SW2)</v>
      </c>
      <c r="C5" s="2" t="str">
        <f>IF(TRIM(Raw_zonesummary!$A4)="Existing",Raw_zonesummary!D4,"")</f>
        <v>Yes</v>
      </c>
      <c r="D5" s="3" t="str">
        <f>IF(TRIM(Raw_zonesummary!$A4)="Existing",Raw_zonesummary!P4,"")</f>
        <v>Office</v>
      </c>
      <c r="E5" s="3" t="str">
        <f>IF(TRIM(Raw_zonesummary!$A4)="Existing",Raw_zonesummary!Q4,"")</f>
        <v>Main</v>
      </c>
      <c r="F5" s="3" t="str">
        <f>IF(TRIM(Raw_zonesummary!$A4)="Existing",Raw_zonesummary!R4,"")</f>
        <v>Retail</v>
      </c>
      <c r="G5" s="60">
        <f>IFERROR(H5*J5/H9,"")</f>
        <v>7.0002009925632741E-2</v>
      </c>
      <c r="H5" s="53">
        <f>IF(TRIM(Raw_zonesummary!$A4)="Existing",Raw_zonesummary!E4,"")</f>
        <v>3500.23</v>
      </c>
      <c r="I5" s="53">
        <f>IF(TRIM(Raw_zonesummary!$A4)="Existing",Raw_zonesummary!I4,"")</f>
        <v>87509.99</v>
      </c>
      <c r="J5" s="2">
        <f>IF(TRIM(Raw_zonesummary!$A4)="Existing",Raw_zonesummary!J4,"")</f>
        <v>1</v>
      </c>
      <c r="K5" s="36">
        <f>IF(TRIM(Raw_zonesummary!$A4)="Existing",Raw_zonesummary!K4,"")</f>
        <v>5</v>
      </c>
      <c r="L5" s="26"/>
    </row>
    <row r="6" spans="1:12" x14ac:dyDescent="0.25">
      <c r="A6" s="3" t="str">
        <f>IF(TRIM(Raw_zonesummary!$A5)="Existing",Raw_zonesummary!B5,"")</f>
        <v>REFFOODPREP EL1 CORE SPC (G.C4)</v>
      </c>
      <c r="B6" s="3" t="str">
        <f>IF(TRIM(Raw_zonesummary!$A5)="Existing",Raw_zonesummary!C5,"")</f>
        <v>REFFOODPREP EL1 CORE SPC (G.C4)</v>
      </c>
      <c r="C6" s="2" t="str">
        <f>IF(TRIM(Raw_zonesummary!$A5)="Existing",Raw_zonesummary!D5,"")</f>
        <v>Yes</v>
      </c>
      <c r="D6" s="3" t="str">
        <f>IF(TRIM(Raw_zonesummary!$A5)="Existing",Raw_zonesummary!P5,"")</f>
        <v>Storage_refrig</v>
      </c>
      <c r="E6" s="3" t="str">
        <f>IF(TRIM(Raw_zonesummary!$A5)="Existing",Raw_zonesummary!Q5,"")</f>
        <v>Main</v>
      </c>
      <c r="F6" s="3" t="str">
        <f>IF(TRIM(Raw_zonesummary!$A5)="Existing",Raw_zonesummary!R5,"")</f>
        <v>Retail</v>
      </c>
      <c r="G6" s="60">
        <f>IFERROR(H6*J6/H9,"")</f>
        <v>2.5341862351093009E-2</v>
      </c>
      <c r="H6" s="53">
        <f>IF(TRIM(Raw_zonesummary!$A5)="Existing",Raw_zonesummary!E5,"")</f>
        <v>1267.1400000000001</v>
      </c>
      <c r="I6" s="53">
        <f>IF(TRIM(Raw_zonesummary!$A5)="Existing",Raw_zonesummary!I5,"")</f>
        <v>31679.96</v>
      </c>
      <c r="J6" s="2">
        <f>IF(TRIM(Raw_zonesummary!$A5)="Existing",Raw_zonesummary!J5,"")</f>
        <v>1</v>
      </c>
      <c r="K6" s="36">
        <f>IF(TRIM(Raw_zonesummary!$A5)="Existing",Raw_zonesummary!K5,"")</f>
        <v>0</v>
      </c>
      <c r="L6" s="26"/>
    </row>
    <row r="7" spans="1:12" x14ac:dyDescent="0.25">
      <c r="A7" s="3" t="str">
        <f>IF(TRIM(Raw_zonesummary!$A6)="Existing",Raw_zonesummary!B6,"")</f>
        <v>REFWALKINCOOL EL1 CORE SPC (G.C6)</v>
      </c>
      <c r="B7" s="3" t="str">
        <f>IF(TRIM(Raw_zonesummary!$A6)="Existing",Raw_zonesummary!C6,"")</f>
        <v>REFWALKINCOOL EL1 CORE SPC (G.C6)</v>
      </c>
      <c r="C7" s="2" t="str">
        <f>IF(TRIM(Raw_zonesummary!$A6)="Existing",Raw_zonesummary!D6,"")</f>
        <v>Yes</v>
      </c>
      <c r="D7" s="3" t="str">
        <f>IF(TRIM(Raw_zonesummary!$A6)="Existing",Raw_zonesummary!P6,"")</f>
        <v>Storage_refrig</v>
      </c>
      <c r="E7" s="3" t="str">
        <f>IF(TRIM(Raw_zonesummary!$A6)="Existing",Raw_zonesummary!Q6,"")</f>
        <v>Main</v>
      </c>
      <c r="F7" s="3" t="str">
        <f>IF(TRIM(Raw_zonesummary!$A6)="Existing",Raw_zonesummary!R6,"")</f>
        <v>Retail</v>
      </c>
      <c r="G7" s="60">
        <f>IFERROR(H7*J7/H9,"")</f>
        <v>3.1194845790705739E-2</v>
      </c>
      <c r="H7" s="53">
        <f>IF(TRIM(Raw_zonesummary!$A6)="Existing",Raw_zonesummary!E6,"")</f>
        <v>1559.8</v>
      </c>
      <c r="I7" s="53">
        <f>IF(TRIM(Raw_zonesummary!$A6)="Existing",Raw_zonesummary!I6,"")</f>
        <v>38996.959999999999</v>
      </c>
      <c r="J7" s="2">
        <f>IF(TRIM(Raw_zonesummary!$A6)="Existing",Raw_zonesummary!J6,"")</f>
        <v>1</v>
      </c>
      <c r="K7" s="36">
        <f>IF(TRIM(Raw_zonesummary!$A6)="Existing",Raw_zonesummary!K6,"")</f>
        <v>0</v>
      </c>
      <c r="L7" s="26"/>
    </row>
    <row r="8" spans="1:12" x14ac:dyDescent="0.25">
      <c r="A8" s="3" t="str">
        <f>IF(TRIM(Raw_zonesummary!$A7)="Existing",Raw_zonesummary!B7,"")</f>
        <v>REFWALKINFREEZE EL1 CORE SPC (G.C5)</v>
      </c>
      <c r="B8" s="3" t="str">
        <f>IF(TRIM(Raw_zonesummary!$A7)="Existing",Raw_zonesummary!C7,"")</f>
        <v>REFWALKINFREEZE EL1 CORE SPC (G.C5)</v>
      </c>
      <c r="C8" s="2" t="str">
        <f>IF(TRIM(Raw_zonesummary!$A7)="Existing",Raw_zonesummary!D7,"")</f>
        <v>Yes</v>
      </c>
      <c r="D8" s="3" t="str">
        <f>IF(TRIM(Raw_zonesummary!$A7)="Existing",Raw_zonesummary!P7,"")</f>
        <v>Storage_refrig</v>
      </c>
      <c r="E8" s="3" t="str">
        <f>IF(TRIM(Raw_zonesummary!$A7)="Existing",Raw_zonesummary!Q7,"")</f>
        <v>Main</v>
      </c>
      <c r="F8" s="3" t="str">
        <f>IF(TRIM(Raw_zonesummary!$A7)="Existing",Raw_zonesummary!R7,"")</f>
        <v>Retail</v>
      </c>
      <c r="G8" s="60">
        <f>IFERROR(H8*J8/H9,"")</f>
        <v>1.6245598912840224E-2</v>
      </c>
      <c r="H8" s="53">
        <f>IF(TRIM(Raw_zonesummary!$A7)="Existing",Raw_zonesummary!E7,"")</f>
        <v>812.31</v>
      </c>
      <c r="I8" s="53">
        <f>IF(TRIM(Raw_zonesummary!$A7)="Existing",Raw_zonesummary!I7,"")</f>
        <v>20308.650000000001</v>
      </c>
      <c r="J8" s="2">
        <f>IF(TRIM(Raw_zonesummary!$A7)="Existing",Raw_zonesummary!J7,"")</f>
        <v>1</v>
      </c>
      <c r="K8" s="36">
        <f>IF(TRIM(Raw_zonesummary!$A7)="Existing",Raw_zonesummary!K7,"")</f>
        <v>0</v>
      </c>
      <c r="L8" s="26"/>
    </row>
    <row r="9" spans="1:12" ht="45" x14ac:dyDescent="0.25">
      <c r="A9" s="12" t="str">
        <f>"Total (" &amp; COUNTIF(A$3:INDEX(A:A,ROW()-1),"?*") &amp; " Space)"</f>
        <v>Total (6 Space)</v>
      </c>
      <c r="B9" s="12" t="str">
        <f>"Total (" &amp; COUNTIF(A$3:INDEX(A:A,ROW()-1),"?*") &amp; " Space)"</f>
        <v>Total (6 Space)</v>
      </c>
      <c r="C9" s="3" t="str">
        <f>"Total (" &amp;
COUNTIF(C$2:INDEX(C:C,ROW()-1),"Yes") &amp;
" Conditioned zones, " &amp;
COUNTIF(C$2:INDEX(C:C,ROW()-1),"No") &amp;
" Unconditioned Zones)"</f>
        <v>Total (6 Conditioned zones, 0 Unconditioned Zones)</v>
      </c>
      <c r="D9" s="12"/>
      <c r="E9" s="12"/>
      <c r="F9" s="3"/>
      <c r="G9" s="13"/>
      <c r="H9" s="53">
        <f>SUMPRODUCT($H$3:INDEX(H:H,ROW()-1), $J$3:INDEX(J:J,ROW()-1))</f>
        <v>50001.850000000006</v>
      </c>
      <c r="I9" s="35"/>
      <c r="J9" s="14"/>
      <c r="K9" s="15"/>
      <c r="L9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Grocery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Grocery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0.17399999999999999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0.16800000000000001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0.153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0.16200000000000001</v>
      </c>
    </row>
    <row r="4" spans="1:24" ht="28.5" customHeight="1" x14ac:dyDescent="0.25">
      <c r="A4" s="4" t="s">
        <v>287</v>
      </c>
      <c r="B4" s="4" t="str">
        <f>Prototype!$A$2</f>
        <v>Grocery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7.5999999999999998E-2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</row>
    <row r="5" spans="1:24" ht="28.5" customHeight="1" x14ac:dyDescent="0.25">
      <c r="A5" s="4" t="s">
        <v>41</v>
      </c>
      <c r="B5" s="4" t="str">
        <f>Prototype!$A$2</f>
        <v>Grocery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</row>
    <row r="6" spans="1:24" ht="28.5" customHeight="1" x14ac:dyDescent="0.25">
      <c r="A6" s="4" t="s">
        <v>41</v>
      </c>
      <c r="B6" s="4" t="str">
        <f>Prototype!$A$2</f>
        <v>Grocery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</row>
    <row r="7" spans="1:24" x14ac:dyDescent="0.25">
      <c r="A7" s="4" t="s">
        <v>42</v>
      </c>
      <c r="B7" s="4" t="str">
        <f>Prototype!$A$2</f>
        <v>Grocery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Grocery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Grocery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Grocery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Grocery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Grocery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Grocery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402</v>
      </c>
      <c r="D2">
        <v>6.2E-2</v>
      </c>
      <c r="E2" t="s">
        <v>403</v>
      </c>
      <c r="F2">
        <v>0.185</v>
      </c>
      <c r="G2" t="s">
        <v>404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402</v>
      </c>
      <c r="D3">
        <v>6.0999999999999999E-2</v>
      </c>
      <c r="E3" t="s">
        <v>403</v>
      </c>
      <c r="F3">
        <v>0.17899999999999999</v>
      </c>
      <c r="G3" t="s">
        <v>404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402</v>
      </c>
      <c r="D4">
        <v>6.2E-2</v>
      </c>
      <c r="E4" t="s">
        <v>403</v>
      </c>
      <c r="F4">
        <v>0.185</v>
      </c>
      <c r="G4" t="s">
        <v>404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402</v>
      </c>
      <c r="D5">
        <v>6.0999999999999999E-2</v>
      </c>
      <c r="E5" t="s">
        <v>403</v>
      </c>
      <c r="F5">
        <v>0.17799999999999999</v>
      </c>
      <c r="G5" t="s">
        <v>404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402</v>
      </c>
      <c r="D6">
        <v>6.0999999999999999E-2</v>
      </c>
      <c r="E6" t="s">
        <v>403</v>
      </c>
      <c r="F6">
        <v>0.17799999999999999</v>
      </c>
      <c r="G6" t="s">
        <v>404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402</v>
      </c>
      <c r="D7">
        <v>6.5000000000000002E-2</v>
      </c>
      <c r="E7" t="s">
        <v>403</v>
      </c>
      <c r="F7">
        <v>0.18</v>
      </c>
      <c r="G7" t="s">
        <v>404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402</v>
      </c>
      <c r="D8">
        <v>6.5000000000000002E-2</v>
      </c>
      <c r="E8" t="s">
        <v>403</v>
      </c>
      <c r="F8">
        <v>0.17399999999999999</v>
      </c>
      <c r="G8" t="s">
        <v>404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402</v>
      </c>
      <c r="D9">
        <v>6.5000000000000002E-2</v>
      </c>
      <c r="E9" t="s">
        <v>403</v>
      </c>
      <c r="F9">
        <v>0.17599999999999999</v>
      </c>
      <c r="G9" t="s">
        <v>404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402</v>
      </c>
      <c r="D10">
        <v>6.5000000000000002E-2</v>
      </c>
      <c r="E10" t="s">
        <v>403</v>
      </c>
      <c r="F10">
        <v>0.17599999999999999</v>
      </c>
      <c r="G10" t="s">
        <v>404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402</v>
      </c>
      <c r="D11">
        <v>6.2E-2</v>
      </c>
      <c r="E11" t="s">
        <v>403</v>
      </c>
      <c r="F11">
        <v>0.15</v>
      </c>
      <c r="G11" t="s">
        <v>404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402</v>
      </c>
      <c r="D12">
        <v>6.0999999999999999E-2</v>
      </c>
      <c r="E12" t="s">
        <v>403</v>
      </c>
      <c r="F12">
        <v>0.17100000000000001</v>
      </c>
      <c r="G12" t="s">
        <v>404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402</v>
      </c>
      <c r="D13">
        <v>6.0999999999999999E-2</v>
      </c>
      <c r="E13" t="s">
        <v>403</v>
      </c>
      <c r="F13">
        <v>0.17100000000000001</v>
      </c>
      <c r="G13" t="s">
        <v>404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402</v>
      </c>
      <c r="D14">
        <v>0.06</v>
      </c>
      <c r="E14" t="s">
        <v>403</v>
      </c>
      <c r="F14">
        <v>0.16800000000000001</v>
      </c>
      <c r="G14" t="s">
        <v>404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402</v>
      </c>
      <c r="D15">
        <v>0.06</v>
      </c>
      <c r="E15" t="s">
        <v>403</v>
      </c>
      <c r="F15">
        <v>0.161</v>
      </c>
      <c r="G15" t="s">
        <v>404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402</v>
      </c>
      <c r="D16">
        <v>5.8999999999999997E-2</v>
      </c>
      <c r="E16" t="s">
        <v>403</v>
      </c>
      <c r="F16">
        <v>0.153</v>
      </c>
      <c r="G16" t="s">
        <v>404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402</v>
      </c>
      <c r="D17">
        <v>0.06</v>
      </c>
      <c r="E17" t="s">
        <v>403</v>
      </c>
      <c r="F17">
        <v>0.16200000000000001</v>
      </c>
      <c r="G17" t="s">
        <v>404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402</v>
      </c>
      <c r="D18">
        <v>3.9E-2</v>
      </c>
      <c r="E18" t="s">
        <v>403</v>
      </c>
      <c r="F18">
        <v>6.3E-2</v>
      </c>
      <c r="G18" t="s">
        <v>404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402</v>
      </c>
      <c r="D19">
        <v>3.9E-2</v>
      </c>
      <c r="E19" t="s">
        <v>403</v>
      </c>
      <c r="F19">
        <v>5.8000000000000003E-2</v>
      </c>
      <c r="G19" t="s">
        <v>404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402</v>
      </c>
      <c r="D20">
        <v>3.9E-2</v>
      </c>
      <c r="E20" t="s">
        <v>403</v>
      </c>
      <c r="F20">
        <v>7.5999999999999998E-2</v>
      </c>
      <c r="G20" t="s">
        <v>404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402</v>
      </c>
      <c r="D21">
        <v>3.9E-2</v>
      </c>
      <c r="E21" t="s">
        <v>403</v>
      </c>
      <c r="F21">
        <v>5.8000000000000003E-2</v>
      </c>
      <c r="G21" t="s">
        <v>404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402</v>
      </c>
      <c r="D22">
        <v>3.9E-2</v>
      </c>
      <c r="E22" t="s">
        <v>403</v>
      </c>
      <c r="F22">
        <v>5.8000000000000003E-2</v>
      </c>
      <c r="G22" t="s">
        <v>404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402</v>
      </c>
      <c r="D23">
        <v>3.9E-2</v>
      </c>
      <c r="E23" t="s">
        <v>403</v>
      </c>
      <c r="F23">
        <v>6.3E-2</v>
      </c>
      <c r="G23" t="s">
        <v>404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402</v>
      </c>
      <c r="D24">
        <v>3.9E-2</v>
      </c>
      <c r="E24" t="s">
        <v>403</v>
      </c>
      <c r="F24">
        <v>6.3E-2</v>
      </c>
      <c r="G24" t="s">
        <v>404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402</v>
      </c>
      <c r="D25">
        <v>3.9E-2</v>
      </c>
      <c r="E25" t="s">
        <v>403</v>
      </c>
      <c r="F25">
        <v>5.8000000000000003E-2</v>
      </c>
      <c r="G25" t="s">
        <v>404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402</v>
      </c>
      <c r="D26">
        <v>3.9E-2</v>
      </c>
      <c r="E26" t="s">
        <v>403</v>
      </c>
      <c r="F26">
        <v>5.8000000000000003E-2</v>
      </c>
      <c r="G26" t="s">
        <v>404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402</v>
      </c>
      <c r="D27">
        <v>3.9E-2</v>
      </c>
      <c r="E27" t="s">
        <v>403</v>
      </c>
      <c r="F27">
        <v>5.8000000000000003E-2</v>
      </c>
      <c r="G27" t="s">
        <v>404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402</v>
      </c>
      <c r="D28">
        <v>3.9E-2</v>
      </c>
      <c r="E28" t="s">
        <v>403</v>
      </c>
      <c r="F28">
        <v>5.8000000000000003E-2</v>
      </c>
      <c r="G28" t="s">
        <v>404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402</v>
      </c>
      <c r="D29">
        <v>3.9E-2</v>
      </c>
      <c r="E29" t="s">
        <v>403</v>
      </c>
      <c r="F29">
        <v>5.8000000000000003E-2</v>
      </c>
      <c r="G29" t="s">
        <v>404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402</v>
      </c>
      <c r="D30">
        <v>3.9E-2</v>
      </c>
      <c r="E30" t="s">
        <v>403</v>
      </c>
      <c r="F30">
        <v>5.8000000000000003E-2</v>
      </c>
      <c r="G30" t="s">
        <v>404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402</v>
      </c>
      <c r="D31">
        <v>3.9E-2</v>
      </c>
      <c r="E31" t="s">
        <v>403</v>
      </c>
      <c r="F31">
        <v>5.8000000000000003E-2</v>
      </c>
      <c r="G31" t="s">
        <v>404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402</v>
      </c>
      <c r="D32">
        <v>3.9E-2</v>
      </c>
      <c r="E32" t="s">
        <v>403</v>
      </c>
      <c r="F32">
        <v>5.8000000000000003E-2</v>
      </c>
      <c r="G32" t="s">
        <v>404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402</v>
      </c>
      <c r="D33">
        <v>3.9E-2</v>
      </c>
      <c r="E33" t="s">
        <v>403</v>
      </c>
      <c r="F33">
        <v>5.8000000000000003E-2</v>
      </c>
      <c r="G33" t="s">
        <v>404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6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Grocery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">_xlfn._xlws.SORT(_xlfn.UNIQUE(_xlfn._xlws.FILTER(Raw_thermostatsetpoints!B2:B5000, Raw_thermostatsetpoints!B2:B5000&lt;&gt;0)))</f>
        <v>Retail</v>
      </c>
    </row>
    <row r="3" spans="1:26" ht="15" customHeight="1" x14ac:dyDescent="0.25">
      <c r="A3" s="83" t="str" cm="1">
        <f t="array" ref="A3">IFERROR(INDEX($Z:$Z, 2+INT((ROW()-3)/4)), "")</f>
        <v>Retail</v>
      </c>
      <c r="B3" s="84" t="s">
        <v>105</v>
      </c>
      <c r="C3" s="85" cm="1">
        <f t="array" ref="C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</row>
    <row r="4" spans="1:26" x14ac:dyDescent="0.25">
      <c r="A4" s="83" t="str" cm="1">
        <f t="array" ref="A4">IFERROR(INDEX($Z:$Z, 2+INT((ROW()-3)/4)), "")</f>
        <v>Retail</v>
      </c>
      <c r="B4" s="84" t="s">
        <v>106</v>
      </c>
      <c r="C4" s="85" cm="1">
        <f t="array" ref="C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Retail</v>
      </c>
      <c r="B5" s="84" t="s">
        <v>107</v>
      </c>
      <c r="C5" s="85" cm="1">
        <f t="array" ref="C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Retail</v>
      </c>
      <c r="B6" s="84" t="s">
        <v>108</v>
      </c>
      <c r="C6" s="85" cm="1">
        <f t="array" ref="C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</sheetData>
  <mergeCells count="2">
    <mergeCell ref="A1:S1"/>
    <mergeCell ref="S3:S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17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393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74</v>
      </c>
      <c r="B3" t="s">
        <v>393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75</v>
      </c>
      <c r="B4" t="s">
        <v>393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76</v>
      </c>
      <c r="B5" t="s">
        <v>393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77</v>
      </c>
      <c r="B6" t="s">
        <v>393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78</v>
      </c>
      <c r="B7" t="s">
        <v>393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79</v>
      </c>
      <c r="B8" t="s">
        <v>393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80</v>
      </c>
      <c r="B9" t="s">
        <v>393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81</v>
      </c>
      <c r="B10" t="s">
        <v>393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20</v>
      </c>
      <c r="B11" t="s">
        <v>393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21</v>
      </c>
      <c r="B12" t="s">
        <v>393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22</v>
      </c>
      <c r="B13" t="s">
        <v>393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23</v>
      </c>
      <c r="B14" t="s">
        <v>393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24</v>
      </c>
      <c r="B15" t="s">
        <v>393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25</v>
      </c>
      <c r="B16" t="s">
        <v>393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26</v>
      </c>
      <c r="B17" t="s">
        <v>393</v>
      </c>
      <c r="C17">
        <v>70</v>
      </c>
      <c r="D17">
        <v>60</v>
      </c>
      <c r="E17">
        <v>75</v>
      </c>
      <c r="F17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4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Grocery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2" t="str" cm="1">
        <f t="array" ref="G5">_xlfn.XLOOKUP(
1,
(Raw_hvac!$A$2:$A$100=$A5)*(Raw_hvac!$B$2:$B$100=$B5)*(Raw_hvac!$C$2:$C$100=$C5),
Raw_hvac!$E$2:$E$100,
"-"
)</f>
        <v>-</v>
      </c>
      <c r="H5" s="42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2" t="str" cm="1">
        <f t="array" ref="G8">_xlfn.XLOOKUP(
1,
(Raw_hvac!$A$2:$A$100=$A8)*(Raw_hvac!$B$2:$B$100=$B8)*(Raw_hvac!$C$2:$C$100=$C8),
Raw_hvac!$E$2:$E$100,
"-"
)</f>
        <v>-</v>
      </c>
      <c r="H8" s="42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2" t="str" cm="1">
        <f t="array" ref="G11">_xlfn.XLOOKUP(
1,
(Raw_hvac!$A$2:$A$100=$A11)*(Raw_hvac!$B$2:$B$100=$B11)*(Raw_hvac!$C$2:$C$100=$C11),
Raw_hvac!$E$2:$E$100,
"-"
)</f>
        <v>-</v>
      </c>
      <c r="H11" s="42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2" t="str" cm="1">
        <f t="array" ref="G14">_xlfn.XLOOKUP(
1,
(Raw_hvac!$A$2:$A$100=$A14)*(Raw_hvac!$B$2:$B$100=$B14)*(Raw_hvac!$C$2:$C$100=$C14),
Raw_hvac!$E$2:$E$100,
"-"
)</f>
        <v>-</v>
      </c>
      <c r="H14" s="42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2" t="str" cm="1">
        <f t="array" ref="G17">_xlfn.XLOOKUP(
1,
(Raw_hvac!$A$2:$A$100=$A17)*(Raw_hvac!$B$2:$B$100=$B17)*(Raw_hvac!$C$2:$C$100=$C17),
Raw_hvac!$E$2:$E$100,
"-"
)</f>
        <v>-</v>
      </c>
      <c r="H17" s="42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2" t="str" cm="1">
        <f t="array" ref="G20">_xlfn.XLOOKUP(
1,
(Raw_hvac!$A$2:$A$100=$A20)*(Raw_hvac!$B$2:$B$100=$B20)*(Raw_hvac!$C$2:$C$100=$C20),
Raw_hvac!$E$2:$E$100,
"-"
)</f>
        <v>-</v>
      </c>
      <c r="H20" s="42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2" t="str" cm="1">
        <f t="array" ref="G23">_xlfn.XLOOKUP(
1,
(Raw_hvac!$A$2:$A$100=$A23)*(Raw_hvac!$B$2:$B$100=$B23)*(Raw_hvac!$C$2:$C$100=$C23),
Raw_hvac!$E$2:$E$100,
"-"
)</f>
        <v>-</v>
      </c>
      <c r="H23" s="42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2" t="str" cm="1">
        <f t="array" ref="G26">_xlfn.XLOOKUP(
1,
(Raw_hvac!$A$2:$A$100=$A26)*(Raw_hvac!$B$2:$B$100=$B26)*(Raw_hvac!$C$2:$C$100=$C26),
Raw_hvac!$E$2:$E$100,
"-"
)</f>
        <v>-</v>
      </c>
      <c r="H26" s="42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2" t="str" cm="1">
        <f t="array" ref="G29">_xlfn.XLOOKUP(
1,
(Raw_hvac!$A$2:$A$100=$A29)*(Raw_hvac!$B$2:$B$100=$B29)*(Raw_hvac!$C$2:$C$100=$C29),
Raw_hvac!$E$2:$E$100,
"-"
)</f>
        <v>-</v>
      </c>
      <c r="H29" s="42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46" t="str" cm="1">
        <f t="array" ref="G32">_xlfn.XLOOKUP(
1,
(Raw_hvac!$A$2:$A$100=$A32)*(Raw_hvac!$B$2:$B$100=$B32)*(Raw_hvac!$C$2:$C$100=$C32),
Raw_hvac!$E$2:$E$100,
"-"
)</f>
        <v>-</v>
      </c>
      <c r="H32" s="46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Grocery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New Construction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cDXGF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SZ-CAV</v>
      </c>
      <c r="E40" s="68">
        <f>IF(Raw_fanoverview!E4=0,"-",Raw_fanoverview!E4)</f>
        <v>3.8770014008251108</v>
      </c>
      <c r="F40" s="68">
        <f>IF(Raw_fanoverview!F4=0,"-",Raw_fanoverview!F4)</f>
        <v>0.55000000000000004</v>
      </c>
      <c r="G40" s="68">
        <f>IF(Raw_fanoverview!G4=0,"-",Raw_fanoverview!G4)</f>
        <v>0.87</v>
      </c>
      <c r="H40" s="68">
        <f>IF(Raw_fanoverview!H4=0,"-",Raw_fanoverview!H4)</f>
        <v>0.83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cDXGF</v>
      </c>
      <c r="C41" s="4" t="str">
        <f>IF(Raw_fanoverview!D5=0,"-",Raw_fanoverview!D5)</f>
        <v>Main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0.55000000000000004</v>
      </c>
      <c r="G41" s="68">
        <f>IF(Raw_fanoverview!G5=0,"-",Raw_fanoverview!G5)</f>
        <v>0.87</v>
      </c>
      <c r="H41" s="68">
        <f>IF(Raw_fanoverview!H5=0,"-",Raw_fanoverview!H5)</f>
        <v>0.83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cDXHP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cDXHP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3.8770014008251108</v>
      </c>
      <c r="F43" s="68">
        <f>IF(Raw_fanoverview!F7=0,"-",Raw_fanoverview!F7)</f>
        <v>0.55000000000000004</v>
      </c>
      <c r="G43" s="68">
        <f>IF(Raw_fanoverview!G7=0,"-",Raw_fanoverview!G7)</f>
        <v>0.87</v>
      </c>
      <c r="H43" s="68">
        <f>IF(Raw_fanoverview!H7=0,"-",Raw_fanoverview!H7)</f>
        <v>0.83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cDXOH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cDXOH</v>
      </c>
      <c r="C45" s="4" t="str">
        <f>IF(Raw_fanoverview!D9=0,"-",Raw_fanoverview!D9)</f>
        <v>Main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0.55000000000000004</v>
      </c>
      <c r="G45" s="68">
        <f>IF(Raw_fanoverview!G9=0,"-",Raw_fanoverview!G9)</f>
        <v>0.87</v>
      </c>
      <c r="H45" s="68">
        <f>IF(Raw_fanoverview!H9=0,"-",Raw_fanoverview!H9)</f>
        <v>0.83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cPVVG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SZ-VAV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cPVVG</v>
      </c>
      <c r="C47" s="4" t="str">
        <f>IF(Raw_fanoverview!D11=0,"-",Raw_fanoverview!D11)</f>
        <v>Main</v>
      </c>
      <c r="D47" s="26" t="str">
        <f>_xlfn.LET(_xlpm.x,_xlfn.IFNA(_xlfn.TEXTBEFORE(Raw_fanoverview!C11," Fans"),Raw_fanoverview!C11),IF(_xlpm.x=0,"-",_xlpm.x))</f>
        <v>SZ-VAV</v>
      </c>
      <c r="E47" s="68">
        <f>IF(Raw_fanoverview!E11=0,"-",Raw_fanoverview!E11)</f>
        <v>3.8770014008251108</v>
      </c>
      <c r="F47" s="68">
        <f>IF(Raw_fanoverview!F11=0,"-",Raw_fanoverview!F11)</f>
        <v>0.55000000000000004</v>
      </c>
      <c r="G47" s="68">
        <f>IF(Raw_fanoverview!G11=0,"-",Raw_fanoverview!G11)</f>
        <v>0.87</v>
      </c>
      <c r="H47" s="68">
        <f>IF(Raw_fanoverview!H11=0,"-",Raw_fanoverview!H11)</f>
        <v>0.83</v>
      </c>
      <c r="I4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1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429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40</v>
      </c>
      <c r="B3" t="s">
        <v>67</v>
      </c>
      <c r="C3" t="s">
        <v>429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39</v>
      </c>
      <c r="B4" t="s">
        <v>48</v>
      </c>
      <c r="C4" t="s">
        <v>430</v>
      </c>
      <c r="D4" t="s">
        <v>61</v>
      </c>
      <c r="E4">
        <v>3.8770014008251108</v>
      </c>
      <c r="F4">
        <v>0.55000000000000004</v>
      </c>
      <c r="G4">
        <v>0.87</v>
      </c>
      <c r="H4">
        <v>0.83</v>
      </c>
    </row>
    <row r="5" spans="1:8" x14ac:dyDescent="0.25">
      <c r="A5" t="s">
        <v>40</v>
      </c>
      <c r="B5" t="s">
        <v>48</v>
      </c>
      <c r="C5" t="s">
        <v>430</v>
      </c>
      <c r="D5" t="s">
        <v>61</v>
      </c>
      <c r="E5">
        <v>3.8770014008251108</v>
      </c>
      <c r="F5">
        <v>0.55000000000000004</v>
      </c>
      <c r="G5">
        <v>0.87</v>
      </c>
      <c r="H5">
        <v>0.83</v>
      </c>
    </row>
    <row r="6" spans="1:8" x14ac:dyDescent="0.25">
      <c r="A6" t="s">
        <v>39</v>
      </c>
      <c r="B6" t="s">
        <v>65</v>
      </c>
      <c r="C6" t="s">
        <v>430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40</v>
      </c>
      <c r="B7" t="s">
        <v>65</v>
      </c>
      <c r="C7" t="s">
        <v>430</v>
      </c>
      <c r="D7" t="s">
        <v>61</v>
      </c>
      <c r="E7">
        <v>3.8770014008251108</v>
      </c>
      <c r="F7">
        <v>0.55000000000000004</v>
      </c>
      <c r="G7">
        <v>0.87</v>
      </c>
      <c r="H7">
        <v>0.83</v>
      </c>
    </row>
    <row r="8" spans="1:8" x14ac:dyDescent="0.25">
      <c r="A8" t="s">
        <v>39</v>
      </c>
      <c r="B8" t="s">
        <v>68</v>
      </c>
      <c r="C8" t="s">
        <v>430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40</v>
      </c>
      <c r="B9" t="s">
        <v>68</v>
      </c>
      <c r="C9" t="s">
        <v>430</v>
      </c>
      <c r="D9" t="s">
        <v>61</v>
      </c>
      <c r="E9">
        <v>3.8770014008251108</v>
      </c>
      <c r="F9">
        <v>0.55000000000000004</v>
      </c>
      <c r="G9">
        <v>0.87</v>
      </c>
      <c r="H9">
        <v>0.83</v>
      </c>
    </row>
    <row r="10" spans="1:8" x14ac:dyDescent="0.25">
      <c r="A10" t="s">
        <v>39</v>
      </c>
      <c r="B10" t="s">
        <v>69</v>
      </c>
      <c r="C10" t="s">
        <v>431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40</v>
      </c>
      <c r="B11" t="s">
        <v>69</v>
      </c>
      <c r="C11" t="s">
        <v>431</v>
      </c>
      <c r="D11" t="s">
        <v>61</v>
      </c>
      <c r="E11">
        <v>3.8770014008251108</v>
      </c>
      <c r="F11">
        <v>0.55000000000000004</v>
      </c>
      <c r="G11">
        <v>0.87</v>
      </c>
      <c r="H11">
        <v>0.83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F11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</row>
    <row r="2" spans="1:6" x14ac:dyDescent="0.25">
      <c r="A2" t="s">
        <v>39</v>
      </c>
      <c r="B2" t="s">
        <v>67</v>
      </c>
      <c r="C2" t="s">
        <v>61</v>
      </c>
      <c r="D2" t="s">
        <v>423</v>
      </c>
      <c r="E2" t="s">
        <v>424</v>
      </c>
      <c r="F2">
        <v>3.05</v>
      </c>
    </row>
    <row r="3" spans="1:6" x14ac:dyDescent="0.25">
      <c r="A3" t="s">
        <v>40</v>
      </c>
      <c r="B3" t="s">
        <v>67</v>
      </c>
      <c r="C3" t="s">
        <v>61</v>
      </c>
      <c r="D3" t="s">
        <v>423</v>
      </c>
      <c r="E3" t="s">
        <v>424</v>
      </c>
      <c r="F3">
        <v>3.05</v>
      </c>
    </row>
    <row r="4" spans="1:6" x14ac:dyDescent="0.25">
      <c r="A4" t="s">
        <v>39</v>
      </c>
      <c r="B4" t="s">
        <v>48</v>
      </c>
      <c r="C4" t="s">
        <v>61</v>
      </c>
      <c r="D4" t="s">
        <v>425</v>
      </c>
      <c r="E4" t="s">
        <v>426</v>
      </c>
      <c r="F4">
        <v>3.65</v>
      </c>
    </row>
    <row r="5" spans="1:6" x14ac:dyDescent="0.25">
      <c r="A5" t="s">
        <v>40</v>
      </c>
      <c r="B5" t="s">
        <v>48</v>
      </c>
      <c r="C5" t="s">
        <v>61</v>
      </c>
      <c r="D5" t="s">
        <v>425</v>
      </c>
      <c r="E5" t="s">
        <v>426</v>
      </c>
      <c r="F5">
        <v>3.65</v>
      </c>
    </row>
    <row r="6" spans="1:6" x14ac:dyDescent="0.25">
      <c r="A6" t="s">
        <v>39</v>
      </c>
      <c r="B6" t="s">
        <v>65</v>
      </c>
      <c r="C6" t="s">
        <v>61</v>
      </c>
      <c r="D6" t="s">
        <v>425</v>
      </c>
      <c r="E6" t="s">
        <v>427</v>
      </c>
      <c r="F6">
        <v>3.65</v>
      </c>
    </row>
    <row r="7" spans="1:6" x14ac:dyDescent="0.25">
      <c r="A7" t="s">
        <v>40</v>
      </c>
      <c r="B7" t="s">
        <v>65</v>
      </c>
      <c r="C7" t="s">
        <v>61</v>
      </c>
      <c r="D7" t="s">
        <v>425</v>
      </c>
      <c r="E7" t="s">
        <v>427</v>
      </c>
      <c r="F7">
        <v>3.65</v>
      </c>
    </row>
    <row r="8" spans="1:6" x14ac:dyDescent="0.25">
      <c r="A8" t="s">
        <v>39</v>
      </c>
      <c r="B8" t="s">
        <v>68</v>
      </c>
      <c r="C8" t="s">
        <v>61</v>
      </c>
      <c r="D8" t="s">
        <v>425</v>
      </c>
      <c r="E8" t="s">
        <v>91</v>
      </c>
      <c r="F8">
        <v>3.65</v>
      </c>
    </row>
    <row r="9" spans="1:6" x14ac:dyDescent="0.25">
      <c r="A9" t="s">
        <v>40</v>
      </c>
      <c r="B9" t="s">
        <v>68</v>
      </c>
      <c r="C9" t="s">
        <v>61</v>
      </c>
      <c r="D9" t="s">
        <v>425</v>
      </c>
      <c r="E9" t="s">
        <v>91</v>
      </c>
      <c r="F9">
        <v>3.65</v>
      </c>
    </row>
    <row r="10" spans="1:6" x14ac:dyDescent="0.25">
      <c r="A10" t="s">
        <v>39</v>
      </c>
      <c r="B10" t="s">
        <v>69</v>
      </c>
      <c r="C10" t="s">
        <v>61</v>
      </c>
      <c r="D10" t="s">
        <v>428</v>
      </c>
      <c r="E10" t="s">
        <v>426</v>
      </c>
      <c r="F10">
        <v>3.65</v>
      </c>
    </row>
    <row r="11" spans="1:6" x14ac:dyDescent="0.25">
      <c r="A11" t="s">
        <v>40</v>
      </c>
      <c r="B11" t="s">
        <v>69</v>
      </c>
      <c r="C11" t="s">
        <v>61</v>
      </c>
      <c r="D11" t="s">
        <v>428</v>
      </c>
      <c r="E11" t="s">
        <v>426</v>
      </c>
      <c r="F11">
        <v>3.65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7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Grocery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5">_xlfn._xlws.SORT(_xlfn.UNIQUE(_xlfn._xlws.FILTER(Raw_outdoorairflowrate!A2:A5000, Raw_outdoorairflowrate!A2:A5000&lt;&gt;0)))</f>
        <v>Grocery</v>
      </c>
    </row>
    <row r="3" spans="1:26" ht="18" customHeight="1" x14ac:dyDescent="0.25">
      <c r="A3" s="2" t="str">
        <f>Z2</f>
        <v>Grocery</v>
      </c>
      <c r="B3" s="53">
        <f>SUMIF(Raw_outdoorairflowrate!$A:$A, $A3, Raw_outdoorairflowrate!B:B)</f>
        <v>40011.19</v>
      </c>
      <c r="C3" s="35">
        <f>SUMIF(Raw_outdoorairflowrate!$A:$A, $A3, Raw_outdoorairflowrate!C:C)</f>
        <v>0</v>
      </c>
      <c r="D3" s="35">
        <f>SUMIF(Raw_outdoorairflowrate!$A:$A, $A3, Raw_outdoorairflowrate!D:D)</f>
        <v>0.25</v>
      </c>
      <c r="E3" s="61">
        <f>B3*D3</f>
        <v>10002.797500000001</v>
      </c>
      <c r="F3" s="26"/>
      <c r="Z3" t="str">
        <v>Industrial_high</v>
      </c>
    </row>
    <row r="4" spans="1:26" ht="18" customHeight="1" x14ac:dyDescent="0.25">
      <c r="A4" s="2" t="str">
        <f t="shared" ref="A4:A6" si="0">Z3</f>
        <v>Industrial_high</v>
      </c>
      <c r="B4" s="53">
        <f>SUMIF(Raw_outdoorairflowrate!$A:$A, $A4, Raw_outdoorairflowrate!B:B)</f>
        <v>2851.18</v>
      </c>
      <c r="C4" s="35">
        <f>SUMIF(Raw_outdoorairflowrate!$A:$A, $A4, Raw_outdoorairflowrate!C:C)</f>
        <v>0</v>
      </c>
      <c r="D4" s="35">
        <f>SUMIF(Raw_outdoorairflowrate!$A:$A, $A4, Raw_outdoorairflowrate!D:D)</f>
        <v>0.15</v>
      </c>
      <c r="E4" s="61">
        <f t="shared" ref="E4:E6" si="1">B4*D4</f>
        <v>427.67699999999996</v>
      </c>
      <c r="F4" s="26"/>
      <c r="Z4" t="str">
        <v>Office</v>
      </c>
    </row>
    <row r="5" spans="1:26" ht="18" customHeight="1" x14ac:dyDescent="0.25">
      <c r="A5" s="2" t="str">
        <f t="shared" si="0"/>
        <v>Office</v>
      </c>
      <c r="B5" s="53">
        <f>SUMIF(Raw_outdoorairflowrate!$A:$A, $A5, Raw_outdoorairflowrate!B:B)</f>
        <v>3500.23</v>
      </c>
      <c r="C5" s="35">
        <f>SUMIF(Raw_outdoorairflowrate!$A:$A, $A5, Raw_outdoorairflowrate!C:C)</f>
        <v>0</v>
      </c>
      <c r="D5" s="35">
        <f>SUMIF(Raw_outdoorairflowrate!$A:$A, $A5, Raw_outdoorairflowrate!D:D)</f>
        <v>0.15</v>
      </c>
      <c r="E5" s="61">
        <f t="shared" si="1"/>
        <v>525.03449999999998</v>
      </c>
      <c r="F5" s="26"/>
      <c r="Z5" t="str">
        <v>Storage_refrig</v>
      </c>
    </row>
    <row r="6" spans="1:26" ht="18" customHeight="1" x14ac:dyDescent="0.25">
      <c r="A6" s="2" t="str">
        <f t="shared" si="0"/>
        <v>Storage_refrig</v>
      </c>
      <c r="B6" s="53">
        <f>SUMIF(Raw_outdoorairflowrate!$A:$A, $A6, Raw_outdoorairflowrate!B:B)</f>
        <v>3639.25</v>
      </c>
      <c r="C6" s="35">
        <f>SUMIF(Raw_outdoorairflowrate!$A:$A, $A6, Raw_outdoorairflowrate!C:C)</f>
        <v>0</v>
      </c>
      <c r="D6" s="35">
        <f>SUMIF(Raw_outdoorairflowrate!$A:$A, $A6, Raw_outdoorairflowrate!D:D)</f>
        <v>0</v>
      </c>
      <c r="E6" s="61">
        <f t="shared" si="1"/>
        <v>0</v>
      </c>
      <c r="F6" s="26"/>
    </row>
    <row r="9" spans="1:26" ht="15.75" customHeight="1" x14ac:dyDescent="0.25">
      <c r="A9" s="93" t="str">
        <f>"OA Controller - "&amp;Prototype!A2</f>
        <v>OA Controller - Grocery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</row>
    <row r="10" spans="1:26" x14ac:dyDescent="0.25">
      <c r="A10" s="19" t="s">
        <v>13</v>
      </c>
      <c r="B10" s="19" t="s">
        <v>18</v>
      </c>
      <c r="C10" s="19" t="s">
        <v>17</v>
      </c>
      <c r="D10" s="8" t="s">
        <v>73</v>
      </c>
      <c r="E10" s="8" t="s">
        <v>74</v>
      </c>
      <c r="F10" s="8" t="s">
        <v>75</v>
      </c>
      <c r="G10" s="8" t="s">
        <v>76</v>
      </c>
      <c r="H10" s="8" t="s">
        <v>77</v>
      </c>
      <c r="I10" s="8" t="s">
        <v>78</v>
      </c>
      <c r="J10" s="8" t="s">
        <v>79</v>
      </c>
      <c r="K10" s="8" t="s">
        <v>80</v>
      </c>
      <c r="L10" s="8" t="s">
        <v>81</v>
      </c>
      <c r="M10" s="8" t="s">
        <v>20</v>
      </c>
      <c r="N10" s="8" t="s">
        <v>21</v>
      </c>
      <c r="O10" s="8" t="s">
        <v>22</v>
      </c>
      <c r="P10" s="8" t="s">
        <v>23</v>
      </c>
      <c r="Q10" s="8" t="s">
        <v>24</v>
      </c>
      <c r="R10" s="8" t="s">
        <v>25</v>
      </c>
      <c r="S10" s="8" t="s">
        <v>26</v>
      </c>
      <c r="T10" s="8" t="s">
        <v>101</v>
      </c>
    </row>
    <row r="11" spans="1:26" x14ac:dyDescent="0.25">
      <c r="A11" s="100" t="s">
        <v>46</v>
      </c>
      <c r="B11" s="3" t="s">
        <v>39</v>
      </c>
      <c r="C11" s="3" t="s">
        <v>82</v>
      </c>
      <c r="D11" s="2" cm="1">
        <f t="array" ref="D11">_xlfn.XLOOKUP(
1,
(Raw_oacontroller!$B$2:$B$100=$B11)*(Raw_oacontroller!$A$2:$A$100=D$10),
Raw_oacontroller!$C$2:$C$100
)</f>
        <v>75</v>
      </c>
      <c r="E11" s="2" cm="1">
        <f t="array" ref="E11">_xlfn.XLOOKUP(
1,
(Raw_oacontroller!$B$2:$B$100=$B11)*(Raw_oacontroller!$A$2:$A$100=E$10),
Raw_oacontroller!$C$2:$C$100
)</f>
        <v>73</v>
      </c>
      <c r="F11" s="2" cm="1">
        <f t="array" ref="F11">_xlfn.XLOOKUP(
1,
(Raw_oacontroller!$B$2:$B$100=$B11)*(Raw_oacontroller!$A$2:$A$100=F$10),
Raw_oacontroller!$C$2:$C$100
)</f>
        <v>75</v>
      </c>
      <c r="G11" s="2" cm="1">
        <f t="array" ref="G11">_xlfn.XLOOKUP(
1,
(Raw_oacontroller!$B$2:$B$100=$B11)*(Raw_oacontroller!$A$2:$A$100=G$10),
Raw_oacontroller!$C$2:$C$100
)</f>
        <v>73</v>
      </c>
      <c r="H11" s="2" cm="1">
        <f t="array" ref="H11">_xlfn.XLOOKUP(
1,
(Raw_oacontroller!$B$2:$B$100=$B11)*(Raw_oacontroller!$A$2:$A$100=H$10),
Raw_oacontroller!$C$2:$C$100
)</f>
        <v>75</v>
      </c>
      <c r="I11" s="2" cm="1">
        <f t="array" ref="I11">_xlfn.XLOOKUP(
1,
(Raw_oacontroller!$B$2:$B$100=$B11)*(Raw_oacontroller!$A$2:$A$100=I$10),
Raw_oacontroller!$C$2:$C$100
)</f>
        <v>71</v>
      </c>
      <c r="J11" s="2" cm="1">
        <f t="array" ref="J11">_xlfn.XLOOKUP(
1,
(Raw_oacontroller!$B$2:$B$100=$B11)*(Raw_oacontroller!$A$2:$A$100=J$10),
Raw_oacontroller!$C$2:$C$100
)</f>
        <v>69</v>
      </c>
      <c r="K11" s="2" cm="1">
        <f t="array" ref="K11">_xlfn.XLOOKUP(
1,
(Raw_oacontroller!$B$2:$B$100=$B11)*(Raw_oacontroller!$A$2:$A$100=K$10),
Raw_oacontroller!$C$2:$C$100
)</f>
        <v>71</v>
      </c>
      <c r="L11" s="2" cm="1">
        <f t="array" ref="L11">_xlfn.XLOOKUP(
1,
(Raw_oacontroller!$B$2:$B$100=$B11)*(Raw_oacontroller!$A$2:$A$100=L$10),
Raw_oacontroller!$C$2:$C$100
)</f>
        <v>71</v>
      </c>
      <c r="M11" s="2" cm="1">
        <f t="array" ref="M11">_xlfn.XLOOKUP(
1,
(Raw_oacontroller!$B$2:$B$100=$B11)*(Raw_oacontroller!$A$2:$A$100=M$10),
Raw_oacontroller!$C$2:$C$100
)</f>
        <v>73</v>
      </c>
      <c r="N11" s="2" cm="1">
        <f t="array" ref="N11">_xlfn.XLOOKUP(
1,
(Raw_oacontroller!$B$2:$B$100=$B11)*(Raw_oacontroller!$A$2:$A$100=N$10),
Raw_oacontroller!$C$2:$C$100
)</f>
        <v>75</v>
      </c>
      <c r="O11" s="2" cm="1">
        <f t="array" ref="O11">_xlfn.XLOOKUP(
1,
(Raw_oacontroller!$B$2:$B$100=$B11)*(Raw_oacontroller!$A$2:$A$100=O$10),
Raw_oacontroller!$C$2:$C$100
)</f>
        <v>75</v>
      </c>
      <c r="P11" s="2" cm="1">
        <f t="array" ref="P11">_xlfn.XLOOKUP(
1,
(Raw_oacontroller!$B$2:$B$100=$B11)*(Raw_oacontroller!$A$2:$A$100=P$10),
Raw_oacontroller!$C$2:$C$100
)</f>
        <v>75</v>
      </c>
      <c r="Q11" s="2" cm="1">
        <f t="array" ref="Q11">_xlfn.XLOOKUP(
1,
(Raw_oacontroller!$B$2:$B$100=$B11)*(Raw_oacontroller!$A$2:$A$100=Q$10),
Raw_oacontroller!$C$2:$C$100
)</f>
        <v>75</v>
      </c>
      <c r="R11" s="2" cm="1">
        <f t="array" ref="R11">_xlfn.XLOOKUP(
1,
(Raw_oacontroller!$B$2:$B$100=$B11)*(Raw_oacontroller!$A$2:$A$100=R$10),
Raw_oacontroller!$C$2:$C$100
)</f>
        <v>75</v>
      </c>
      <c r="S11" s="2" cm="1">
        <f t="array" ref="S11">_xlfn.XLOOKUP(
1,
(Raw_oacontroller!$B$2:$B$100=$B11)*(Raw_oacontroller!$A$2:$A$100=S$10),
Raw_oacontroller!$C$2:$C$100
)</f>
        <v>75</v>
      </c>
      <c r="T11" s="26"/>
    </row>
    <row r="12" spans="1:26" x14ac:dyDescent="0.25">
      <c r="A12" s="100"/>
      <c r="B12" s="2" t="s">
        <v>40</v>
      </c>
      <c r="C12" s="3" t="s">
        <v>82</v>
      </c>
      <c r="D12" s="2" cm="1">
        <f t="array" ref="D12">_xlfn.XLOOKUP(
1,
(Raw_oacontroller!$B$2:$B$100=$B12)*(Raw_oacontroller!$A$2:$A$100=D$10),
Raw_oacontroller!$C$2:$C$100
)</f>
        <v>75</v>
      </c>
      <c r="E12" s="2" cm="1">
        <f t="array" ref="E12">_xlfn.XLOOKUP(
1,
(Raw_oacontroller!$B$2:$B$100=$B12)*(Raw_oacontroller!$A$2:$A$100=E$10),
Raw_oacontroller!$C$2:$C$100
)</f>
        <v>73</v>
      </c>
      <c r="F12" s="2" cm="1">
        <f t="array" ref="F12">_xlfn.XLOOKUP(
1,
(Raw_oacontroller!$B$2:$B$100=$B12)*(Raw_oacontroller!$A$2:$A$100=F$10),
Raw_oacontroller!$C$2:$C$100
)</f>
        <v>75</v>
      </c>
      <c r="G12" s="2" cm="1">
        <f t="array" ref="G12">_xlfn.XLOOKUP(
1,
(Raw_oacontroller!$B$2:$B$100=$B12)*(Raw_oacontroller!$A$2:$A$100=G$10),
Raw_oacontroller!$C$2:$C$100
)</f>
        <v>73</v>
      </c>
      <c r="H12" s="2" cm="1">
        <f t="array" ref="H12">_xlfn.XLOOKUP(
1,
(Raw_oacontroller!$B$2:$B$100=$B12)*(Raw_oacontroller!$A$2:$A$100=H$10),
Raw_oacontroller!$C$2:$C$100
)</f>
        <v>75</v>
      </c>
      <c r="I12" s="2" cm="1">
        <f t="array" ref="I12">_xlfn.XLOOKUP(
1,
(Raw_oacontroller!$B$2:$B$100=$B12)*(Raw_oacontroller!$A$2:$A$100=I$10),
Raw_oacontroller!$C$2:$C$100
)</f>
        <v>71</v>
      </c>
      <c r="J12" s="2" cm="1">
        <f t="array" ref="J12">_xlfn.XLOOKUP(
1,
(Raw_oacontroller!$B$2:$B$100=$B12)*(Raw_oacontroller!$A$2:$A$100=J$10),
Raw_oacontroller!$C$2:$C$100
)</f>
        <v>69</v>
      </c>
      <c r="K12" s="2" cm="1">
        <f t="array" ref="K12">_xlfn.XLOOKUP(
1,
(Raw_oacontroller!$B$2:$B$100=$B12)*(Raw_oacontroller!$A$2:$A$100=K$10),
Raw_oacontroller!$C$2:$C$100
)</f>
        <v>71</v>
      </c>
      <c r="L12" s="2" cm="1">
        <f t="array" ref="L12">_xlfn.XLOOKUP(
1,
(Raw_oacontroller!$B$2:$B$100=$B12)*(Raw_oacontroller!$A$2:$A$100=L$10),
Raw_oacontroller!$C$2:$C$100
)</f>
        <v>71</v>
      </c>
      <c r="M12" s="2" cm="1">
        <f t="array" ref="M12">_xlfn.XLOOKUP(
1,
(Raw_oacontroller!$B$2:$B$100=$B12)*(Raw_oacontroller!$A$2:$A$100=M$10),
Raw_oacontroller!$C$2:$C$100
)</f>
        <v>73</v>
      </c>
      <c r="N12" s="2" cm="1">
        <f t="array" ref="N12">_xlfn.XLOOKUP(
1,
(Raw_oacontroller!$B$2:$B$100=$B12)*(Raw_oacontroller!$A$2:$A$100=N$10),
Raw_oacontroller!$C$2:$C$100
)</f>
        <v>75</v>
      </c>
      <c r="O12" s="2" cm="1">
        <f t="array" ref="O12">_xlfn.XLOOKUP(
1,
(Raw_oacontroller!$B$2:$B$100=$B12)*(Raw_oacontroller!$A$2:$A$100=O$10),
Raw_oacontroller!$C$2:$C$100
)</f>
        <v>75</v>
      </c>
      <c r="P12" s="2" cm="1">
        <f t="array" ref="P12">_xlfn.XLOOKUP(
1,
(Raw_oacontroller!$B$2:$B$100=$B12)*(Raw_oacontroller!$A$2:$A$100=P$10),
Raw_oacontroller!$C$2:$C$100
)</f>
        <v>75</v>
      </c>
      <c r="Q12" s="2" cm="1">
        <f t="array" ref="Q12">_xlfn.XLOOKUP(
1,
(Raw_oacontroller!$B$2:$B$100=$B12)*(Raw_oacontroller!$A$2:$A$100=Q$10),
Raw_oacontroller!$C$2:$C$100
)</f>
        <v>75</v>
      </c>
      <c r="R12" s="2" cm="1">
        <f t="array" ref="R12">_xlfn.XLOOKUP(
1,
(Raw_oacontroller!$B$2:$B$100=$B12)*(Raw_oacontroller!$A$2:$A$100=R$10),
Raw_oacontroller!$C$2:$C$100
)</f>
        <v>75</v>
      </c>
      <c r="S12" s="2" cm="1">
        <f t="array" ref="S12">_xlfn.XLOOKUP(
1,
(Raw_oacontroller!$B$2:$B$100=$B12)*(Raw_oacontroller!$A$2:$A$100=S$10),
Raw_oacontroller!$C$2:$C$100
)</f>
        <v>75</v>
      </c>
      <c r="T12" s="26"/>
    </row>
    <row r="15" spans="1:26" ht="15.75" x14ac:dyDescent="0.25">
      <c r="A15" s="96" t="str">
        <f>"Exhaust hood - "&amp;Prototype!A2</f>
        <v>Exhaust hood - Grocery</v>
      </c>
      <c r="B15" s="96"/>
      <c r="C15" s="96"/>
      <c r="D15" s="96"/>
      <c r="E15" s="96"/>
    </row>
    <row r="16" spans="1:26" ht="27" x14ac:dyDescent="0.25">
      <c r="A16" s="16" t="s">
        <v>109</v>
      </c>
      <c r="B16" s="16" t="s">
        <v>110</v>
      </c>
      <c r="C16" s="16" t="s">
        <v>111</v>
      </c>
      <c r="D16" s="16" t="s">
        <v>112</v>
      </c>
      <c r="E16" s="16" t="s">
        <v>100</v>
      </c>
    </row>
    <row r="17" spans="1:5" x14ac:dyDescent="0.25">
      <c r="A17" s="4" t="s">
        <v>91</v>
      </c>
      <c r="B17" s="4" t="s">
        <v>91</v>
      </c>
      <c r="C17" s="4" t="s">
        <v>91</v>
      </c>
      <c r="D17" s="4" t="s">
        <v>91</v>
      </c>
      <c r="E17" s="4"/>
    </row>
  </sheetData>
  <mergeCells count="4">
    <mergeCell ref="A15:E15"/>
    <mergeCell ref="A11:A12"/>
    <mergeCell ref="A1:F1"/>
    <mergeCell ref="A9:T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5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213</v>
      </c>
      <c r="B2">
        <v>40011.19</v>
      </c>
      <c r="C2">
        <v>0</v>
      </c>
      <c r="D2">
        <v>0.25</v>
      </c>
    </row>
    <row r="3" spans="1:4" x14ac:dyDescent="0.25">
      <c r="A3" t="s">
        <v>395</v>
      </c>
      <c r="B3">
        <v>2851.18</v>
      </c>
      <c r="C3">
        <v>0</v>
      </c>
      <c r="D3">
        <v>0.15</v>
      </c>
    </row>
    <row r="4" spans="1:4" x14ac:dyDescent="0.25">
      <c r="A4" t="s">
        <v>397</v>
      </c>
      <c r="B4">
        <v>3500.23</v>
      </c>
      <c r="C4">
        <v>0</v>
      </c>
      <c r="D4">
        <v>0.15</v>
      </c>
    </row>
    <row r="5" spans="1:4" x14ac:dyDescent="0.25">
      <c r="A5" t="s">
        <v>399</v>
      </c>
      <c r="B5">
        <v>3639.25</v>
      </c>
      <c r="C5">
        <v>0</v>
      </c>
      <c r="D5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16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Grocery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167624.07999999999</v>
      </c>
      <c r="E4" s="70">
        <f>Raw_waterheater!D2</f>
        <v>35.15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167624.07999999999</v>
      </c>
      <c r="E5" s="70">
        <f>Raw_waterheater!D3</f>
        <v>35.15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Grocery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GROCERY SALES EL1 SSE PERIM SPC (G.SSE1)</v>
      </c>
      <c r="B10" s="62">
        <f>IFERROR(Zones!H3,0)</f>
        <v>40011.19</v>
      </c>
      <c r="C10" s="59">
        <f>IFERROR(Zones!K3,0)</f>
        <v>8.33</v>
      </c>
      <c r="D10" s="57">
        <f>IFERROR(E10/C10,0)</f>
        <v>14.409792316926771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120.03357</v>
      </c>
      <c r="F10" s="73">
        <f>E10/60</f>
        <v>2.0005595</v>
      </c>
      <c r="G10" s="74"/>
    </row>
    <row r="11" spans="1:8" x14ac:dyDescent="0.25">
      <c r="A11" s="58" t="str">
        <f>IFERROR(Zones!B4,0)</f>
        <v>INDLOADDOCK EL1 NORTH PERIM SPC (G.N3)</v>
      </c>
      <c r="B11" s="62">
        <f>IFERROR(Zones!H4,0)</f>
        <v>2851.18</v>
      </c>
      <c r="C11" s="59">
        <f>IFERROR(Zones!K4,0)</f>
        <v>5</v>
      </c>
      <c r="D11" s="57">
        <f t="shared" ref="D11:D15" si="0">IFERROR(E11/C11,0)</f>
        <v>1.0264247999999998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5.1321239999999992</v>
      </c>
      <c r="F11" s="73">
        <f t="shared" ref="F11:F15" si="1">E11/60</f>
        <v>8.5535399999999984E-2</v>
      </c>
      <c r="G11" s="74"/>
    </row>
    <row r="12" spans="1:8" x14ac:dyDescent="0.25">
      <c r="A12" s="58" t="str">
        <f>IFERROR(Zones!B5,0)</f>
        <v>OFFICE EL1 SW PERIM SPC (G.SW2)</v>
      </c>
      <c r="B12" s="62">
        <f>IFERROR(Zones!H5,0)</f>
        <v>3500.23</v>
      </c>
      <c r="C12" s="59">
        <f>IFERROR(Zones!K5,0)</f>
        <v>5</v>
      </c>
      <c r="D12" s="57">
        <f t="shared" si="0"/>
        <v>1.2600827999999999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6.300414</v>
      </c>
      <c r="F12" s="73">
        <f t="shared" si="1"/>
        <v>0.1050069</v>
      </c>
      <c r="G12" s="74"/>
    </row>
    <row r="13" spans="1:8" x14ac:dyDescent="0.25">
      <c r="A13" s="58" t="str">
        <f>IFERROR(Zones!B6,0)</f>
        <v>REFFOODPREP EL1 CORE SPC (G.C4)</v>
      </c>
      <c r="B13" s="62">
        <f>IFERROR(Zones!H6,0)</f>
        <v>1267.1400000000001</v>
      </c>
      <c r="C13" s="59">
        <f>IFERROR(Zones!K6,0)</f>
        <v>0</v>
      </c>
      <c r="D13" s="57">
        <f t="shared" si="0"/>
        <v>0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3" s="73">
        <f t="shared" si="1"/>
        <v>0</v>
      </c>
      <c r="G13" s="74"/>
    </row>
    <row r="14" spans="1:8" x14ac:dyDescent="0.25">
      <c r="A14" s="58" t="str">
        <f>IFERROR(Zones!B7,0)</f>
        <v>REFWALKINCOOL EL1 CORE SPC (G.C6)</v>
      </c>
      <c r="B14" s="62">
        <f>IFERROR(Zones!H7,0)</f>
        <v>1559.8</v>
      </c>
      <c r="C14" s="59">
        <f>IFERROR(Zones!K7,0)</f>
        <v>0</v>
      </c>
      <c r="D14" s="57">
        <f t="shared" si="0"/>
        <v>0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4" s="73">
        <f t="shared" si="1"/>
        <v>0</v>
      </c>
      <c r="G14" s="74"/>
    </row>
    <row r="15" spans="1:8" x14ac:dyDescent="0.25">
      <c r="A15" s="58" t="str">
        <f>IFERROR(Zones!B8,0)</f>
        <v>REFWALKINFREEZE EL1 CORE SPC (G.C5)</v>
      </c>
      <c r="B15" s="62">
        <f>IFERROR(Zones!H8,0)</f>
        <v>812.31</v>
      </c>
      <c r="C15" s="59">
        <f>IFERROR(Zones!K8,0)</f>
        <v>0</v>
      </c>
      <c r="D15" s="57">
        <f t="shared" si="0"/>
        <v>0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5" s="73">
        <f t="shared" si="1"/>
        <v>0</v>
      </c>
      <c r="G15" s="74"/>
    </row>
    <row r="16" spans="1:8" x14ac:dyDescent="0.25">
      <c r="A16" s="58" t="str">
        <f>Zones!B9</f>
        <v>Total (6 Space)</v>
      </c>
      <c r="B16" s="30"/>
      <c r="C16" s="59"/>
      <c r="D16" s="57"/>
      <c r="E16" s="75"/>
      <c r="F16" s="73"/>
      <c r="G16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167624.07999999999</v>
      </c>
      <c r="D2">
        <v>35.15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167624.07999999999</v>
      </c>
      <c r="D3">
        <v>35.15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4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405</v>
      </c>
      <c r="B2">
        <v>120.03357</v>
      </c>
      <c r="C2" t="s">
        <v>391</v>
      </c>
    </row>
    <row r="3" spans="1:3" x14ac:dyDescent="0.25">
      <c r="A3" t="s">
        <v>406</v>
      </c>
      <c r="B3">
        <v>5.1321239999999992</v>
      </c>
      <c r="C3" t="s">
        <v>394</v>
      </c>
    </row>
    <row r="4" spans="1:3" x14ac:dyDescent="0.25">
      <c r="A4" t="s">
        <v>407</v>
      </c>
      <c r="B4">
        <v>6.300414</v>
      </c>
      <c r="C4" t="s">
        <v>396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10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Grocery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Grocery</v>
      </c>
      <c r="D3" s="63">
        <f>Raw_interiorlights!C2</f>
        <v>40011.19</v>
      </c>
      <c r="E3" s="43">
        <f>Raw_interiorlights!D2</f>
        <v>1.544572460221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Industrial_high</v>
      </c>
      <c r="D4" s="63">
        <f>Raw_interiorlights!C3</f>
        <v>2851.18</v>
      </c>
      <c r="E4" s="43">
        <f>Raw_interiorlights!D3</f>
        <v>1.2527909029290001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Office</v>
      </c>
      <c r="D5" s="63">
        <f>Raw_interiorlights!C4</f>
        <v>3500.23</v>
      </c>
      <c r="E5" s="43">
        <f>Raw_interiorlights!D4</f>
        <v>1.2503584130480001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Existing</v>
      </c>
      <c r="B6" s="2" t="s">
        <v>66</v>
      </c>
      <c r="C6" s="2" t="str">
        <f>Raw_interiorlights!B5</f>
        <v>Storage_refrig</v>
      </c>
      <c r="D6" s="63">
        <f>Raw_interiorlights!C5</f>
        <v>3639.25</v>
      </c>
      <c r="E6" s="43">
        <f>Raw_interiorlights!D5</f>
        <v>0.62913566596900017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New Construction</v>
      </c>
      <c r="B7" s="2" t="s">
        <v>66</v>
      </c>
      <c r="C7" s="2" t="str">
        <f>Raw_interiorlights!B6</f>
        <v>Grocery</v>
      </c>
      <c r="D7" s="63">
        <f>Raw_interiorlights!C6</f>
        <v>40011.19</v>
      </c>
      <c r="E7" s="43">
        <f>Raw_interiorlights!D6</f>
        <v>0.999870569519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New Construction</v>
      </c>
      <c r="B8" s="2" t="s">
        <v>66</v>
      </c>
      <c r="C8" s="2" t="str">
        <f>Raw_interiorlights!B7</f>
        <v>Industrial_high</v>
      </c>
      <c r="D8" s="63">
        <f>Raw_interiorlights!C7</f>
        <v>2851.18</v>
      </c>
      <c r="E8" s="43">
        <f>Raw_interiorlights!D7</f>
        <v>0.64991440483200003</v>
      </c>
      <c r="F8" s="44" t="s">
        <v>55</v>
      </c>
      <c r="G8" s="44" t="s">
        <v>55</v>
      </c>
      <c r="H8" s="26"/>
    </row>
    <row r="9" spans="1:8" x14ac:dyDescent="0.25">
      <c r="A9" s="2" t="str">
        <f>Raw_interiorlights!A8</f>
        <v>New Construction</v>
      </c>
      <c r="B9" s="2" t="s">
        <v>66</v>
      </c>
      <c r="C9" s="2" t="str">
        <f>Raw_interiorlights!B8</f>
        <v>Office</v>
      </c>
      <c r="D9" s="63">
        <f>Raw_interiorlights!C8</f>
        <v>3500.23</v>
      </c>
      <c r="E9" s="43">
        <f>Raw_interiorlights!D8</f>
        <v>0.59991648029</v>
      </c>
      <c r="F9" s="44" t="s">
        <v>55</v>
      </c>
      <c r="G9" s="44" t="s">
        <v>55</v>
      </c>
      <c r="H9" s="26"/>
    </row>
    <row r="10" spans="1:8" x14ac:dyDescent="0.25">
      <c r="A10" s="2" t="str">
        <f>Raw_interiorlights!A9</f>
        <v>New Construction</v>
      </c>
      <c r="B10" s="2" t="s">
        <v>66</v>
      </c>
      <c r="C10" s="2" t="str">
        <f>Raw_interiorlights!B9</f>
        <v>Storage_refrig</v>
      </c>
      <c r="D10" s="63">
        <f>Raw_interiorlights!C9</f>
        <v>3639.25</v>
      </c>
      <c r="E10" s="43">
        <f>Raw_interiorlights!D9</f>
        <v>0.39995408922899989</v>
      </c>
      <c r="F10" s="44" t="s">
        <v>55</v>
      </c>
      <c r="G10" s="44" t="s">
        <v>55</v>
      </c>
      <c r="H10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Grocery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9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213</v>
      </c>
      <c r="C2">
        <v>40011.19</v>
      </c>
      <c r="D2">
        <v>1.544572460221</v>
      </c>
    </row>
    <row r="3" spans="1:4" x14ac:dyDescent="0.25">
      <c r="A3" t="s">
        <v>39</v>
      </c>
      <c r="B3" t="s">
        <v>395</v>
      </c>
      <c r="C3">
        <v>2851.18</v>
      </c>
      <c r="D3">
        <v>1.2527909029290001</v>
      </c>
    </row>
    <row r="4" spans="1:4" x14ac:dyDescent="0.25">
      <c r="A4" t="s">
        <v>39</v>
      </c>
      <c r="B4" t="s">
        <v>397</v>
      </c>
      <c r="C4">
        <v>3500.23</v>
      </c>
      <c r="D4">
        <v>1.2503584130480001</v>
      </c>
    </row>
    <row r="5" spans="1:4" x14ac:dyDescent="0.25">
      <c r="A5" t="s">
        <v>39</v>
      </c>
      <c r="B5" t="s">
        <v>399</v>
      </c>
      <c r="C5">
        <v>3639.25</v>
      </c>
      <c r="D5">
        <v>0.62913566596900017</v>
      </c>
    </row>
    <row r="6" spans="1:4" x14ac:dyDescent="0.25">
      <c r="A6" t="s">
        <v>40</v>
      </c>
      <c r="B6" t="s">
        <v>213</v>
      </c>
      <c r="C6">
        <v>40011.19</v>
      </c>
      <c r="D6">
        <v>0.999870569519</v>
      </c>
    </row>
    <row r="7" spans="1:4" x14ac:dyDescent="0.25">
      <c r="A7" t="s">
        <v>40</v>
      </c>
      <c r="B7" t="s">
        <v>395</v>
      </c>
      <c r="C7">
        <v>2851.18</v>
      </c>
      <c r="D7">
        <v>0.64991440483200003</v>
      </c>
    </row>
    <row r="8" spans="1:4" x14ac:dyDescent="0.25">
      <c r="A8" t="s">
        <v>40</v>
      </c>
      <c r="B8" t="s">
        <v>397</v>
      </c>
      <c r="C8">
        <v>3500.23</v>
      </c>
      <c r="D8">
        <v>0.59991648029</v>
      </c>
    </row>
    <row r="9" spans="1:4" x14ac:dyDescent="0.25">
      <c r="A9" t="s">
        <v>40</v>
      </c>
      <c r="B9" t="s">
        <v>399</v>
      </c>
      <c r="C9">
        <v>3639.25</v>
      </c>
      <c r="D9">
        <v>0.39995408922899989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0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Grocery</v>
      </c>
      <c r="B1" s="89"/>
      <c r="C1" s="89"/>
      <c r="D1" s="89"/>
    </row>
    <row r="2" spans="1:4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4" x14ac:dyDescent="0.25">
      <c r="A3" s="3" t="str">
        <f>IF(TRIM(Raw_equipment!$A2)="Existing",Raw_equipment!B2,"")</f>
        <v>Grocery</v>
      </c>
      <c r="B3" s="64">
        <f>IF(TRIM(Raw_equipment!$A2)="Existing",Raw_equipment!C2,"")</f>
        <v>40011.19</v>
      </c>
      <c r="C3" s="54">
        <f>IF(TRIM(Raw_equipment!$A2)="Existing",Raw_equipment!D2,"")</f>
        <v>0.999870569519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4" x14ac:dyDescent="0.25">
      <c r="A4" s="3" t="str">
        <f>IF(TRIM(Raw_equipment!$A3)="Existing",Raw_equipment!B3,"")</f>
        <v>Industrial_high</v>
      </c>
      <c r="B4" s="64">
        <f>IF(TRIM(Raw_equipment!$A3)="Existing",Raw_equipment!C3,"")</f>
        <v>2851.18</v>
      </c>
      <c r="C4" s="54">
        <f>IF(TRIM(Raw_equipment!$A3)="Existing",Raw_equipment!D3,"")</f>
        <v>0.999870569519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5" spans="1:4" x14ac:dyDescent="0.25">
      <c r="A5" s="3" t="str">
        <f>IF(TRIM(Raw_equipment!$A4)="Existing",Raw_equipment!B4,"")</f>
        <v>Office</v>
      </c>
      <c r="B5" s="64">
        <f>IF(TRIM(Raw_equipment!$A4)="Existing",Raw_equipment!C4,"")</f>
        <v>3500.23</v>
      </c>
      <c r="C5" s="54">
        <f>IF(TRIM(Raw_equipment!$A4)="Existing",Raw_equipment!D4,"")</f>
        <v>1.4997912007250001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6" spans="1:4" x14ac:dyDescent="0.25">
      <c r="A6" s="3" t="str">
        <f>IF(TRIM(Raw_equipment!$A5)="Existing",Raw_equipment!B5,"")</f>
        <v>Storage_refrig</v>
      </c>
      <c r="B6" s="64">
        <f>IF(TRIM(Raw_equipment!$A5)="Existing",Raw_equipment!C5,"")</f>
        <v>3639.25</v>
      </c>
      <c r="C6" s="54">
        <f>IF(TRIM(Raw_equipment!$A5)="Existing",Raw_equipment!D5,"")</f>
        <v>0.199962391061</v>
      </c>
      <c r="D6" s="35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>0</v>
      </c>
    </row>
    <row r="9" spans="1:4" ht="15.75" x14ac:dyDescent="0.25">
      <c r="A9" s="107" t="str">
        <f>"Refrigeration - "&amp;Prototype!A2</f>
        <v>Refrigeration - Grocery</v>
      </c>
      <c r="B9" s="89"/>
      <c r="C9" s="89"/>
      <c r="D9" s="89"/>
    </row>
    <row r="10" spans="1:4" ht="30" x14ac:dyDescent="0.25">
      <c r="A10" s="51" t="s">
        <v>258</v>
      </c>
      <c r="B10" s="51" t="s">
        <v>259</v>
      </c>
      <c r="C10" s="52" t="s">
        <v>311</v>
      </c>
      <c r="D10" s="51" t="s">
        <v>261</v>
      </c>
    </row>
    <row r="11" spans="1:4" x14ac:dyDescent="0.25">
      <c r="A11" s="3" t="str">
        <f>IF(TRIM(Raw_refrigerationsystem!$A2)="Existing",Raw_refrigerationsystem!B2,"")</f>
        <v>MT_System</v>
      </c>
      <c r="B11" s="3" t="str">
        <f>IF(TRIM(Raw_refrigerationsystem!$A2)="Existing",Raw_refrigerationsystem!C2,"")</f>
        <v>2600 W</v>
      </c>
      <c r="C11" s="3" t="str">
        <f>IF(TRIM(Raw_refrigerationsystem!$A2)="Existing",Raw_refrigerationsystem!D2,"")</f>
        <v>R507</v>
      </c>
      <c r="D11" s="3" t="str">
        <f>IF(TRIM(Raw_refrigerationsystem!$A2)="Existing",Raw_refrigerationsystem!E2,"")</f>
        <v>AirCooled</v>
      </c>
    </row>
    <row r="12" spans="1:4" x14ac:dyDescent="0.25">
      <c r="A12" s="3" t="str">
        <f>IF(TRIM(Raw_refrigerationsystem!$A3)="Existing",Raw_refrigerationsystem!B3,"")</f>
        <v>LT_System</v>
      </c>
      <c r="B12" s="3" t="str">
        <f>IF(TRIM(Raw_refrigerationsystem!$A3)="Existing",Raw_refrigerationsystem!C3,"")</f>
        <v>2600 W</v>
      </c>
      <c r="C12" s="3" t="str">
        <f>IF(TRIM(Raw_refrigerationsystem!$A3)="Existing",Raw_refrigerationsystem!D3,"")</f>
        <v>R507</v>
      </c>
      <c r="D12" s="3" t="str">
        <f>IF(TRIM(Raw_refrigerationsystem!$A3)="Existing",Raw_refrigerationsystem!E3,"")</f>
        <v>AirCooled</v>
      </c>
    </row>
    <row r="13" spans="1:4" x14ac:dyDescent="0.25">
      <c r="A13" s="3" t="str">
        <f>IF(TRIM(Raw_refrigerationsystem!$A4)="Existing",Raw_refrigerationsystem!B4,"")</f>
        <v/>
      </c>
      <c r="B13" s="3" t="str">
        <f>IF(TRIM(Raw_refrigerationsystem!$A4)="Existing",Raw_refrigerationsystem!C4,"")</f>
        <v/>
      </c>
      <c r="C13" s="3" t="str">
        <f>IF(TRIM(Raw_refrigerationsystem!$A4)="Existing",Raw_refrigerationsystem!D4,"")</f>
        <v/>
      </c>
      <c r="D13" s="3" t="str">
        <f>IF(TRIM(Raw_refrigerationsystem!$A4)="Existing",Raw_refrigerationsystem!E4,"")</f>
        <v/>
      </c>
    </row>
    <row r="14" spans="1:4" x14ac:dyDescent="0.25">
      <c r="A14" s="3" t="str">
        <f>IF(TRIM(Raw_refrigerationsystem!$A5)="Existing",Raw_refrigerationsystem!B5,"")</f>
        <v/>
      </c>
      <c r="B14" s="3" t="str">
        <f>IF(TRIM(Raw_refrigerationsystem!$A5)="Existing",Raw_refrigerationsystem!C5,"")</f>
        <v/>
      </c>
      <c r="C14" s="3" t="str">
        <f>IF(TRIM(Raw_refrigerationsystem!$A5)="Existing",Raw_refrigerationsystem!D5,"")</f>
        <v/>
      </c>
      <c r="D14" s="3" t="str">
        <f>IF(TRIM(Raw_refrigerationsystem!$A5)="Existing",Raw_refrigerationsystem!E5,"")</f>
        <v/>
      </c>
    </row>
    <row r="17" spans="1:9" ht="15.75" x14ac:dyDescent="0.25">
      <c r="A17" s="107" t="str">
        <f>"Elevator - "&amp;Prototype!A2</f>
        <v>Elevator - Grocery</v>
      </c>
      <c r="B17" s="89"/>
      <c r="C17" s="89"/>
      <c r="D17" s="89"/>
      <c r="E17" s="89"/>
      <c r="F17" s="89"/>
      <c r="G17" s="89"/>
      <c r="H17" s="89"/>
      <c r="I17" s="89"/>
    </row>
    <row r="18" spans="1:9" ht="27" x14ac:dyDescent="0.25">
      <c r="A18" s="16" t="s">
        <v>18</v>
      </c>
      <c r="B18" s="16" t="s">
        <v>118</v>
      </c>
      <c r="C18" s="16" t="s">
        <v>119</v>
      </c>
      <c r="D18" s="16" t="s">
        <v>120</v>
      </c>
      <c r="E18" s="16" t="s">
        <v>121</v>
      </c>
      <c r="F18" s="16" t="s">
        <v>122</v>
      </c>
      <c r="G18" s="16" t="s">
        <v>123</v>
      </c>
      <c r="H18" s="16" t="s">
        <v>124</v>
      </c>
      <c r="I18" s="16" t="s">
        <v>100</v>
      </c>
    </row>
    <row r="19" spans="1:9" x14ac:dyDescent="0.25">
      <c r="A19" s="33" t="s">
        <v>39</v>
      </c>
      <c r="B19" s="4" t="s">
        <v>91</v>
      </c>
      <c r="C19" s="4" t="s">
        <v>91</v>
      </c>
      <c r="D19" s="4" t="s">
        <v>91</v>
      </c>
      <c r="E19" s="4" t="s">
        <v>91</v>
      </c>
      <c r="F19" s="4" t="s">
        <v>91</v>
      </c>
      <c r="G19" s="4" t="s">
        <v>91</v>
      </c>
      <c r="H19" s="4" t="s">
        <v>91</v>
      </c>
      <c r="I19" s="31"/>
    </row>
    <row r="20" spans="1:9" x14ac:dyDescent="0.25">
      <c r="A20" s="33" t="s">
        <v>40</v>
      </c>
      <c r="B20" s="4" t="s">
        <v>91</v>
      </c>
      <c r="C20" s="4" t="s">
        <v>91</v>
      </c>
      <c r="D20" s="4" t="s">
        <v>91</v>
      </c>
      <c r="E20" s="4" t="s">
        <v>91</v>
      </c>
      <c r="F20" s="4" t="s">
        <v>91</v>
      </c>
      <c r="G20" s="4" t="s">
        <v>91</v>
      </c>
      <c r="H20" s="4" t="s">
        <v>91</v>
      </c>
      <c r="I20" s="32"/>
    </row>
  </sheetData>
  <mergeCells count="3">
    <mergeCell ref="A17:I17"/>
    <mergeCell ref="A1:D1"/>
    <mergeCell ref="A9:D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9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213</v>
      </c>
      <c r="C2">
        <v>40011.19</v>
      </c>
      <c r="D2">
        <v>0.999870569519</v>
      </c>
    </row>
    <row r="3" spans="1:4" x14ac:dyDescent="0.25">
      <c r="A3" t="s">
        <v>39</v>
      </c>
      <c r="B3" t="s">
        <v>395</v>
      </c>
      <c r="C3">
        <v>2851.18</v>
      </c>
      <c r="D3">
        <v>0.999870569519</v>
      </c>
    </row>
    <row r="4" spans="1:4" x14ac:dyDescent="0.25">
      <c r="A4" t="s">
        <v>39</v>
      </c>
      <c r="B4" t="s">
        <v>397</v>
      </c>
      <c r="C4">
        <v>3500.23</v>
      </c>
      <c r="D4">
        <v>1.4997912007250001</v>
      </c>
    </row>
    <row r="5" spans="1:4" x14ac:dyDescent="0.25">
      <c r="A5" t="s">
        <v>39</v>
      </c>
      <c r="B5" t="s">
        <v>399</v>
      </c>
      <c r="C5">
        <v>3639.25</v>
      </c>
      <c r="D5">
        <v>0.199962391061</v>
      </c>
    </row>
    <row r="6" spans="1:4" x14ac:dyDescent="0.25">
      <c r="A6" t="s">
        <v>40</v>
      </c>
      <c r="B6" t="s">
        <v>213</v>
      </c>
      <c r="C6">
        <v>40011.19</v>
      </c>
      <c r="D6">
        <v>0.999870569519</v>
      </c>
    </row>
    <row r="7" spans="1:4" x14ac:dyDescent="0.25">
      <c r="A7" t="s">
        <v>40</v>
      </c>
      <c r="B7" t="s">
        <v>395</v>
      </c>
      <c r="C7">
        <v>2851.18</v>
      </c>
      <c r="D7">
        <v>0.999870569519</v>
      </c>
    </row>
    <row r="8" spans="1:4" x14ac:dyDescent="0.25">
      <c r="A8" t="s">
        <v>40</v>
      </c>
      <c r="B8" t="s">
        <v>397</v>
      </c>
      <c r="C8">
        <v>3500.23</v>
      </c>
      <c r="D8">
        <v>1.4997912007250001</v>
      </c>
    </row>
    <row r="9" spans="1:4" x14ac:dyDescent="0.25">
      <c r="A9" t="s">
        <v>40</v>
      </c>
      <c r="B9" t="s">
        <v>399</v>
      </c>
      <c r="C9">
        <v>3639.25</v>
      </c>
      <c r="D9">
        <v>0.199962391061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450</v>
      </c>
      <c r="D2" t="s">
        <v>451</v>
      </c>
    </row>
    <row r="3" spans="1:4" x14ac:dyDescent="0.25">
      <c r="A3" t="s">
        <v>40</v>
      </c>
      <c r="B3" t="s">
        <v>450</v>
      </c>
      <c r="D3" t="s">
        <v>451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5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39</v>
      </c>
      <c r="B2" t="s">
        <v>432</v>
      </c>
      <c r="C2" t="s">
        <v>433</v>
      </c>
      <c r="D2" t="s">
        <v>434</v>
      </c>
      <c r="E2" t="s">
        <v>435</v>
      </c>
    </row>
    <row r="3" spans="1:5" x14ac:dyDescent="0.25">
      <c r="A3" t="s">
        <v>39</v>
      </c>
      <c r="B3" t="s">
        <v>436</v>
      </c>
      <c r="C3" t="s">
        <v>433</v>
      </c>
      <c r="D3" t="s">
        <v>434</v>
      </c>
      <c r="E3" t="s">
        <v>435</v>
      </c>
    </row>
    <row r="4" spans="1:5" x14ac:dyDescent="0.25">
      <c r="A4" t="s">
        <v>40</v>
      </c>
      <c r="B4" t="s">
        <v>432</v>
      </c>
      <c r="C4" t="s">
        <v>433</v>
      </c>
      <c r="D4" t="s">
        <v>434</v>
      </c>
      <c r="E4" t="s">
        <v>435</v>
      </c>
    </row>
    <row r="5" spans="1:5" x14ac:dyDescent="0.25">
      <c r="A5" t="s">
        <v>40</v>
      </c>
      <c r="B5" t="s">
        <v>436</v>
      </c>
      <c r="C5" t="s">
        <v>433</v>
      </c>
      <c r="D5" t="s">
        <v>434</v>
      </c>
      <c r="E5" t="s">
        <v>435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25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Grocery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Retail</v>
      </c>
      <c r="C4" s="2" t="str">
        <f>Raw_schedule!C2</f>
        <v>AllOtherDays</v>
      </c>
      <c r="D4" s="108" t="s">
        <v>345</v>
      </c>
      <c r="E4" s="2">
        <f>Raw_schedule!D2</f>
        <v>84.92</v>
      </c>
      <c r="F4" s="2">
        <f>Raw_schedule!E2</f>
        <v>84.92</v>
      </c>
      <c r="G4" s="2">
        <f>Raw_schedule!F2</f>
        <v>84.92</v>
      </c>
      <c r="H4" s="2">
        <f>Raw_schedule!G2</f>
        <v>84.92</v>
      </c>
      <c r="I4" s="2">
        <f>Raw_schedule!H2</f>
        <v>84.92</v>
      </c>
      <c r="J4" s="2">
        <f>Raw_schedule!I2</f>
        <v>84.92</v>
      </c>
      <c r="K4" s="2">
        <f>Raw_schedule!J2</f>
        <v>84.92</v>
      </c>
      <c r="L4" s="2">
        <f>Raw_schedule!K2</f>
        <v>84.92</v>
      </c>
      <c r="M4" s="2">
        <f>Raw_schedule!L2</f>
        <v>75.02</v>
      </c>
      <c r="N4" s="2">
        <f>Raw_schedule!M2</f>
        <v>75.02</v>
      </c>
      <c r="O4" s="2">
        <f>Raw_schedule!N2</f>
        <v>75.02</v>
      </c>
      <c r="P4" s="2">
        <f>Raw_schedule!O2</f>
        <v>75.02</v>
      </c>
      <c r="Q4" s="2">
        <f>Raw_schedule!P2</f>
        <v>75.02</v>
      </c>
      <c r="R4" s="2">
        <f>Raw_schedule!Q2</f>
        <v>75.02</v>
      </c>
      <c r="S4" s="2">
        <f>Raw_schedule!R2</f>
        <v>75.02</v>
      </c>
      <c r="T4" s="2">
        <f>Raw_schedule!S2</f>
        <v>75.02</v>
      </c>
      <c r="U4" s="2">
        <f>Raw_schedule!T2</f>
        <v>75.02</v>
      </c>
      <c r="V4" s="2">
        <f>Raw_schedule!U2</f>
        <v>75.02</v>
      </c>
      <c r="W4" s="2">
        <f>Raw_schedule!V2</f>
        <v>75.02</v>
      </c>
      <c r="X4" s="2">
        <f>Raw_schedule!W2</f>
        <v>84.92</v>
      </c>
      <c r="Y4" s="2">
        <f>Raw_schedule!X2</f>
        <v>84.92</v>
      </c>
      <c r="Z4" s="2">
        <f>Raw_schedule!Y2</f>
        <v>84.92</v>
      </c>
      <c r="AA4" s="2">
        <f>Raw_schedule!Z2</f>
        <v>84.92</v>
      </c>
      <c r="AB4" s="2">
        <f>Raw_schedule!AA2</f>
        <v>84.92</v>
      </c>
    </row>
    <row r="5" spans="1:28" x14ac:dyDescent="0.25">
      <c r="A5" s="39" t="str">
        <f>Raw_schedule!B3</f>
        <v>Cooling Setpoint Schedule</v>
      </c>
      <c r="B5" s="39" t="str">
        <f>Raw_schedule!A3</f>
        <v>Retail</v>
      </c>
      <c r="C5" s="2" t="str">
        <f>Raw_schedule!C3</f>
        <v>Saturdays</v>
      </c>
      <c r="D5" s="109"/>
      <c r="E5" s="2">
        <f>Raw_schedule!D3</f>
        <v>84.92</v>
      </c>
      <c r="F5" s="2">
        <f>Raw_schedule!E3</f>
        <v>84.92</v>
      </c>
      <c r="G5" s="2">
        <f>Raw_schedule!F3</f>
        <v>84.92</v>
      </c>
      <c r="H5" s="2">
        <f>Raw_schedule!G3</f>
        <v>84.92</v>
      </c>
      <c r="I5" s="2">
        <f>Raw_schedule!H3</f>
        <v>84.92</v>
      </c>
      <c r="J5" s="2">
        <f>Raw_schedule!I3</f>
        <v>84.92</v>
      </c>
      <c r="K5" s="2">
        <f>Raw_schedule!J3</f>
        <v>75.02</v>
      </c>
      <c r="L5" s="2">
        <f>Raw_schedule!K3</f>
        <v>75.02</v>
      </c>
      <c r="M5" s="2">
        <f>Raw_schedule!L3</f>
        <v>75.02</v>
      </c>
      <c r="N5" s="2">
        <f>Raw_schedule!M3</f>
        <v>75.02</v>
      </c>
      <c r="O5" s="2">
        <f>Raw_schedule!N3</f>
        <v>75.02</v>
      </c>
      <c r="P5" s="2">
        <f>Raw_schedule!O3</f>
        <v>75.02</v>
      </c>
      <c r="Q5" s="2">
        <f>Raw_schedule!P3</f>
        <v>75.02</v>
      </c>
      <c r="R5" s="2">
        <f>Raw_schedule!Q3</f>
        <v>75.02</v>
      </c>
      <c r="S5" s="2">
        <f>Raw_schedule!R3</f>
        <v>75.02</v>
      </c>
      <c r="T5" s="2">
        <f>Raw_schedule!S3</f>
        <v>75.02</v>
      </c>
      <c r="U5" s="2">
        <f>Raw_schedule!T3</f>
        <v>75.02</v>
      </c>
      <c r="V5" s="2">
        <f>Raw_schedule!U3</f>
        <v>75.02</v>
      </c>
      <c r="W5" s="2">
        <f>Raw_schedule!V3</f>
        <v>75.02</v>
      </c>
      <c r="X5" s="2">
        <f>Raw_schedule!W3</f>
        <v>75.02</v>
      </c>
      <c r="Y5" s="2">
        <f>Raw_schedule!X3</f>
        <v>75.02</v>
      </c>
      <c r="Z5" s="2">
        <f>Raw_schedule!Y3</f>
        <v>75.02</v>
      </c>
      <c r="AA5" s="2">
        <f>Raw_schedule!Z3</f>
        <v>84.92</v>
      </c>
      <c r="AB5" s="2">
        <f>Raw_schedule!AA3</f>
        <v>84.92</v>
      </c>
    </row>
    <row r="6" spans="1:28" x14ac:dyDescent="0.25">
      <c r="A6" s="39" t="str">
        <f>Raw_schedule!B4</f>
        <v>Cooling Setpoint Schedule</v>
      </c>
      <c r="B6" s="39" t="str">
        <f>Raw_schedule!A4</f>
        <v>Retail</v>
      </c>
      <c r="C6" s="2" t="str">
        <f>Raw_schedule!C4</f>
        <v>Weekdays</v>
      </c>
      <c r="D6" s="2"/>
      <c r="E6" s="2">
        <f>Raw_schedule!D4</f>
        <v>84.92</v>
      </c>
      <c r="F6" s="2">
        <f>Raw_schedule!E4</f>
        <v>84.92</v>
      </c>
      <c r="G6" s="2">
        <f>Raw_schedule!F4</f>
        <v>84.92</v>
      </c>
      <c r="H6" s="2">
        <f>Raw_schedule!G4</f>
        <v>84.92</v>
      </c>
      <c r="I6" s="2">
        <f>Raw_schedule!H4</f>
        <v>84.92</v>
      </c>
      <c r="J6" s="2">
        <f>Raw_schedule!I4</f>
        <v>84.92</v>
      </c>
      <c r="K6" s="2">
        <f>Raw_schedule!J4</f>
        <v>75.02</v>
      </c>
      <c r="L6" s="2">
        <f>Raw_schedule!K4</f>
        <v>75.02</v>
      </c>
      <c r="M6" s="2">
        <f>Raw_schedule!L4</f>
        <v>75.02</v>
      </c>
      <c r="N6" s="2">
        <f>Raw_schedule!M4</f>
        <v>75.02</v>
      </c>
      <c r="O6" s="2">
        <f>Raw_schedule!N4</f>
        <v>75.02</v>
      </c>
      <c r="P6" s="2">
        <f>Raw_schedule!O4</f>
        <v>75.02</v>
      </c>
      <c r="Q6" s="2">
        <f>Raw_schedule!P4</f>
        <v>75.02</v>
      </c>
      <c r="R6" s="2">
        <f>Raw_schedule!Q4</f>
        <v>75.02</v>
      </c>
      <c r="S6" s="2">
        <f>Raw_schedule!R4</f>
        <v>75.02</v>
      </c>
      <c r="T6" s="2">
        <f>Raw_schedule!S4</f>
        <v>75.02</v>
      </c>
      <c r="U6" s="2">
        <f>Raw_schedule!T4</f>
        <v>75.02</v>
      </c>
      <c r="V6" s="2">
        <f>Raw_schedule!U4</f>
        <v>75.02</v>
      </c>
      <c r="W6" s="2">
        <f>Raw_schedule!V4</f>
        <v>75.02</v>
      </c>
      <c r="X6" s="2">
        <f>Raw_schedule!W4</f>
        <v>75.02</v>
      </c>
      <c r="Y6" s="2">
        <f>Raw_schedule!X4</f>
        <v>75.02</v>
      </c>
      <c r="Z6" s="2">
        <f>Raw_schedule!Y4</f>
        <v>84.92</v>
      </c>
      <c r="AA6" s="2">
        <f>Raw_schedule!Z4</f>
        <v>84.92</v>
      </c>
      <c r="AB6" s="2">
        <f>Raw_schedule!AA4</f>
        <v>84.92</v>
      </c>
    </row>
    <row r="7" spans="1:28" x14ac:dyDescent="0.25">
      <c r="A7" s="39" t="str">
        <f>Raw_schedule!B5</f>
        <v>DHW Sch</v>
      </c>
      <c r="B7" s="39" t="str">
        <f>Raw_schedule!A5</f>
        <v>Retail</v>
      </c>
      <c r="C7" s="2" t="str">
        <f>Raw_schedule!C5</f>
        <v>AllOtherDays</v>
      </c>
      <c r="D7" s="2"/>
      <c r="E7" s="2">
        <f>Raw_schedule!D5</f>
        <v>7.0000000000000007E-2</v>
      </c>
      <c r="F7" s="2">
        <f>Raw_schedule!E5</f>
        <v>7.0000000000000007E-2</v>
      </c>
      <c r="G7" s="2">
        <f>Raw_schedule!F5</f>
        <v>7.0000000000000007E-2</v>
      </c>
      <c r="H7" s="2">
        <f>Raw_schedule!G5</f>
        <v>0.06</v>
      </c>
      <c r="I7" s="2">
        <f>Raw_schedule!H5</f>
        <v>0.06</v>
      </c>
      <c r="J7" s="2">
        <f>Raw_schedule!I5</f>
        <v>0.06</v>
      </c>
      <c r="K7" s="2">
        <f>Raw_schedule!J5</f>
        <v>7.0000000000000007E-2</v>
      </c>
      <c r="L7" s="2">
        <f>Raw_schedule!K5</f>
        <v>0.1</v>
      </c>
      <c r="M7" s="2">
        <f>Raw_schedule!L5</f>
        <v>0.12</v>
      </c>
      <c r="N7" s="2">
        <f>Raw_schedule!M5</f>
        <v>0.14000000000000001</v>
      </c>
      <c r="O7" s="2">
        <f>Raw_schedule!N5</f>
        <v>0.28999999999999998</v>
      </c>
      <c r="P7" s="2">
        <f>Raw_schedule!O5</f>
        <v>0.31</v>
      </c>
      <c r="Q7" s="2">
        <f>Raw_schedule!P5</f>
        <v>0.36</v>
      </c>
      <c r="R7" s="2">
        <f>Raw_schedule!Q5</f>
        <v>0.36</v>
      </c>
      <c r="S7" s="2">
        <f>Raw_schedule!R5</f>
        <v>0.34</v>
      </c>
      <c r="T7" s="2">
        <f>Raw_schedule!S5</f>
        <v>0.35</v>
      </c>
      <c r="U7" s="2">
        <f>Raw_schedule!T5</f>
        <v>0.37</v>
      </c>
      <c r="V7" s="2">
        <f>Raw_schedule!U5</f>
        <v>0.34</v>
      </c>
      <c r="W7" s="2">
        <f>Raw_schedule!V5</f>
        <v>0.25</v>
      </c>
      <c r="X7" s="2">
        <f>Raw_schedule!W5</f>
        <v>0.27</v>
      </c>
      <c r="Y7" s="2">
        <f>Raw_schedule!X5</f>
        <v>0.21</v>
      </c>
      <c r="Z7" s="2">
        <f>Raw_schedule!Y5</f>
        <v>0.16</v>
      </c>
      <c r="AA7" s="2">
        <f>Raw_schedule!Z5</f>
        <v>0.1</v>
      </c>
      <c r="AB7" s="2">
        <f>Raw_schedule!AA5</f>
        <v>0.06</v>
      </c>
    </row>
    <row r="8" spans="1:28" x14ac:dyDescent="0.25">
      <c r="A8" s="39" t="str">
        <f>Raw_schedule!B6</f>
        <v>DHW Sch</v>
      </c>
      <c r="B8" s="39" t="str">
        <f>Raw_schedule!A6</f>
        <v>Retail</v>
      </c>
      <c r="C8" s="2" t="str">
        <f>Raw_schedule!C6</f>
        <v>Saturday</v>
      </c>
      <c r="D8" s="2"/>
      <c r="E8" s="2">
        <f>Raw_schedule!D6</f>
        <v>0.11</v>
      </c>
      <c r="F8" s="2">
        <f>Raw_schedule!E6</f>
        <v>0.1</v>
      </c>
      <c r="G8" s="2">
        <f>Raw_schedule!F6</f>
        <v>0.08</v>
      </c>
      <c r="H8" s="2">
        <f>Raw_schedule!G6</f>
        <v>0.06</v>
      </c>
      <c r="I8" s="2">
        <f>Raw_schedule!H6</f>
        <v>0.06</v>
      </c>
      <c r="J8" s="2">
        <f>Raw_schedule!I6</f>
        <v>0.06</v>
      </c>
      <c r="K8" s="2">
        <f>Raw_schedule!J6</f>
        <v>7.0000000000000007E-2</v>
      </c>
      <c r="L8" s="2">
        <f>Raw_schedule!K6</f>
        <v>0.2</v>
      </c>
      <c r="M8" s="2">
        <f>Raw_schedule!L6</f>
        <v>0.24</v>
      </c>
      <c r="N8" s="2">
        <f>Raw_schedule!M6</f>
        <v>0.27</v>
      </c>
      <c r="O8" s="2">
        <f>Raw_schedule!N6</f>
        <v>0.42</v>
      </c>
      <c r="P8" s="2">
        <f>Raw_schedule!O6</f>
        <v>0.54</v>
      </c>
      <c r="Q8" s="2">
        <f>Raw_schedule!P6</f>
        <v>0.59</v>
      </c>
      <c r="R8" s="2">
        <f>Raw_schedule!Q6</f>
        <v>0.6</v>
      </c>
      <c r="S8" s="2">
        <f>Raw_schedule!R6</f>
        <v>0.49</v>
      </c>
      <c r="T8" s="2">
        <f>Raw_schedule!S6</f>
        <v>0.48</v>
      </c>
      <c r="U8" s="2">
        <f>Raw_schedule!T6</f>
        <v>0.47</v>
      </c>
      <c r="V8" s="2">
        <f>Raw_schedule!U6</f>
        <v>0.46</v>
      </c>
      <c r="W8" s="2">
        <f>Raw_schedule!V6</f>
        <v>0.44</v>
      </c>
      <c r="X8" s="2">
        <f>Raw_schedule!W6</f>
        <v>0.36</v>
      </c>
      <c r="Y8" s="2">
        <f>Raw_schedule!X6</f>
        <v>0.28999999999999998</v>
      </c>
      <c r="Z8" s="2">
        <f>Raw_schedule!Y6</f>
        <v>0.22</v>
      </c>
      <c r="AA8" s="2">
        <f>Raw_schedule!Z6</f>
        <v>0.16</v>
      </c>
      <c r="AB8" s="2">
        <f>Raw_schedule!AA6</f>
        <v>0.13</v>
      </c>
    </row>
    <row r="9" spans="1:28" x14ac:dyDescent="0.25">
      <c r="A9" s="39" t="str">
        <f>Raw_schedule!B7</f>
        <v>DHW Sch</v>
      </c>
      <c r="B9" s="39" t="str">
        <f>Raw_schedule!A7</f>
        <v>Retail</v>
      </c>
      <c r="C9" s="2" t="str">
        <f>Raw_schedule!C7</f>
        <v>Weekdays</v>
      </c>
      <c r="D9" s="2"/>
      <c r="E9" s="2">
        <f>Raw_schedule!D7</f>
        <v>0.04</v>
      </c>
      <c r="F9" s="2">
        <f>Raw_schedule!E7</f>
        <v>0.05</v>
      </c>
      <c r="G9" s="2">
        <f>Raw_schedule!F7</f>
        <v>0.05</v>
      </c>
      <c r="H9" s="2">
        <f>Raw_schedule!G7</f>
        <v>0.04</v>
      </c>
      <c r="I9" s="2">
        <f>Raw_schedule!H7</f>
        <v>0.04</v>
      </c>
      <c r="J9" s="2">
        <f>Raw_schedule!I7</f>
        <v>0.04</v>
      </c>
      <c r="K9" s="2">
        <f>Raw_schedule!J7</f>
        <v>0.04</v>
      </c>
      <c r="L9" s="2">
        <f>Raw_schedule!K7</f>
        <v>0.15</v>
      </c>
      <c r="M9" s="2">
        <f>Raw_schedule!L7</f>
        <v>0.23</v>
      </c>
      <c r="N9" s="2">
        <f>Raw_schedule!M7</f>
        <v>0.32</v>
      </c>
      <c r="O9" s="2">
        <f>Raw_schedule!N7</f>
        <v>0.41</v>
      </c>
      <c r="P9" s="2">
        <f>Raw_schedule!O7</f>
        <v>0.56999999999999995</v>
      </c>
      <c r="Q9" s="2">
        <f>Raw_schedule!P7</f>
        <v>0.62</v>
      </c>
      <c r="R9" s="2">
        <f>Raw_schedule!Q7</f>
        <v>0.61</v>
      </c>
      <c r="S9" s="2">
        <f>Raw_schedule!R7</f>
        <v>0.5</v>
      </c>
      <c r="T9" s="2">
        <f>Raw_schedule!S7</f>
        <v>0.45</v>
      </c>
      <c r="U9" s="2">
        <f>Raw_schedule!T7</f>
        <v>0.46</v>
      </c>
      <c r="V9" s="2">
        <f>Raw_schedule!U7</f>
        <v>0.47</v>
      </c>
      <c r="W9" s="2">
        <f>Raw_schedule!V7</f>
        <v>0.42</v>
      </c>
      <c r="X9" s="2">
        <f>Raw_schedule!W7</f>
        <v>0.34</v>
      </c>
      <c r="Y9" s="2">
        <f>Raw_schedule!X7</f>
        <v>0.33</v>
      </c>
      <c r="Z9" s="2">
        <f>Raw_schedule!Y7</f>
        <v>0.23</v>
      </c>
      <c r="AA9" s="2">
        <f>Raw_schedule!Z7</f>
        <v>0.13</v>
      </c>
      <c r="AB9" s="2">
        <f>Raw_schedule!AA7</f>
        <v>0.08</v>
      </c>
    </row>
    <row r="10" spans="1:28" x14ac:dyDescent="0.25">
      <c r="A10" s="39" t="str">
        <f>Raw_schedule!B8</f>
        <v>Elec Equip Sch</v>
      </c>
      <c r="B10" s="39" t="str">
        <f>Raw_schedule!A8</f>
        <v>Retail</v>
      </c>
      <c r="C10" s="2" t="str">
        <f>Raw_schedule!C8</f>
        <v>AllOtherDays</v>
      </c>
      <c r="D10" s="2"/>
      <c r="E10" s="2">
        <f>Raw_schedule!D8</f>
        <v>0.05</v>
      </c>
      <c r="F10" s="2">
        <f>Raw_schedule!E8</f>
        <v>0.05</v>
      </c>
      <c r="G10" s="2">
        <f>Raw_schedule!F8</f>
        <v>0.05</v>
      </c>
      <c r="H10" s="2">
        <f>Raw_schedule!G8</f>
        <v>0.05</v>
      </c>
      <c r="I10" s="2">
        <f>Raw_schedule!H8</f>
        <v>0.05</v>
      </c>
      <c r="J10" s="2">
        <f>Raw_schedule!I8</f>
        <v>0.05</v>
      </c>
      <c r="K10" s="2">
        <f>Raw_schedule!J8</f>
        <v>0.05</v>
      </c>
      <c r="L10" s="2">
        <f>Raw_schedule!K8</f>
        <v>0.05</v>
      </c>
      <c r="M10" s="2">
        <f>Raw_schedule!L8</f>
        <v>0.1</v>
      </c>
      <c r="N10" s="2">
        <f>Raw_schedule!M8</f>
        <v>0.1</v>
      </c>
      <c r="O10" s="2">
        <f>Raw_schedule!N8</f>
        <v>0.4</v>
      </c>
      <c r="P10" s="2">
        <f>Raw_schedule!O8</f>
        <v>0.4</v>
      </c>
      <c r="Q10" s="2">
        <f>Raw_schedule!P8</f>
        <v>0.6</v>
      </c>
      <c r="R10" s="2">
        <f>Raw_schedule!Q8</f>
        <v>0.6</v>
      </c>
      <c r="S10" s="2">
        <f>Raw_schedule!R8</f>
        <v>0.6</v>
      </c>
      <c r="T10" s="2">
        <f>Raw_schedule!S8</f>
        <v>0.6</v>
      </c>
      <c r="U10" s="2">
        <f>Raw_schedule!T8</f>
        <v>0.6</v>
      </c>
      <c r="V10" s="2">
        <f>Raw_schedule!U8</f>
        <v>0.4</v>
      </c>
      <c r="W10" s="2">
        <f>Raw_schedule!V8</f>
        <v>0.2</v>
      </c>
      <c r="X10" s="2">
        <f>Raw_schedule!W8</f>
        <v>0.05</v>
      </c>
      <c r="Y10" s="2">
        <f>Raw_schedule!X8</f>
        <v>0.05</v>
      </c>
      <c r="Z10" s="2">
        <f>Raw_schedule!Y8</f>
        <v>0.05</v>
      </c>
      <c r="AA10" s="2">
        <f>Raw_schedule!Z8</f>
        <v>0.05</v>
      </c>
      <c r="AB10" s="2">
        <f>Raw_schedule!AA8</f>
        <v>0.05</v>
      </c>
    </row>
    <row r="11" spans="1:28" x14ac:dyDescent="0.25">
      <c r="A11" s="39" t="str">
        <f>Raw_schedule!B9</f>
        <v>Elec Equip Sch</v>
      </c>
      <c r="B11" s="39" t="str">
        <f>Raw_schedule!A9</f>
        <v>Retail</v>
      </c>
      <c r="C11" s="2" t="str">
        <f>Raw_schedule!C9</f>
        <v>Saturday</v>
      </c>
      <c r="D11" s="2"/>
      <c r="E11" s="2">
        <f>Raw_schedule!D9</f>
        <v>0.05</v>
      </c>
      <c r="F11" s="2">
        <f>Raw_schedule!E9</f>
        <v>0.05</v>
      </c>
      <c r="G11" s="2">
        <f>Raw_schedule!F9</f>
        <v>0.05</v>
      </c>
      <c r="H11" s="2">
        <f>Raw_schedule!G9</f>
        <v>0.05</v>
      </c>
      <c r="I11" s="2">
        <f>Raw_schedule!H9</f>
        <v>0.05</v>
      </c>
      <c r="J11" s="2">
        <f>Raw_schedule!I9</f>
        <v>0.05</v>
      </c>
      <c r="K11" s="2">
        <f>Raw_schedule!J9</f>
        <v>0.05</v>
      </c>
      <c r="L11" s="2">
        <f>Raw_schedule!K9</f>
        <v>0.1</v>
      </c>
      <c r="M11" s="2">
        <f>Raw_schedule!L9</f>
        <v>0.3</v>
      </c>
      <c r="N11" s="2">
        <f>Raw_schedule!M9</f>
        <v>0.6</v>
      </c>
      <c r="O11" s="2">
        <f>Raw_schedule!N9</f>
        <v>0.9</v>
      </c>
      <c r="P11" s="2">
        <f>Raw_schedule!O9</f>
        <v>0.9</v>
      </c>
      <c r="Q11" s="2">
        <f>Raw_schedule!P9</f>
        <v>0.9</v>
      </c>
      <c r="R11" s="2">
        <f>Raw_schedule!Q9</f>
        <v>0.9</v>
      </c>
      <c r="S11" s="2">
        <f>Raw_schedule!R9</f>
        <v>0.9</v>
      </c>
      <c r="T11" s="2">
        <f>Raw_schedule!S9</f>
        <v>0.9</v>
      </c>
      <c r="U11" s="2">
        <f>Raw_schedule!T9</f>
        <v>0.9</v>
      </c>
      <c r="V11" s="2">
        <f>Raw_schedule!U9</f>
        <v>0.9</v>
      </c>
      <c r="W11" s="2">
        <f>Raw_schedule!V9</f>
        <v>0.5</v>
      </c>
      <c r="X11" s="2">
        <f>Raw_schedule!W9</f>
        <v>0.3</v>
      </c>
      <c r="Y11" s="2">
        <f>Raw_schedule!X9</f>
        <v>0.3</v>
      </c>
      <c r="Z11" s="2">
        <f>Raw_schedule!Y9</f>
        <v>0.1</v>
      </c>
      <c r="AA11" s="2">
        <f>Raw_schedule!Z9</f>
        <v>0.05</v>
      </c>
      <c r="AB11" s="2">
        <f>Raw_schedule!AA9</f>
        <v>0.05</v>
      </c>
    </row>
    <row r="12" spans="1:28" x14ac:dyDescent="0.25">
      <c r="A12" s="39" t="str">
        <f>Raw_schedule!B10</f>
        <v>Elec Equip Sch</v>
      </c>
      <c r="B12" s="39" t="str">
        <f>Raw_schedule!A10</f>
        <v>Retail</v>
      </c>
      <c r="C12" s="2" t="str">
        <f>Raw_schedule!C10</f>
        <v>Weekdays</v>
      </c>
      <c r="D12" s="2"/>
      <c r="E12" s="2">
        <f>Raw_schedule!D10</f>
        <v>0.05</v>
      </c>
      <c r="F12" s="2">
        <f>Raw_schedule!E10</f>
        <v>0.05</v>
      </c>
      <c r="G12" s="2">
        <f>Raw_schedule!F10</f>
        <v>0.05</v>
      </c>
      <c r="H12" s="2">
        <f>Raw_schedule!G10</f>
        <v>0.05</v>
      </c>
      <c r="I12" s="2">
        <f>Raw_schedule!H10</f>
        <v>0.05</v>
      </c>
      <c r="J12" s="2">
        <f>Raw_schedule!I10</f>
        <v>0.05</v>
      </c>
      <c r="K12" s="2">
        <f>Raw_schedule!J10</f>
        <v>0.05</v>
      </c>
      <c r="L12" s="2">
        <f>Raw_schedule!K10</f>
        <v>0.2</v>
      </c>
      <c r="M12" s="2">
        <f>Raw_schedule!L10</f>
        <v>0.5</v>
      </c>
      <c r="N12" s="2">
        <f>Raw_schedule!M10</f>
        <v>0.9</v>
      </c>
      <c r="O12" s="2">
        <f>Raw_schedule!N10</f>
        <v>0.9</v>
      </c>
      <c r="P12" s="2">
        <f>Raw_schedule!O10</f>
        <v>0.9</v>
      </c>
      <c r="Q12" s="2">
        <f>Raw_schedule!P10</f>
        <v>0.9</v>
      </c>
      <c r="R12" s="2">
        <f>Raw_schedule!Q10</f>
        <v>0.9</v>
      </c>
      <c r="S12" s="2">
        <f>Raw_schedule!R10</f>
        <v>0.9</v>
      </c>
      <c r="T12" s="2">
        <f>Raw_schedule!S10</f>
        <v>0.9</v>
      </c>
      <c r="U12" s="2">
        <f>Raw_schedule!T10</f>
        <v>0.9</v>
      </c>
      <c r="V12" s="2">
        <f>Raw_schedule!U10</f>
        <v>0.9</v>
      </c>
      <c r="W12" s="2">
        <f>Raw_schedule!V10</f>
        <v>0.6</v>
      </c>
      <c r="X12" s="2">
        <f>Raw_schedule!W10</f>
        <v>0.6</v>
      </c>
      <c r="Y12" s="2">
        <f>Raw_schedule!X10</f>
        <v>0.5</v>
      </c>
      <c r="Z12" s="2">
        <f>Raw_schedule!Y10</f>
        <v>0.2</v>
      </c>
      <c r="AA12" s="2">
        <f>Raw_schedule!Z10</f>
        <v>0.05</v>
      </c>
      <c r="AB12" s="2">
        <f>Raw_schedule!AA10</f>
        <v>0.05</v>
      </c>
    </row>
    <row r="13" spans="1:28" x14ac:dyDescent="0.25">
      <c r="A13" s="39" t="str">
        <f>Raw_schedule!B11</f>
        <v>Heating Setpoint Schedule</v>
      </c>
      <c r="B13" s="39" t="str">
        <f>Raw_schedule!A11</f>
        <v>Retail</v>
      </c>
      <c r="C13" s="2" t="str">
        <f>Raw_schedule!C11</f>
        <v>AllOtherDays</v>
      </c>
      <c r="D13" s="2"/>
      <c r="E13" s="2">
        <f>Raw_schedule!D11</f>
        <v>60.08</v>
      </c>
      <c r="F13" s="2">
        <f>Raw_schedule!E11</f>
        <v>60.08</v>
      </c>
      <c r="G13" s="2">
        <f>Raw_schedule!F11</f>
        <v>60.08</v>
      </c>
      <c r="H13" s="2">
        <f>Raw_schedule!G11</f>
        <v>60.08</v>
      </c>
      <c r="I13" s="2">
        <f>Raw_schedule!H11</f>
        <v>60.08</v>
      </c>
      <c r="J13" s="2">
        <f>Raw_schedule!I11</f>
        <v>60.08</v>
      </c>
      <c r="K13" s="2">
        <f>Raw_schedule!J11</f>
        <v>60.08</v>
      </c>
      <c r="L13" s="2">
        <f>Raw_schedule!K11</f>
        <v>60.08</v>
      </c>
      <c r="M13" s="2">
        <f>Raw_schedule!L11</f>
        <v>69.98</v>
      </c>
      <c r="N13" s="2">
        <f>Raw_schedule!M11</f>
        <v>69.98</v>
      </c>
      <c r="O13" s="2">
        <f>Raw_schedule!N11</f>
        <v>69.98</v>
      </c>
      <c r="P13" s="2">
        <f>Raw_schedule!O11</f>
        <v>69.98</v>
      </c>
      <c r="Q13" s="2">
        <f>Raw_schedule!P11</f>
        <v>69.98</v>
      </c>
      <c r="R13" s="2">
        <f>Raw_schedule!Q11</f>
        <v>69.98</v>
      </c>
      <c r="S13" s="2">
        <f>Raw_schedule!R11</f>
        <v>69.98</v>
      </c>
      <c r="T13" s="2">
        <f>Raw_schedule!S11</f>
        <v>69.98</v>
      </c>
      <c r="U13" s="2">
        <f>Raw_schedule!T11</f>
        <v>69.98</v>
      </c>
      <c r="V13" s="2">
        <f>Raw_schedule!U11</f>
        <v>69.98</v>
      </c>
      <c r="W13" s="2">
        <f>Raw_schedule!V11</f>
        <v>69.98</v>
      </c>
      <c r="X13" s="2">
        <f>Raw_schedule!W11</f>
        <v>60.08</v>
      </c>
      <c r="Y13" s="2">
        <f>Raw_schedule!X11</f>
        <v>60.08</v>
      </c>
      <c r="Z13" s="2">
        <f>Raw_schedule!Y11</f>
        <v>60.08</v>
      </c>
      <c r="AA13" s="2">
        <f>Raw_schedule!Z11</f>
        <v>60.08</v>
      </c>
      <c r="AB13" s="2">
        <f>Raw_schedule!AA11</f>
        <v>60.08</v>
      </c>
    </row>
    <row r="14" spans="1:28" x14ac:dyDescent="0.25">
      <c r="A14" s="39" t="str">
        <f>Raw_schedule!B12</f>
        <v>Heating Setpoint Schedule</v>
      </c>
      <c r="B14" s="39" t="str">
        <f>Raw_schedule!A12</f>
        <v>Retail</v>
      </c>
      <c r="C14" s="2" t="str">
        <f>Raw_schedule!C12</f>
        <v>Saturdays</v>
      </c>
      <c r="D14" s="2"/>
      <c r="E14" s="2">
        <f>Raw_schedule!D12</f>
        <v>60.08</v>
      </c>
      <c r="F14" s="2">
        <f>Raw_schedule!E12</f>
        <v>60.08</v>
      </c>
      <c r="G14" s="2">
        <f>Raw_schedule!F12</f>
        <v>60.08</v>
      </c>
      <c r="H14" s="2">
        <f>Raw_schedule!G12</f>
        <v>60.08</v>
      </c>
      <c r="I14" s="2">
        <f>Raw_schedule!H12</f>
        <v>60.08</v>
      </c>
      <c r="J14" s="2">
        <f>Raw_schedule!I12</f>
        <v>60.08</v>
      </c>
      <c r="K14" s="2">
        <f>Raw_schedule!J12</f>
        <v>69.98</v>
      </c>
      <c r="L14" s="2">
        <f>Raw_schedule!K12</f>
        <v>69.98</v>
      </c>
      <c r="M14" s="2">
        <f>Raw_schedule!L12</f>
        <v>69.98</v>
      </c>
      <c r="N14" s="2">
        <f>Raw_schedule!M12</f>
        <v>69.98</v>
      </c>
      <c r="O14" s="2">
        <f>Raw_schedule!N12</f>
        <v>69.98</v>
      </c>
      <c r="P14" s="2">
        <f>Raw_schedule!O12</f>
        <v>69.98</v>
      </c>
      <c r="Q14" s="2">
        <f>Raw_schedule!P12</f>
        <v>69.98</v>
      </c>
      <c r="R14" s="2">
        <f>Raw_schedule!Q12</f>
        <v>69.98</v>
      </c>
      <c r="S14" s="2">
        <f>Raw_schedule!R12</f>
        <v>69.98</v>
      </c>
      <c r="T14" s="2">
        <f>Raw_schedule!S12</f>
        <v>69.98</v>
      </c>
      <c r="U14" s="2">
        <f>Raw_schedule!T12</f>
        <v>69.98</v>
      </c>
      <c r="V14" s="2">
        <f>Raw_schedule!U12</f>
        <v>69.98</v>
      </c>
      <c r="W14" s="2">
        <f>Raw_schedule!V12</f>
        <v>69.98</v>
      </c>
      <c r="X14" s="2">
        <f>Raw_schedule!W12</f>
        <v>69.98</v>
      </c>
      <c r="Y14" s="2">
        <f>Raw_schedule!X12</f>
        <v>69.98</v>
      </c>
      <c r="Z14" s="2">
        <f>Raw_schedule!Y12</f>
        <v>69.98</v>
      </c>
      <c r="AA14" s="2">
        <f>Raw_schedule!Z12</f>
        <v>60.08</v>
      </c>
      <c r="AB14" s="2">
        <f>Raw_schedule!AA12</f>
        <v>60.08</v>
      </c>
    </row>
    <row r="15" spans="1:28" x14ac:dyDescent="0.25">
      <c r="A15" s="39" t="str">
        <f>Raw_schedule!B13</f>
        <v>Heating Setpoint Schedule</v>
      </c>
      <c r="B15" s="39" t="str">
        <f>Raw_schedule!A13</f>
        <v>Retail</v>
      </c>
      <c r="C15" s="2" t="str">
        <f>Raw_schedule!C13</f>
        <v>Weekdays</v>
      </c>
      <c r="D15" s="2"/>
      <c r="E15" s="2">
        <f>Raw_schedule!D13</f>
        <v>60.08</v>
      </c>
      <c r="F15" s="2">
        <f>Raw_schedule!E13</f>
        <v>60.08</v>
      </c>
      <c r="G15" s="2">
        <f>Raw_schedule!F13</f>
        <v>60.08</v>
      </c>
      <c r="H15" s="2">
        <f>Raw_schedule!G13</f>
        <v>60.08</v>
      </c>
      <c r="I15" s="2">
        <f>Raw_schedule!H13</f>
        <v>60.08</v>
      </c>
      <c r="J15" s="2">
        <f>Raw_schedule!I13</f>
        <v>60.08</v>
      </c>
      <c r="K15" s="2">
        <f>Raw_schedule!J13</f>
        <v>69.98</v>
      </c>
      <c r="L15" s="2">
        <f>Raw_schedule!K13</f>
        <v>69.98</v>
      </c>
      <c r="M15" s="2">
        <f>Raw_schedule!L13</f>
        <v>69.98</v>
      </c>
      <c r="N15" s="2">
        <f>Raw_schedule!M13</f>
        <v>69.98</v>
      </c>
      <c r="O15" s="2">
        <f>Raw_schedule!N13</f>
        <v>69.98</v>
      </c>
      <c r="P15" s="2">
        <f>Raw_schedule!O13</f>
        <v>69.98</v>
      </c>
      <c r="Q15" s="2">
        <f>Raw_schedule!P13</f>
        <v>69.98</v>
      </c>
      <c r="R15" s="2">
        <f>Raw_schedule!Q13</f>
        <v>69.98</v>
      </c>
      <c r="S15" s="2">
        <f>Raw_schedule!R13</f>
        <v>69.98</v>
      </c>
      <c r="T15" s="2">
        <f>Raw_schedule!S13</f>
        <v>69.98</v>
      </c>
      <c r="U15" s="2">
        <f>Raw_schedule!T13</f>
        <v>69.98</v>
      </c>
      <c r="V15" s="2">
        <f>Raw_schedule!U13</f>
        <v>69.98</v>
      </c>
      <c r="W15" s="2">
        <f>Raw_schedule!V13</f>
        <v>69.98</v>
      </c>
      <c r="X15" s="2">
        <f>Raw_schedule!W13</f>
        <v>69.98</v>
      </c>
      <c r="Y15" s="2">
        <f>Raw_schedule!X13</f>
        <v>69.98</v>
      </c>
      <c r="Z15" s="2">
        <f>Raw_schedule!Y13</f>
        <v>60.08</v>
      </c>
      <c r="AA15" s="2">
        <f>Raw_schedule!Z13</f>
        <v>60.08</v>
      </c>
      <c r="AB15" s="2">
        <f>Raw_schedule!AA13</f>
        <v>60.08</v>
      </c>
    </row>
    <row r="16" spans="1:28" x14ac:dyDescent="0.25">
      <c r="A16" s="39" t="str">
        <f>Raw_schedule!B14</f>
        <v>Infiltration Schedule</v>
      </c>
      <c r="B16" s="39" t="str">
        <f>Raw_schedule!A14</f>
        <v>Retail</v>
      </c>
      <c r="C16" s="2" t="str">
        <f>Raw_schedule!C14</f>
        <v>AllDays</v>
      </c>
      <c r="D16" s="2"/>
      <c r="E16" s="2">
        <f>Raw_schedule!D14</f>
        <v>1</v>
      </c>
      <c r="F16" s="2">
        <f>Raw_schedule!E14</f>
        <v>1</v>
      </c>
      <c r="G16" s="2">
        <f>Raw_schedule!F14</f>
        <v>1</v>
      </c>
      <c r="H16" s="2">
        <f>Raw_schedule!G14</f>
        <v>1</v>
      </c>
      <c r="I16" s="2">
        <f>Raw_schedule!H14</f>
        <v>1</v>
      </c>
      <c r="J16" s="2">
        <f>Raw_schedule!I14</f>
        <v>1</v>
      </c>
      <c r="K16" s="2">
        <f>Raw_schedule!J14</f>
        <v>1</v>
      </c>
      <c r="L16" s="2">
        <f>Raw_schedule!K14</f>
        <v>1</v>
      </c>
      <c r="M16" s="2">
        <f>Raw_schedule!L14</f>
        <v>1</v>
      </c>
      <c r="N16" s="2">
        <f>Raw_schedule!M14</f>
        <v>1</v>
      </c>
      <c r="O16" s="2">
        <f>Raw_schedule!N14</f>
        <v>1</v>
      </c>
      <c r="P16" s="2">
        <f>Raw_schedule!O14</f>
        <v>1</v>
      </c>
      <c r="Q16" s="2">
        <f>Raw_schedule!P14</f>
        <v>1</v>
      </c>
      <c r="R16" s="2">
        <f>Raw_schedule!Q14</f>
        <v>1</v>
      </c>
      <c r="S16" s="2">
        <f>Raw_schedule!R14</f>
        <v>1</v>
      </c>
      <c r="T16" s="2">
        <f>Raw_schedule!S14</f>
        <v>1</v>
      </c>
      <c r="U16" s="2">
        <f>Raw_schedule!T14</f>
        <v>1</v>
      </c>
      <c r="V16" s="2">
        <f>Raw_schedule!U14</f>
        <v>1</v>
      </c>
      <c r="W16" s="2">
        <f>Raw_schedule!V14</f>
        <v>1</v>
      </c>
      <c r="X16" s="2">
        <f>Raw_schedule!W14</f>
        <v>1</v>
      </c>
      <c r="Y16" s="2">
        <f>Raw_schedule!X14</f>
        <v>1</v>
      </c>
      <c r="Z16" s="2">
        <f>Raw_schedule!Y14</f>
        <v>1</v>
      </c>
      <c r="AA16" s="2">
        <f>Raw_schedule!Z14</f>
        <v>1</v>
      </c>
      <c r="AB16" s="2">
        <f>Raw_schedule!AA14</f>
        <v>1</v>
      </c>
    </row>
    <row r="17" spans="1:28" x14ac:dyDescent="0.25">
      <c r="A17" s="39" t="str">
        <f>Raw_schedule!B15</f>
        <v>Lighting Schedule</v>
      </c>
      <c r="B17" s="39" t="str">
        <f>Raw_schedule!A15</f>
        <v>Retail</v>
      </c>
      <c r="C17" s="2" t="str">
        <f>Raw_schedule!C15</f>
        <v>AllOtherDays</v>
      </c>
      <c r="D17" s="2"/>
      <c r="E17" s="2">
        <f>Raw_schedule!D15</f>
        <v>0.05</v>
      </c>
      <c r="F17" s="2">
        <f>Raw_schedule!E15</f>
        <v>0.05</v>
      </c>
      <c r="G17" s="2">
        <f>Raw_schedule!F15</f>
        <v>0.05</v>
      </c>
      <c r="H17" s="2">
        <f>Raw_schedule!G15</f>
        <v>0.05</v>
      </c>
      <c r="I17" s="2">
        <f>Raw_schedule!H15</f>
        <v>0.05</v>
      </c>
      <c r="J17" s="2">
        <f>Raw_schedule!I15</f>
        <v>0.05</v>
      </c>
      <c r="K17" s="2">
        <f>Raw_schedule!J15</f>
        <v>0.05</v>
      </c>
      <c r="L17" s="2">
        <f>Raw_schedule!K15</f>
        <v>0.05</v>
      </c>
      <c r="M17" s="2">
        <f>Raw_schedule!L15</f>
        <v>0.1</v>
      </c>
      <c r="N17" s="2">
        <f>Raw_schedule!M15</f>
        <v>0.1</v>
      </c>
      <c r="O17" s="2">
        <f>Raw_schedule!N15</f>
        <v>0.4</v>
      </c>
      <c r="P17" s="2">
        <f>Raw_schedule!O15</f>
        <v>0.4</v>
      </c>
      <c r="Q17" s="2">
        <f>Raw_schedule!P15</f>
        <v>0.55000000000000004</v>
      </c>
      <c r="R17" s="2">
        <f>Raw_schedule!Q15</f>
        <v>0.55000000000000004</v>
      </c>
      <c r="S17" s="2">
        <f>Raw_schedule!R15</f>
        <v>0.55000000000000004</v>
      </c>
      <c r="T17" s="2">
        <f>Raw_schedule!S15</f>
        <v>0.55000000000000004</v>
      </c>
      <c r="U17" s="2">
        <f>Raw_schedule!T15</f>
        <v>0.55000000000000004</v>
      </c>
      <c r="V17" s="2">
        <f>Raw_schedule!U15</f>
        <v>0.4</v>
      </c>
      <c r="W17" s="2">
        <f>Raw_schedule!V15</f>
        <v>0.2</v>
      </c>
      <c r="X17" s="2">
        <f>Raw_schedule!W15</f>
        <v>0.05</v>
      </c>
      <c r="Y17" s="2">
        <f>Raw_schedule!X15</f>
        <v>0.05</v>
      </c>
      <c r="Z17" s="2">
        <f>Raw_schedule!Y15</f>
        <v>0.05</v>
      </c>
      <c r="AA17" s="2">
        <f>Raw_schedule!Z15</f>
        <v>0.05</v>
      </c>
      <c r="AB17" s="2">
        <f>Raw_schedule!AA15</f>
        <v>0.05</v>
      </c>
    </row>
    <row r="18" spans="1:28" x14ac:dyDescent="0.25">
      <c r="A18" s="39" t="str">
        <f>Raw_schedule!B16</f>
        <v>Lighting Schedule</v>
      </c>
      <c r="B18" s="39" t="str">
        <f>Raw_schedule!A16</f>
        <v>Retail</v>
      </c>
      <c r="C18" s="2" t="str">
        <f>Raw_schedule!C16</f>
        <v>Saturday</v>
      </c>
      <c r="D18" s="2"/>
      <c r="E18" s="2">
        <f>Raw_schedule!D16</f>
        <v>0.05</v>
      </c>
      <c r="F18" s="2">
        <f>Raw_schedule!E16</f>
        <v>0.05</v>
      </c>
      <c r="G18" s="2">
        <f>Raw_schedule!F16</f>
        <v>0.05</v>
      </c>
      <c r="H18" s="2">
        <f>Raw_schedule!G16</f>
        <v>0.05</v>
      </c>
      <c r="I18" s="2">
        <f>Raw_schedule!H16</f>
        <v>0.05</v>
      </c>
      <c r="J18" s="2">
        <f>Raw_schedule!I16</f>
        <v>0.05</v>
      </c>
      <c r="K18" s="2">
        <f>Raw_schedule!J16</f>
        <v>0.05</v>
      </c>
      <c r="L18" s="2">
        <f>Raw_schedule!K16</f>
        <v>0.1</v>
      </c>
      <c r="M18" s="2">
        <f>Raw_schedule!L16</f>
        <v>0.3</v>
      </c>
      <c r="N18" s="2">
        <f>Raw_schedule!M16</f>
        <v>0.55000000000000004</v>
      </c>
      <c r="O18" s="2">
        <f>Raw_schedule!N16</f>
        <v>0.85</v>
      </c>
      <c r="P18" s="2">
        <f>Raw_schedule!O16</f>
        <v>0.85</v>
      </c>
      <c r="Q18" s="2">
        <f>Raw_schedule!P16</f>
        <v>0.85</v>
      </c>
      <c r="R18" s="2">
        <f>Raw_schedule!Q16</f>
        <v>0.85</v>
      </c>
      <c r="S18" s="2">
        <f>Raw_schedule!R16</f>
        <v>0.85</v>
      </c>
      <c r="T18" s="2">
        <f>Raw_schedule!S16</f>
        <v>0.85</v>
      </c>
      <c r="U18" s="2">
        <f>Raw_schedule!T16</f>
        <v>0.85</v>
      </c>
      <c r="V18" s="2">
        <f>Raw_schedule!U16</f>
        <v>0.85</v>
      </c>
      <c r="W18" s="2">
        <f>Raw_schedule!V16</f>
        <v>0.5</v>
      </c>
      <c r="X18" s="2">
        <f>Raw_schedule!W16</f>
        <v>0.3</v>
      </c>
      <c r="Y18" s="2">
        <f>Raw_schedule!X16</f>
        <v>0.3</v>
      </c>
      <c r="Z18" s="2">
        <f>Raw_schedule!Y16</f>
        <v>0.1</v>
      </c>
      <c r="AA18" s="2">
        <f>Raw_schedule!Z16</f>
        <v>0.05</v>
      </c>
      <c r="AB18" s="2">
        <f>Raw_schedule!AA16</f>
        <v>0.05</v>
      </c>
    </row>
    <row r="19" spans="1:28" x14ac:dyDescent="0.25">
      <c r="A19" s="39" t="str">
        <f>Raw_schedule!B17</f>
        <v>Lighting Schedule</v>
      </c>
      <c r="B19" s="39" t="str">
        <f>Raw_schedule!A17</f>
        <v>Retail</v>
      </c>
      <c r="C19" s="2" t="str">
        <f>Raw_schedule!C17</f>
        <v>Weekdays</v>
      </c>
      <c r="D19" s="2"/>
      <c r="E19" s="2">
        <f>Raw_schedule!D17</f>
        <v>0.05</v>
      </c>
      <c r="F19" s="2">
        <f>Raw_schedule!E17</f>
        <v>0.05</v>
      </c>
      <c r="G19" s="2">
        <f>Raw_schedule!F17</f>
        <v>0.05</v>
      </c>
      <c r="H19" s="2">
        <f>Raw_schedule!G17</f>
        <v>0.05</v>
      </c>
      <c r="I19" s="2">
        <f>Raw_schedule!H17</f>
        <v>0.05</v>
      </c>
      <c r="J19" s="2">
        <f>Raw_schedule!I17</f>
        <v>0.05</v>
      </c>
      <c r="K19" s="2">
        <f>Raw_schedule!J17</f>
        <v>0.05</v>
      </c>
      <c r="L19" s="2">
        <f>Raw_schedule!K17</f>
        <v>0.2</v>
      </c>
      <c r="M19" s="2">
        <f>Raw_schedule!L17</f>
        <v>0.5</v>
      </c>
      <c r="N19" s="2">
        <f>Raw_schedule!M17</f>
        <v>0.85</v>
      </c>
      <c r="O19" s="2">
        <f>Raw_schedule!N17</f>
        <v>0.85</v>
      </c>
      <c r="P19" s="2">
        <f>Raw_schedule!O17</f>
        <v>0.85</v>
      </c>
      <c r="Q19" s="2">
        <f>Raw_schedule!P17</f>
        <v>0.85</v>
      </c>
      <c r="R19" s="2">
        <f>Raw_schedule!Q17</f>
        <v>0.85</v>
      </c>
      <c r="S19" s="2">
        <f>Raw_schedule!R17</f>
        <v>0.85</v>
      </c>
      <c r="T19" s="2">
        <f>Raw_schedule!S17</f>
        <v>0.85</v>
      </c>
      <c r="U19" s="2">
        <f>Raw_schedule!T17</f>
        <v>0.85</v>
      </c>
      <c r="V19" s="2">
        <f>Raw_schedule!U17</f>
        <v>0.85</v>
      </c>
      <c r="W19" s="2">
        <f>Raw_schedule!V17</f>
        <v>0.55000000000000004</v>
      </c>
      <c r="X19" s="2">
        <f>Raw_schedule!W17</f>
        <v>0.55000000000000004</v>
      </c>
      <c r="Y19" s="2">
        <f>Raw_schedule!X17</f>
        <v>0.5</v>
      </c>
      <c r="Z19" s="2">
        <f>Raw_schedule!Y17</f>
        <v>0.2</v>
      </c>
      <c r="AA19" s="2">
        <f>Raw_schedule!Z17</f>
        <v>0.05</v>
      </c>
      <c r="AB19" s="2">
        <f>Raw_schedule!AA17</f>
        <v>0.05</v>
      </c>
    </row>
    <row r="20" spans="1:28" x14ac:dyDescent="0.25">
      <c r="A20" s="39" t="str">
        <f>Raw_schedule!B18</f>
        <v>OA Schedule</v>
      </c>
      <c r="B20" s="39" t="str">
        <f>Raw_schedule!A18</f>
        <v>Retail</v>
      </c>
      <c r="C20" s="2" t="str">
        <f>Raw_schedule!C18</f>
        <v>AllOtherDays</v>
      </c>
      <c r="D20" s="2"/>
      <c r="E20" s="2">
        <f>Raw_schedule!D18</f>
        <v>0</v>
      </c>
      <c r="F20" s="2">
        <f>Raw_schedule!E18</f>
        <v>0</v>
      </c>
      <c r="G20" s="2">
        <f>Raw_schedule!F18</f>
        <v>0</v>
      </c>
      <c r="H20" s="2">
        <f>Raw_schedule!G18</f>
        <v>0</v>
      </c>
      <c r="I20" s="2">
        <f>Raw_schedule!H18</f>
        <v>0</v>
      </c>
      <c r="J20" s="2">
        <f>Raw_schedule!I18</f>
        <v>0</v>
      </c>
      <c r="K20" s="2">
        <f>Raw_schedule!J18</f>
        <v>0</v>
      </c>
      <c r="L20" s="2">
        <f>Raw_schedule!K18</f>
        <v>0</v>
      </c>
      <c r="M20" s="2">
        <f>Raw_schedule!L18</f>
        <v>1</v>
      </c>
      <c r="N20" s="2">
        <f>Raw_schedule!M18</f>
        <v>1</v>
      </c>
      <c r="O20" s="2">
        <f>Raw_schedule!N18</f>
        <v>1</v>
      </c>
      <c r="P20" s="2">
        <f>Raw_schedule!O18</f>
        <v>1</v>
      </c>
      <c r="Q20" s="2">
        <f>Raw_schedule!P18</f>
        <v>1</v>
      </c>
      <c r="R20" s="2">
        <f>Raw_schedule!Q18</f>
        <v>1</v>
      </c>
      <c r="S20" s="2">
        <f>Raw_schedule!R18</f>
        <v>1</v>
      </c>
      <c r="T20" s="2">
        <f>Raw_schedule!S18</f>
        <v>1</v>
      </c>
      <c r="U20" s="2">
        <f>Raw_schedule!T18</f>
        <v>1</v>
      </c>
      <c r="V20" s="2">
        <f>Raw_schedule!U18</f>
        <v>1</v>
      </c>
      <c r="W20" s="2">
        <f>Raw_schedule!V18</f>
        <v>1</v>
      </c>
      <c r="X20" s="2">
        <f>Raw_schedule!W18</f>
        <v>0</v>
      </c>
      <c r="Y20" s="2">
        <f>Raw_schedule!X18</f>
        <v>0</v>
      </c>
      <c r="Z20" s="2">
        <f>Raw_schedule!Y18</f>
        <v>0</v>
      </c>
      <c r="AA20" s="2">
        <f>Raw_schedule!Z18</f>
        <v>0</v>
      </c>
      <c r="AB20" s="2">
        <f>Raw_schedule!AA18</f>
        <v>0</v>
      </c>
    </row>
    <row r="21" spans="1:28" x14ac:dyDescent="0.25">
      <c r="A21" s="39" t="str">
        <f>Raw_schedule!B19</f>
        <v>OA Schedule</v>
      </c>
      <c r="B21" s="39" t="str">
        <f>Raw_schedule!A19</f>
        <v>Retail</v>
      </c>
      <c r="C21" s="2" t="str">
        <f>Raw_schedule!C19</f>
        <v>Saturdays</v>
      </c>
      <c r="D21" s="2"/>
      <c r="E21" s="2">
        <f>Raw_schedule!D19</f>
        <v>0</v>
      </c>
      <c r="F21" s="2">
        <f>Raw_schedule!E19</f>
        <v>0</v>
      </c>
      <c r="G21" s="2">
        <f>Raw_schedule!F19</f>
        <v>0</v>
      </c>
      <c r="H21" s="2">
        <f>Raw_schedule!G19</f>
        <v>0</v>
      </c>
      <c r="I21" s="2">
        <f>Raw_schedule!H19</f>
        <v>0</v>
      </c>
      <c r="J21" s="2">
        <f>Raw_schedule!I19</f>
        <v>0</v>
      </c>
      <c r="K21" s="2">
        <f>Raw_schedule!J19</f>
        <v>1</v>
      </c>
      <c r="L21" s="2">
        <f>Raw_schedule!K19</f>
        <v>1</v>
      </c>
      <c r="M21" s="2">
        <f>Raw_schedule!L19</f>
        <v>1</v>
      </c>
      <c r="N21" s="2">
        <f>Raw_schedule!M19</f>
        <v>1</v>
      </c>
      <c r="O21" s="2">
        <f>Raw_schedule!N19</f>
        <v>1</v>
      </c>
      <c r="P21" s="2">
        <f>Raw_schedule!O19</f>
        <v>1</v>
      </c>
      <c r="Q21" s="2">
        <f>Raw_schedule!P19</f>
        <v>1</v>
      </c>
      <c r="R21" s="2">
        <f>Raw_schedule!Q19</f>
        <v>1</v>
      </c>
      <c r="S21" s="2">
        <f>Raw_schedule!R19</f>
        <v>1</v>
      </c>
      <c r="T21" s="2">
        <f>Raw_schedule!S19</f>
        <v>1</v>
      </c>
      <c r="U21" s="2">
        <f>Raw_schedule!T19</f>
        <v>1</v>
      </c>
      <c r="V21" s="2">
        <f>Raw_schedule!U19</f>
        <v>1</v>
      </c>
      <c r="W21" s="2">
        <f>Raw_schedule!V19</f>
        <v>1</v>
      </c>
      <c r="X21" s="2">
        <f>Raw_schedule!W19</f>
        <v>1</v>
      </c>
      <c r="Y21" s="2">
        <f>Raw_schedule!X19</f>
        <v>1</v>
      </c>
      <c r="Z21" s="2">
        <f>Raw_schedule!Y19</f>
        <v>1</v>
      </c>
      <c r="AA21" s="2">
        <f>Raw_schedule!Z19</f>
        <v>0</v>
      </c>
      <c r="AB21" s="2">
        <f>Raw_schedule!AA19</f>
        <v>0</v>
      </c>
    </row>
    <row r="22" spans="1:28" x14ac:dyDescent="0.25">
      <c r="A22" s="39" t="str">
        <f>Raw_schedule!B20</f>
        <v>OA Schedule</v>
      </c>
      <c r="B22" s="39" t="str">
        <f>Raw_schedule!A20</f>
        <v>Retail</v>
      </c>
      <c r="C22" s="2" t="str">
        <f>Raw_schedule!C20</f>
        <v>Weekdays</v>
      </c>
      <c r="D22" s="2"/>
      <c r="E22" s="2">
        <f>Raw_schedule!D20</f>
        <v>0</v>
      </c>
      <c r="F22" s="2">
        <f>Raw_schedule!E20</f>
        <v>0</v>
      </c>
      <c r="G22" s="2">
        <f>Raw_schedule!F20</f>
        <v>0</v>
      </c>
      <c r="H22" s="2">
        <f>Raw_schedule!G20</f>
        <v>0</v>
      </c>
      <c r="I22" s="2">
        <f>Raw_schedule!H20</f>
        <v>0</v>
      </c>
      <c r="J22" s="2">
        <f>Raw_schedule!I20</f>
        <v>0</v>
      </c>
      <c r="K22" s="2">
        <f>Raw_schedule!J20</f>
        <v>1</v>
      </c>
      <c r="L22" s="2">
        <f>Raw_schedule!K20</f>
        <v>1</v>
      </c>
      <c r="M22" s="2">
        <f>Raw_schedule!L20</f>
        <v>1</v>
      </c>
      <c r="N22" s="2">
        <f>Raw_schedule!M20</f>
        <v>1</v>
      </c>
      <c r="O22" s="2">
        <f>Raw_schedule!N20</f>
        <v>1</v>
      </c>
      <c r="P22" s="2">
        <f>Raw_schedule!O20</f>
        <v>1</v>
      </c>
      <c r="Q22" s="2">
        <f>Raw_schedule!P20</f>
        <v>1</v>
      </c>
      <c r="R22" s="2">
        <f>Raw_schedule!Q20</f>
        <v>1</v>
      </c>
      <c r="S22" s="2">
        <f>Raw_schedule!R20</f>
        <v>1</v>
      </c>
      <c r="T22" s="2">
        <f>Raw_schedule!S20</f>
        <v>1</v>
      </c>
      <c r="U22" s="2">
        <f>Raw_schedule!T20</f>
        <v>1</v>
      </c>
      <c r="V22" s="2">
        <f>Raw_schedule!U20</f>
        <v>1</v>
      </c>
      <c r="W22" s="2">
        <f>Raw_schedule!V20</f>
        <v>1</v>
      </c>
      <c r="X22" s="2">
        <f>Raw_schedule!W20</f>
        <v>1</v>
      </c>
      <c r="Y22" s="2">
        <f>Raw_schedule!X20</f>
        <v>1</v>
      </c>
      <c r="Z22" s="2">
        <f>Raw_schedule!Y20</f>
        <v>0</v>
      </c>
      <c r="AA22" s="2">
        <f>Raw_schedule!Z20</f>
        <v>0</v>
      </c>
      <c r="AB22" s="2">
        <f>Raw_schedule!AA20</f>
        <v>0</v>
      </c>
    </row>
    <row r="23" spans="1:28" x14ac:dyDescent="0.25">
      <c r="A23" s="39" t="str">
        <f>Raw_schedule!B21</f>
        <v>Occupant Sch</v>
      </c>
      <c r="B23" s="39" t="str">
        <f>Raw_schedule!A21</f>
        <v>Retail</v>
      </c>
      <c r="C23" s="2" t="str">
        <f>Raw_schedule!C21</f>
        <v>AllOtherDays</v>
      </c>
      <c r="D23" s="2"/>
      <c r="E23" s="2">
        <f>Raw_schedule!D21</f>
        <v>0</v>
      </c>
      <c r="F23" s="2">
        <f>Raw_schedule!E21</f>
        <v>0</v>
      </c>
      <c r="G23" s="2">
        <f>Raw_schedule!F21</f>
        <v>0</v>
      </c>
      <c r="H23" s="2">
        <f>Raw_schedule!G21</f>
        <v>0</v>
      </c>
      <c r="I23" s="2">
        <f>Raw_schedule!H21</f>
        <v>0</v>
      </c>
      <c r="J23" s="2">
        <f>Raw_schedule!I21</f>
        <v>0</v>
      </c>
      <c r="K23" s="2">
        <f>Raw_schedule!J21</f>
        <v>0</v>
      </c>
      <c r="L23" s="2">
        <f>Raw_schedule!K21</f>
        <v>0</v>
      </c>
      <c r="M23" s="2">
        <f>Raw_schedule!L21</f>
        <v>0</v>
      </c>
      <c r="N23" s="2">
        <f>Raw_schedule!M21</f>
        <v>0.1</v>
      </c>
      <c r="O23" s="2">
        <f>Raw_schedule!N21</f>
        <v>0.2</v>
      </c>
      <c r="P23" s="2">
        <f>Raw_schedule!O21</f>
        <v>0.2</v>
      </c>
      <c r="Q23" s="2">
        <f>Raw_schedule!P21</f>
        <v>0.4</v>
      </c>
      <c r="R23" s="2">
        <f>Raw_schedule!Q21</f>
        <v>0.4</v>
      </c>
      <c r="S23" s="2">
        <f>Raw_schedule!R21</f>
        <v>0.4</v>
      </c>
      <c r="T23" s="2">
        <f>Raw_schedule!S21</f>
        <v>0.4</v>
      </c>
      <c r="U23" s="2">
        <f>Raw_schedule!T21</f>
        <v>0.4</v>
      </c>
      <c r="V23" s="2">
        <f>Raw_schedule!U21</f>
        <v>0.2</v>
      </c>
      <c r="W23" s="2">
        <f>Raw_schedule!V21</f>
        <v>0.1</v>
      </c>
      <c r="X23" s="2">
        <f>Raw_schedule!W21</f>
        <v>0</v>
      </c>
      <c r="Y23" s="2">
        <f>Raw_schedule!X21</f>
        <v>0</v>
      </c>
      <c r="Z23" s="2">
        <f>Raw_schedule!Y21</f>
        <v>0</v>
      </c>
      <c r="AA23" s="2">
        <f>Raw_schedule!Z21</f>
        <v>0</v>
      </c>
      <c r="AB23" s="2">
        <f>Raw_schedule!AA21</f>
        <v>0</v>
      </c>
    </row>
    <row r="24" spans="1:28" x14ac:dyDescent="0.25">
      <c r="A24" s="39" t="str">
        <f>Raw_schedule!B22</f>
        <v>Occupant Sch</v>
      </c>
      <c r="B24" s="39" t="str">
        <f>Raw_schedule!A22</f>
        <v>Retail</v>
      </c>
      <c r="C24" s="2" t="str">
        <f>Raw_schedule!C22</f>
        <v>Saturday</v>
      </c>
      <c r="D24" s="2"/>
      <c r="E24" s="2">
        <f>Raw_schedule!D22</f>
        <v>0</v>
      </c>
      <c r="F24" s="2">
        <f>Raw_schedule!E22</f>
        <v>0</v>
      </c>
      <c r="G24" s="2">
        <f>Raw_schedule!F22</f>
        <v>0</v>
      </c>
      <c r="H24" s="2">
        <f>Raw_schedule!G22</f>
        <v>0</v>
      </c>
      <c r="I24" s="2">
        <f>Raw_schedule!H22</f>
        <v>0</v>
      </c>
      <c r="J24" s="2">
        <f>Raw_schedule!I22</f>
        <v>0</v>
      </c>
      <c r="K24" s="2">
        <f>Raw_schedule!J22</f>
        <v>0</v>
      </c>
      <c r="L24" s="2">
        <f>Raw_schedule!K22</f>
        <v>0.1</v>
      </c>
      <c r="M24" s="2">
        <f>Raw_schedule!L22</f>
        <v>0.2</v>
      </c>
      <c r="N24" s="2">
        <f>Raw_schedule!M22</f>
        <v>0.5</v>
      </c>
      <c r="O24" s="2">
        <f>Raw_schedule!N22</f>
        <v>0.6</v>
      </c>
      <c r="P24" s="2">
        <f>Raw_schedule!O22</f>
        <v>0.8</v>
      </c>
      <c r="Q24" s="2">
        <f>Raw_schedule!P22</f>
        <v>0.8</v>
      </c>
      <c r="R24" s="2">
        <f>Raw_schedule!Q22</f>
        <v>0.8</v>
      </c>
      <c r="S24" s="2">
        <f>Raw_schedule!R22</f>
        <v>0.8</v>
      </c>
      <c r="T24" s="2">
        <f>Raw_schedule!S22</f>
        <v>0.8</v>
      </c>
      <c r="U24" s="2">
        <f>Raw_schedule!T22</f>
        <v>0.8</v>
      </c>
      <c r="V24" s="2">
        <f>Raw_schedule!U22</f>
        <v>0.6</v>
      </c>
      <c r="W24" s="2">
        <f>Raw_schedule!V22</f>
        <v>0.2</v>
      </c>
      <c r="X24" s="2">
        <f>Raw_schedule!W22</f>
        <v>0.2</v>
      </c>
      <c r="Y24" s="2">
        <f>Raw_schedule!X22</f>
        <v>0.2</v>
      </c>
      <c r="Z24" s="2">
        <f>Raw_schedule!Y22</f>
        <v>0.1</v>
      </c>
      <c r="AA24" s="2">
        <f>Raw_schedule!Z22</f>
        <v>0</v>
      </c>
      <c r="AB24" s="2">
        <f>Raw_schedule!AA22</f>
        <v>0</v>
      </c>
    </row>
    <row r="25" spans="1:28" x14ac:dyDescent="0.25">
      <c r="A25" s="39" t="str">
        <f>Raw_schedule!B23</f>
        <v>Occupant Sch</v>
      </c>
      <c r="B25" s="39" t="str">
        <f>Raw_schedule!A23</f>
        <v>Retail</v>
      </c>
      <c r="C25" s="2" t="str">
        <f>Raw_schedule!C23</f>
        <v>Weekdays</v>
      </c>
      <c r="D25" s="2"/>
      <c r="E25" s="2">
        <f>Raw_schedule!D23</f>
        <v>0</v>
      </c>
      <c r="F25" s="2">
        <f>Raw_schedule!E23</f>
        <v>0</v>
      </c>
      <c r="G25" s="2">
        <f>Raw_schedule!F23</f>
        <v>0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0.1</v>
      </c>
      <c r="M25" s="2">
        <f>Raw_schedule!L23</f>
        <v>0.2</v>
      </c>
      <c r="N25" s="2">
        <f>Raw_schedule!M23</f>
        <v>0.5</v>
      </c>
      <c r="O25" s="2">
        <f>Raw_schedule!N23</f>
        <v>0.5</v>
      </c>
      <c r="P25" s="2">
        <f>Raw_schedule!O23</f>
        <v>0.7</v>
      </c>
      <c r="Q25" s="2">
        <f>Raw_schedule!P23</f>
        <v>0.7</v>
      </c>
      <c r="R25" s="2">
        <f>Raw_schedule!Q23</f>
        <v>0.7</v>
      </c>
      <c r="S25" s="2">
        <f>Raw_schedule!R23</f>
        <v>0.7</v>
      </c>
      <c r="T25" s="2">
        <f>Raw_schedule!S23</f>
        <v>0.8</v>
      </c>
      <c r="U25" s="2">
        <f>Raw_schedule!T23</f>
        <v>0.7</v>
      </c>
      <c r="V25" s="2">
        <f>Raw_schedule!U23</f>
        <v>0.5</v>
      </c>
      <c r="W25" s="2">
        <f>Raw_schedule!V23</f>
        <v>0.5</v>
      </c>
      <c r="X25" s="2">
        <f>Raw_schedule!W23</f>
        <v>0.3</v>
      </c>
      <c r="Y25" s="2">
        <f>Raw_schedule!X23</f>
        <v>0.3</v>
      </c>
      <c r="Z25" s="2">
        <f>Raw_schedule!Y23</f>
        <v>0</v>
      </c>
      <c r="AA25" s="2">
        <f>Raw_schedule!Z23</f>
        <v>0</v>
      </c>
      <c r="AB25" s="2">
        <f>Raw_schedule!AA23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B700-2B1E-4A0D-A26C-FE810F88DCB3}">
  <dimension ref="A1"/>
  <sheetViews>
    <sheetView workbookViewId="0"/>
  </sheetViews>
  <sheetFormatPr defaultRowHeight="15" x14ac:dyDescent="0.25"/>
  <sheetData>
    <row r="1" spans="1:1" x14ac:dyDescent="0.25">
      <c r="A1" t="s">
        <v>452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23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393</v>
      </c>
      <c r="B2" t="s">
        <v>437</v>
      </c>
      <c r="C2" t="s">
        <v>438</v>
      </c>
      <c r="D2">
        <v>84.92</v>
      </c>
      <c r="E2">
        <v>84.92</v>
      </c>
      <c r="F2">
        <v>84.92</v>
      </c>
      <c r="G2">
        <v>84.92</v>
      </c>
      <c r="H2">
        <v>84.92</v>
      </c>
      <c r="I2">
        <v>84.92</v>
      </c>
      <c r="J2">
        <v>84.92</v>
      </c>
      <c r="K2">
        <v>84.92</v>
      </c>
      <c r="L2">
        <v>75.02</v>
      </c>
      <c r="M2">
        <v>75.02</v>
      </c>
      <c r="N2">
        <v>75.02</v>
      </c>
      <c r="O2">
        <v>75.02</v>
      </c>
      <c r="P2">
        <v>75.02</v>
      </c>
      <c r="Q2">
        <v>75.02</v>
      </c>
      <c r="R2">
        <v>75.02</v>
      </c>
      <c r="S2">
        <v>75.02</v>
      </c>
      <c r="T2">
        <v>75.02</v>
      </c>
      <c r="U2">
        <v>75.02</v>
      </c>
      <c r="V2">
        <v>75.02</v>
      </c>
      <c r="W2">
        <v>84.92</v>
      </c>
      <c r="X2">
        <v>84.92</v>
      </c>
      <c r="Y2">
        <v>84.92</v>
      </c>
      <c r="Z2">
        <v>84.92</v>
      </c>
      <c r="AA2">
        <v>84.92</v>
      </c>
    </row>
    <row r="3" spans="1:27" x14ac:dyDescent="0.25">
      <c r="A3" t="s">
        <v>393</v>
      </c>
      <c r="B3" t="s">
        <v>437</v>
      </c>
      <c r="C3" t="s">
        <v>439</v>
      </c>
      <c r="D3">
        <v>84.92</v>
      </c>
      <c r="E3">
        <v>84.92</v>
      </c>
      <c r="F3">
        <v>84.92</v>
      </c>
      <c r="G3">
        <v>84.92</v>
      </c>
      <c r="H3">
        <v>84.92</v>
      </c>
      <c r="I3">
        <v>84.92</v>
      </c>
      <c r="J3">
        <v>75.02</v>
      </c>
      <c r="K3">
        <v>75.02</v>
      </c>
      <c r="L3">
        <v>75.02</v>
      </c>
      <c r="M3">
        <v>75.02</v>
      </c>
      <c r="N3">
        <v>75.02</v>
      </c>
      <c r="O3">
        <v>75.02</v>
      </c>
      <c r="P3">
        <v>75.02</v>
      </c>
      <c r="Q3">
        <v>75.02</v>
      </c>
      <c r="R3">
        <v>75.02</v>
      </c>
      <c r="S3">
        <v>75.02</v>
      </c>
      <c r="T3">
        <v>75.02</v>
      </c>
      <c r="U3">
        <v>75.02</v>
      </c>
      <c r="V3">
        <v>75.02</v>
      </c>
      <c r="W3">
        <v>75.02</v>
      </c>
      <c r="X3">
        <v>75.02</v>
      </c>
      <c r="Y3">
        <v>75.02</v>
      </c>
      <c r="Z3">
        <v>84.92</v>
      </c>
      <c r="AA3">
        <v>84.92</v>
      </c>
    </row>
    <row r="4" spans="1:27" x14ac:dyDescent="0.25">
      <c r="A4" t="s">
        <v>393</v>
      </c>
      <c r="B4" t="s">
        <v>437</v>
      </c>
      <c r="C4" t="s">
        <v>440</v>
      </c>
      <c r="D4">
        <v>84.92</v>
      </c>
      <c r="E4">
        <v>84.92</v>
      </c>
      <c r="F4">
        <v>84.92</v>
      </c>
      <c r="G4">
        <v>84.92</v>
      </c>
      <c r="H4">
        <v>84.92</v>
      </c>
      <c r="I4">
        <v>84.92</v>
      </c>
      <c r="J4">
        <v>75.02</v>
      </c>
      <c r="K4">
        <v>75.02</v>
      </c>
      <c r="L4">
        <v>75.02</v>
      </c>
      <c r="M4">
        <v>75.02</v>
      </c>
      <c r="N4">
        <v>75.02</v>
      </c>
      <c r="O4">
        <v>75.02</v>
      </c>
      <c r="P4">
        <v>75.02</v>
      </c>
      <c r="Q4">
        <v>75.02</v>
      </c>
      <c r="R4">
        <v>75.02</v>
      </c>
      <c r="S4">
        <v>75.02</v>
      </c>
      <c r="T4">
        <v>75.02</v>
      </c>
      <c r="U4">
        <v>75.02</v>
      </c>
      <c r="V4">
        <v>75.02</v>
      </c>
      <c r="W4">
        <v>75.02</v>
      </c>
      <c r="X4">
        <v>75.02</v>
      </c>
      <c r="Y4">
        <v>84.92</v>
      </c>
      <c r="Z4">
        <v>84.92</v>
      </c>
      <c r="AA4">
        <v>84.92</v>
      </c>
    </row>
    <row r="5" spans="1:27" x14ac:dyDescent="0.25">
      <c r="A5" t="s">
        <v>393</v>
      </c>
      <c r="B5" t="s">
        <v>441</v>
      </c>
      <c r="C5" t="s">
        <v>438</v>
      </c>
      <c r="D5">
        <v>7.0000000000000007E-2</v>
      </c>
      <c r="E5">
        <v>7.0000000000000007E-2</v>
      </c>
      <c r="F5">
        <v>7.0000000000000007E-2</v>
      </c>
      <c r="G5">
        <v>0.06</v>
      </c>
      <c r="H5">
        <v>0.06</v>
      </c>
      <c r="I5">
        <v>0.06</v>
      </c>
      <c r="J5">
        <v>7.0000000000000007E-2</v>
      </c>
      <c r="K5">
        <v>0.1</v>
      </c>
      <c r="L5">
        <v>0.12</v>
      </c>
      <c r="M5">
        <v>0.14000000000000001</v>
      </c>
      <c r="N5">
        <v>0.28999999999999998</v>
      </c>
      <c r="O5">
        <v>0.31</v>
      </c>
      <c r="P5">
        <v>0.36</v>
      </c>
      <c r="Q5">
        <v>0.36</v>
      </c>
      <c r="R5">
        <v>0.34</v>
      </c>
      <c r="S5">
        <v>0.35</v>
      </c>
      <c r="T5">
        <v>0.37</v>
      </c>
      <c r="U5">
        <v>0.34</v>
      </c>
      <c r="V5">
        <v>0.25</v>
      </c>
      <c r="W5">
        <v>0.27</v>
      </c>
      <c r="X5">
        <v>0.21</v>
      </c>
      <c r="Y5">
        <v>0.16</v>
      </c>
      <c r="Z5">
        <v>0.1</v>
      </c>
      <c r="AA5">
        <v>0.06</v>
      </c>
    </row>
    <row r="6" spans="1:27" x14ac:dyDescent="0.25">
      <c r="A6" t="s">
        <v>393</v>
      </c>
      <c r="B6" t="s">
        <v>441</v>
      </c>
      <c r="C6" t="s">
        <v>442</v>
      </c>
      <c r="D6">
        <v>0.11</v>
      </c>
      <c r="E6">
        <v>0.1</v>
      </c>
      <c r="F6">
        <v>0.08</v>
      </c>
      <c r="G6">
        <v>0.06</v>
      </c>
      <c r="H6">
        <v>0.06</v>
      </c>
      <c r="I6">
        <v>0.06</v>
      </c>
      <c r="J6">
        <v>7.0000000000000007E-2</v>
      </c>
      <c r="K6">
        <v>0.2</v>
      </c>
      <c r="L6">
        <v>0.24</v>
      </c>
      <c r="M6">
        <v>0.27</v>
      </c>
      <c r="N6">
        <v>0.42</v>
      </c>
      <c r="O6">
        <v>0.54</v>
      </c>
      <c r="P6">
        <v>0.59</v>
      </c>
      <c r="Q6">
        <v>0.6</v>
      </c>
      <c r="R6">
        <v>0.49</v>
      </c>
      <c r="S6">
        <v>0.48</v>
      </c>
      <c r="T6">
        <v>0.47</v>
      </c>
      <c r="U6">
        <v>0.46</v>
      </c>
      <c r="V6">
        <v>0.44</v>
      </c>
      <c r="W6">
        <v>0.36</v>
      </c>
      <c r="X6">
        <v>0.28999999999999998</v>
      </c>
      <c r="Y6">
        <v>0.22</v>
      </c>
      <c r="Z6">
        <v>0.16</v>
      </c>
      <c r="AA6">
        <v>0.13</v>
      </c>
    </row>
    <row r="7" spans="1:27" x14ac:dyDescent="0.25">
      <c r="A7" t="s">
        <v>393</v>
      </c>
      <c r="B7" t="s">
        <v>441</v>
      </c>
      <c r="C7" t="s">
        <v>440</v>
      </c>
      <c r="D7">
        <v>0.04</v>
      </c>
      <c r="E7">
        <v>0.05</v>
      </c>
      <c r="F7">
        <v>0.05</v>
      </c>
      <c r="G7">
        <v>0.04</v>
      </c>
      <c r="H7">
        <v>0.04</v>
      </c>
      <c r="I7">
        <v>0.04</v>
      </c>
      <c r="J7">
        <v>0.04</v>
      </c>
      <c r="K7">
        <v>0.15</v>
      </c>
      <c r="L7">
        <v>0.23</v>
      </c>
      <c r="M7">
        <v>0.32</v>
      </c>
      <c r="N7">
        <v>0.41</v>
      </c>
      <c r="O7">
        <v>0.56999999999999995</v>
      </c>
      <c r="P7">
        <v>0.62</v>
      </c>
      <c r="Q7">
        <v>0.61</v>
      </c>
      <c r="R7">
        <v>0.5</v>
      </c>
      <c r="S7">
        <v>0.45</v>
      </c>
      <c r="T7">
        <v>0.46</v>
      </c>
      <c r="U7">
        <v>0.47</v>
      </c>
      <c r="V7">
        <v>0.42</v>
      </c>
      <c r="W7">
        <v>0.34</v>
      </c>
      <c r="X7">
        <v>0.33</v>
      </c>
      <c r="Y7">
        <v>0.23</v>
      </c>
      <c r="Z7">
        <v>0.13</v>
      </c>
      <c r="AA7">
        <v>0.08</v>
      </c>
    </row>
    <row r="8" spans="1:27" x14ac:dyDescent="0.25">
      <c r="A8" t="s">
        <v>393</v>
      </c>
      <c r="B8" t="s">
        <v>443</v>
      </c>
      <c r="C8" t="s">
        <v>438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0.05</v>
      </c>
      <c r="K8">
        <v>0.05</v>
      </c>
      <c r="L8">
        <v>0.1</v>
      </c>
      <c r="M8">
        <v>0.1</v>
      </c>
      <c r="N8">
        <v>0.4</v>
      </c>
      <c r="O8">
        <v>0.4</v>
      </c>
      <c r="P8">
        <v>0.6</v>
      </c>
      <c r="Q8">
        <v>0.6</v>
      </c>
      <c r="R8">
        <v>0.6</v>
      </c>
      <c r="S8">
        <v>0.6</v>
      </c>
      <c r="T8">
        <v>0.6</v>
      </c>
      <c r="U8">
        <v>0.4</v>
      </c>
      <c r="V8">
        <v>0.2</v>
      </c>
      <c r="W8">
        <v>0.05</v>
      </c>
      <c r="X8">
        <v>0.05</v>
      </c>
      <c r="Y8">
        <v>0.05</v>
      </c>
      <c r="Z8">
        <v>0.05</v>
      </c>
      <c r="AA8">
        <v>0.05</v>
      </c>
    </row>
    <row r="9" spans="1:27" x14ac:dyDescent="0.25">
      <c r="A9" t="s">
        <v>393</v>
      </c>
      <c r="B9" t="s">
        <v>443</v>
      </c>
      <c r="C9" t="s">
        <v>442</v>
      </c>
      <c r="D9">
        <v>0.05</v>
      </c>
      <c r="E9">
        <v>0.05</v>
      </c>
      <c r="F9">
        <v>0.05</v>
      </c>
      <c r="G9">
        <v>0.05</v>
      </c>
      <c r="H9">
        <v>0.05</v>
      </c>
      <c r="I9">
        <v>0.05</v>
      </c>
      <c r="J9">
        <v>0.05</v>
      </c>
      <c r="K9">
        <v>0.1</v>
      </c>
      <c r="L9">
        <v>0.3</v>
      </c>
      <c r="M9">
        <v>0.6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0.9</v>
      </c>
      <c r="U9">
        <v>0.9</v>
      </c>
      <c r="V9">
        <v>0.5</v>
      </c>
      <c r="W9">
        <v>0.3</v>
      </c>
      <c r="X9">
        <v>0.3</v>
      </c>
      <c r="Y9">
        <v>0.1</v>
      </c>
      <c r="Z9">
        <v>0.05</v>
      </c>
      <c r="AA9">
        <v>0.05</v>
      </c>
    </row>
    <row r="10" spans="1:27" x14ac:dyDescent="0.25">
      <c r="A10" t="s">
        <v>393</v>
      </c>
      <c r="B10" t="s">
        <v>443</v>
      </c>
      <c r="C10" t="s">
        <v>440</v>
      </c>
      <c r="D10">
        <v>0.05</v>
      </c>
      <c r="E10">
        <v>0.05</v>
      </c>
      <c r="F10">
        <v>0.05</v>
      </c>
      <c r="G10">
        <v>0.05</v>
      </c>
      <c r="H10">
        <v>0.05</v>
      </c>
      <c r="I10">
        <v>0.05</v>
      </c>
      <c r="J10">
        <v>0.05</v>
      </c>
      <c r="K10">
        <v>0.2</v>
      </c>
      <c r="L10">
        <v>0.5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0.6</v>
      </c>
      <c r="W10">
        <v>0.6</v>
      </c>
      <c r="X10">
        <v>0.5</v>
      </c>
      <c r="Y10">
        <v>0.2</v>
      </c>
      <c r="Z10">
        <v>0.05</v>
      </c>
      <c r="AA10">
        <v>0.05</v>
      </c>
    </row>
    <row r="11" spans="1:27" x14ac:dyDescent="0.25">
      <c r="A11" t="s">
        <v>393</v>
      </c>
      <c r="B11" t="s">
        <v>444</v>
      </c>
      <c r="C11" t="s">
        <v>438</v>
      </c>
      <c r="D11">
        <v>60.08</v>
      </c>
      <c r="E11">
        <v>60.08</v>
      </c>
      <c r="F11">
        <v>60.08</v>
      </c>
      <c r="G11">
        <v>60.08</v>
      </c>
      <c r="H11">
        <v>60.08</v>
      </c>
      <c r="I11">
        <v>60.08</v>
      </c>
      <c r="J11">
        <v>60.08</v>
      </c>
      <c r="K11">
        <v>60.08</v>
      </c>
      <c r="L11">
        <v>69.98</v>
      </c>
      <c r="M11">
        <v>69.98</v>
      </c>
      <c r="N11">
        <v>69.98</v>
      </c>
      <c r="O11">
        <v>69.98</v>
      </c>
      <c r="P11">
        <v>69.98</v>
      </c>
      <c r="Q11">
        <v>69.98</v>
      </c>
      <c r="R11">
        <v>69.98</v>
      </c>
      <c r="S11">
        <v>69.98</v>
      </c>
      <c r="T11">
        <v>69.98</v>
      </c>
      <c r="U11">
        <v>69.98</v>
      </c>
      <c r="V11">
        <v>69.98</v>
      </c>
      <c r="W11">
        <v>60.08</v>
      </c>
      <c r="X11">
        <v>60.08</v>
      </c>
      <c r="Y11">
        <v>60.08</v>
      </c>
      <c r="Z11">
        <v>60.08</v>
      </c>
      <c r="AA11">
        <v>60.08</v>
      </c>
    </row>
    <row r="12" spans="1:27" x14ac:dyDescent="0.25">
      <c r="A12" t="s">
        <v>393</v>
      </c>
      <c r="B12" t="s">
        <v>444</v>
      </c>
      <c r="C12" t="s">
        <v>439</v>
      </c>
      <c r="D12">
        <v>60.08</v>
      </c>
      <c r="E12">
        <v>60.08</v>
      </c>
      <c r="F12">
        <v>60.08</v>
      </c>
      <c r="G12">
        <v>60.08</v>
      </c>
      <c r="H12">
        <v>60.08</v>
      </c>
      <c r="I12">
        <v>60.08</v>
      </c>
      <c r="J12">
        <v>69.98</v>
      </c>
      <c r="K12">
        <v>69.98</v>
      </c>
      <c r="L12">
        <v>69.98</v>
      </c>
      <c r="M12">
        <v>69.98</v>
      </c>
      <c r="N12">
        <v>69.98</v>
      </c>
      <c r="O12">
        <v>69.98</v>
      </c>
      <c r="P12">
        <v>69.98</v>
      </c>
      <c r="Q12">
        <v>69.98</v>
      </c>
      <c r="R12">
        <v>69.98</v>
      </c>
      <c r="S12">
        <v>69.98</v>
      </c>
      <c r="T12">
        <v>69.98</v>
      </c>
      <c r="U12">
        <v>69.98</v>
      </c>
      <c r="V12">
        <v>69.98</v>
      </c>
      <c r="W12">
        <v>69.98</v>
      </c>
      <c r="X12">
        <v>69.98</v>
      </c>
      <c r="Y12">
        <v>69.98</v>
      </c>
      <c r="Z12">
        <v>60.08</v>
      </c>
      <c r="AA12">
        <v>60.08</v>
      </c>
    </row>
    <row r="13" spans="1:27" x14ac:dyDescent="0.25">
      <c r="A13" t="s">
        <v>393</v>
      </c>
      <c r="B13" t="s">
        <v>444</v>
      </c>
      <c r="C13" t="s">
        <v>440</v>
      </c>
      <c r="D13">
        <v>60.08</v>
      </c>
      <c r="E13">
        <v>60.08</v>
      </c>
      <c r="F13">
        <v>60.08</v>
      </c>
      <c r="G13">
        <v>60.08</v>
      </c>
      <c r="H13">
        <v>60.08</v>
      </c>
      <c r="I13">
        <v>60.08</v>
      </c>
      <c r="J13">
        <v>69.98</v>
      </c>
      <c r="K13">
        <v>69.98</v>
      </c>
      <c r="L13">
        <v>69.98</v>
      </c>
      <c r="M13">
        <v>69.98</v>
      </c>
      <c r="N13">
        <v>69.98</v>
      </c>
      <c r="O13">
        <v>69.98</v>
      </c>
      <c r="P13">
        <v>69.98</v>
      </c>
      <c r="Q13">
        <v>69.98</v>
      </c>
      <c r="R13">
        <v>69.98</v>
      </c>
      <c r="S13">
        <v>69.98</v>
      </c>
      <c r="T13">
        <v>69.98</v>
      </c>
      <c r="U13">
        <v>69.98</v>
      </c>
      <c r="V13">
        <v>69.98</v>
      </c>
      <c r="W13">
        <v>69.98</v>
      </c>
      <c r="X13">
        <v>69.98</v>
      </c>
      <c r="Y13">
        <v>60.08</v>
      </c>
      <c r="Z13">
        <v>60.08</v>
      </c>
      <c r="AA13">
        <v>60.08</v>
      </c>
    </row>
    <row r="14" spans="1:27" x14ac:dyDescent="0.25">
      <c r="A14" t="s">
        <v>393</v>
      </c>
      <c r="B14" t="s">
        <v>445</v>
      </c>
      <c r="C14" t="s">
        <v>446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393</v>
      </c>
      <c r="B15" t="s">
        <v>447</v>
      </c>
      <c r="C15" t="s">
        <v>438</v>
      </c>
      <c r="D15">
        <v>0.05</v>
      </c>
      <c r="E15">
        <v>0.05</v>
      </c>
      <c r="F15">
        <v>0.05</v>
      </c>
      <c r="G15">
        <v>0.05</v>
      </c>
      <c r="H15">
        <v>0.05</v>
      </c>
      <c r="I15">
        <v>0.05</v>
      </c>
      <c r="J15">
        <v>0.05</v>
      </c>
      <c r="K15">
        <v>0.05</v>
      </c>
      <c r="L15">
        <v>0.1</v>
      </c>
      <c r="M15">
        <v>0.1</v>
      </c>
      <c r="N15">
        <v>0.4</v>
      </c>
      <c r="O15">
        <v>0.4</v>
      </c>
      <c r="P15">
        <v>0.55000000000000004</v>
      </c>
      <c r="Q15">
        <v>0.55000000000000004</v>
      </c>
      <c r="R15">
        <v>0.55000000000000004</v>
      </c>
      <c r="S15">
        <v>0.55000000000000004</v>
      </c>
      <c r="T15">
        <v>0.55000000000000004</v>
      </c>
      <c r="U15">
        <v>0.4</v>
      </c>
      <c r="V15">
        <v>0.2</v>
      </c>
      <c r="W15">
        <v>0.05</v>
      </c>
      <c r="X15">
        <v>0.05</v>
      </c>
      <c r="Y15">
        <v>0.05</v>
      </c>
      <c r="Z15">
        <v>0.05</v>
      </c>
      <c r="AA15">
        <v>0.05</v>
      </c>
    </row>
    <row r="16" spans="1:27" x14ac:dyDescent="0.25">
      <c r="A16" t="s">
        <v>393</v>
      </c>
      <c r="B16" t="s">
        <v>447</v>
      </c>
      <c r="C16" t="s">
        <v>442</v>
      </c>
      <c r="D16">
        <v>0.05</v>
      </c>
      <c r="E16">
        <v>0.05</v>
      </c>
      <c r="F16">
        <v>0.05</v>
      </c>
      <c r="G16">
        <v>0.05</v>
      </c>
      <c r="H16">
        <v>0.05</v>
      </c>
      <c r="I16">
        <v>0.05</v>
      </c>
      <c r="J16">
        <v>0.05</v>
      </c>
      <c r="K16">
        <v>0.1</v>
      </c>
      <c r="L16">
        <v>0.3</v>
      </c>
      <c r="M16">
        <v>0.55000000000000004</v>
      </c>
      <c r="N16">
        <v>0.85</v>
      </c>
      <c r="O16">
        <v>0.85</v>
      </c>
      <c r="P16">
        <v>0.85</v>
      </c>
      <c r="Q16">
        <v>0.85</v>
      </c>
      <c r="R16">
        <v>0.85</v>
      </c>
      <c r="S16">
        <v>0.85</v>
      </c>
      <c r="T16">
        <v>0.85</v>
      </c>
      <c r="U16">
        <v>0.85</v>
      </c>
      <c r="V16">
        <v>0.5</v>
      </c>
      <c r="W16">
        <v>0.3</v>
      </c>
      <c r="X16">
        <v>0.3</v>
      </c>
      <c r="Y16">
        <v>0.1</v>
      </c>
      <c r="Z16">
        <v>0.05</v>
      </c>
      <c r="AA16">
        <v>0.05</v>
      </c>
    </row>
    <row r="17" spans="1:27" x14ac:dyDescent="0.25">
      <c r="A17" t="s">
        <v>393</v>
      </c>
      <c r="B17" t="s">
        <v>447</v>
      </c>
      <c r="C17" t="s">
        <v>440</v>
      </c>
      <c r="D17">
        <v>0.05</v>
      </c>
      <c r="E17">
        <v>0.05</v>
      </c>
      <c r="F17">
        <v>0.05</v>
      </c>
      <c r="G17">
        <v>0.05</v>
      </c>
      <c r="H17">
        <v>0.05</v>
      </c>
      <c r="I17">
        <v>0.05</v>
      </c>
      <c r="J17">
        <v>0.05</v>
      </c>
      <c r="K17">
        <v>0.2</v>
      </c>
      <c r="L17">
        <v>0.5</v>
      </c>
      <c r="M17">
        <v>0.85</v>
      </c>
      <c r="N17">
        <v>0.85</v>
      </c>
      <c r="O17">
        <v>0.85</v>
      </c>
      <c r="P17">
        <v>0.85</v>
      </c>
      <c r="Q17">
        <v>0.85</v>
      </c>
      <c r="R17">
        <v>0.85</v>
      </c>
      <c r="S17">
        <v>0.85</v>
      </c>
      <c r="T17">
        <v>0.85</v>
      </c>
      <c r="U17">
        <v>0.85</v>
      </c>
      <c r="V17">
        <v>0.55000000000000004</v>
      </c>
      <c r="W17">
        <v>0.55000000000000004</v>
      </c>
      <c r="X17">
        <v>0.5</v>
      </c>
      <c r="Y17">
        <v>0.2</v>
      </c>
      <c r="Z17">
        <v>0.05</v>
      </c>
      <c r="AA17">
        <v>0.05</v>
      </c>
    </row>
    <row r="18" spans="1:27" x14ac:dyDescent="0.25">
      <c r="A18" t="s">
        <v>393</v>
      </c>
      <c r="B18" t="s">
        <v>448</v>
      </c>
      <c r="C18" t="s">
        <v>438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393</v>
      </c>
      <c r="B19" t="s">
        <v>448</v>
      </c>
      <c r="C19" t="s">
        <v>439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</row>
    <row r="20" spans="1:27" x14ac:dyDescent="0.25">
      <c r="A20" t="s">
        <v>393</v>
      </c>
      <c r="B20" t="s">
        <v>448</v>
      </c>
      <c r="C20" t="s">
        <v>440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0</v>
      </c>
      <c r="Z20">
        <v>0</v>
      </c>
      <c r="AA20">
        <v>0</v>
      </c>
    </row>
    <row r="21" spans="1:27" x14ac:dyDescent="0.25">
      <c r="A21" t="s">
        <v>393</v>
      </c>
      <c r="B21" t="s">
        <v>449</v>
      </c>
      <c r="C21" t="s">
        <v>438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0.1</v>
      </c>
      <c r="N21">
        <v>0.2</v>
      </c>
      <c r="O21">
        <v>0.2</v>
      </c>
      <c r="P21">
        <v>0.4</v>
      </c>
      <c r="Q21">
        <v>0.4</v>
      </c>
      <c r="R21">
        <v>0.4</v>
      </c>
      <c r="S21">
        <v>0.4</v>
      </c>
      <c r="T21">
        <v>0.4</v>
      </c>
      <c r="U21">
        <v>0.2</v>
      </c>
      <c r="V21">
        <v>0.1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393</v>
      </c>
      <c r="B22" t="s">
        <v>449</v>
      </c>
      <c r="C22" t="s">
        <v>442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0.1</v>
      </c>
      <c r="L22">
        <v>0.2</v>
      </c>
      <c r="M22">
        <v>0.5</v>
      </c>
      <c r="N22">
        <v>0.6</v>
      </c>
      <c r="O22">
        <v>0.8</v>
      </c>
      <c r="P22">
        <v>0.8</v>
      </c>
      <c r="Q22">
        <v>0.8</v>
      </c>
      <c r="R22">
        <v>0.8</v>
      </c>
      <c r="S22">
        <v>0.8</v>
      </c>
      <c r="T22">
        <v>0.8</v>
      </c>
      <c r="U22">
        <v>0.6</v>
      </c>
      <c r="V22">
        <v>0.2</v>
      </c>
      <c r="W22">
        <v>0.2</v>
      </c>
      <c r="X22">
        <v>0.2</v>
      </c>
      <c r="Y22">
        <v>0.1</v>
      </c>
      <c r="Z22">
        <v>0</v>
      </c>
      <c r="AA22">
        <v>0</v>
      </c>
    </row>
    <row r="23" spans="1:27" x14ac:dyDescent="0.25">
      <c r="A23" t="s">
        <v>393</v>
      </c>
      <c r="B23" t="s">
        <v>449</v>
      </c>
      <c r="C23" t="s">
        <v>440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</v>
      </c>
      <c r="L23">
        <v>0.2</v>
      </c>
      <c r="M23">
        <v>0.5</v>
      </c>
      <c r="N23">
        <v>0.5</v>
      </c>
      <c r="O23">
        <v>0.7</v>
      </c>
      <c r="P23">
        <v>0.7</v>
      </c>
      <c r="Q23">
        <v>0.7</v>
      </c>
      <c r="R23">
        <v>0.7</v>
      </c>
      <c r="S23">
        <v>0.8</v>
      </c>
      <c r="T23">
        <v>0.7</v>
      </c>
      <c r="U23">
        <v>0.5</v>
      </c>
      <c r="V23">
        <v>0.5</v>
      </c>
      <c r="W23">
        <v>0.3</v>
      </c>
      <c r="X23">
        <v>0.3</v>
      </c>
      <c r="Y23">
        <v>0</v>
      </c>
      <c r="Z23">
        <v>0</v>
      </c>
      <c r="AA23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Grocery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Zones!$H$9</f>
        <v>50001.850000000006</v>
      </c>
      <c r="E3" s="38">
        <f>SUMIFS(Raw_totalendusesannual!$D:$D,
        Raw_totalendusesannual!$B:$B,$A3,
        Raw_totalendusesannual!$C:$C,$B3,
        Raw_totalendusesannual!$A:$A,$C3) / $D3</f>
        <v>97.499330924755768</v>
      </c>
      <c r="F3" s="38">
        <f>SUMIFS(Raw_totalendusesannual!$E:$E,
        Raw_totalendusesannual!$B:$B,$A3,
        Raw_totalendusesannual!$C:$C,$B3,
        Raw_totalendusesannual!$A:$A,$C3) / $D3</f>
        <v>33.886837986994479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Zones!$H$9</f>
        <v>50001.850000000006</v>
      </c>
      <c r="E4" s="38">
        <f>SUMIFS(Raw_totalendusesannual!$D:$D,
        Raw_totalendusesannual!$B:$B,$A4,
        Raw_totalendusesannual!$C:$C,$B4,
        Raw_totalendusesannual!$A:$A,$C4) / $D4</f>
        <v>65.899939302245812</v>
      </c>
      <c r="F4" s="38">
        <f>SUMIFS(Raw_totalendusesannual!$E:$E,
        Raw_totalendusesannual!$B:$B,$A4,
        Raw_totalendusesannual!$C:$C,$B4,
        Raw_totalendusesannual!$A:$A,$C4) / $D4</f>
        <v>33.974159756089023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Zones!$H$9</f>
        <v>50001.850000000006</v>
      </c>
      <c r="E5" s="38">
        <f>SUMIFS(Raw_totalendusesannual!$D:$D,
        Raw_totalendusesannual!$B:$B,$A5,
        Raw_totalendusesannual!$C:$C,$B5,
        Raw_totalendusesannual!$A:$A,$C5) / $D5</f>
        <v>99.210276619765054</v>
      </c>
      <c r="F5" s="38">
        <f>SUMIFS(Raw_totalendusesannual!$E:$E,
        Raw_totalendusesannual!$B:$B,$A5,
        Raw_totalendusesannual!$C:$C,$B5,
        Raw_totalendusesannual!$A:$A,$C5) / $D5</f>
        <v>25.574364548511703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Zones!$H$9</f>
        <v>50001.850000000006</v>
      </c>
      <c r="E6" s="38">
        <f>SUMIFS(Raw_totalendusesannual!$D:$D,
        Raw_totalendusesannual!$B:$B,$A6,
        Raw_totalendusesannual!$C:$C,$B6,
        Raw_totalendusesannual!$A:$A,$C6) / $D6</f>
        <v>65.754705675889994</v>
      </c>
      <c r="F6" s="38">
        <f>SUMIFS(Raw_totalendusesannual!$E:$E,
        Raw_totalendusesannual!$B:$B,$A6,
        Raw_totalendusesannual!$C:$C,$B6,
        Raw_totalendusesannual!$A:$A,$C6) / $D6</f>
        <v>27.220797830480269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Zones!$H$9</f>
        <v>50001.850000000006</v>
      </c>
      <c r="E7" s="38">
        <f>SUMIFS(Raw_totalendusesannual!$D:$D,
        Raw_totalendusesannual!$B:$B,$A7,
        Raw_totalendusesannual!$C:$C,$B7,
        Raw_totalendusesannual!$A:$A,$C7) / $D7</f>
        <v>103.93704912918221</v>
      </c>
      <c r="F7" s="38">
        <f>SUMIFS(Raw_totalendusesannual!$E:$E,
        Raw_totalendusesannual!$B:$B,$A7,
        Raw_totalendusesannual!$C:$C,$B7,
        Raw_totalendusesannual!$A:$A,$C7) / $D7</f>
        <v>4.8287911347280144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Zones!$H$9</f>
        <v>50001.850000000006</v>
      </c>
      <c r="E8" s="38">
        <f>SUMIFS(Raw_totalendusesannual!$D:$D,
        Raw_totalendusesannual!$B:$B,$A8,
        Raw_totalendusesannual!$C:$C,$B8,
        Raw_totalendusesannual!$A:$A,$C8) / $D8</f>
        <v>70.860662155500236</v>
      </c>
      <c r="F8" s="38">
        <f>SUMIFS(Raw_totalendusesannual!$E:$E,
        Raw_totalendusesannual!$B:$B,$A8,
        Raw_totalendusesannual!$C:$C,$B8,
        Raw_totalendusesannual!$A:$A,$C8) / $D8</f>
        <v>4.8285987418465508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Zones!$H$9</f>
        <v>50001.850000000006</v>
      </c>
      <c r="E9" s="38">
        <f>SUMIFS(Raw_totalendusesannual!$D:$D,
        Raw_totalendusesannual!$B:$B,$A9,
        Raw_totalendusesannual!$C:$C,$B9,
        Raw_totalendusesannual!$A:$A,$C9) / $D9</f>
        <v>97.755911431277028</v>
      </c>
      <c r="F9" s="38">
        <f>SUMIFS(Raw_totalendusesannual!$E:$E,
        Raw_totalendusesannual!$B:$B,$A9,
        Raw_totalendusesannual!$C:$C,$B9,
        Raw_totalendusesannual!$A:$A,$C9) / $D9</f>
        <v>4.8287787351867975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Zones!$H$9</f>
        <v>50001.850000000006</v>
      </c>
      <c r="E10" s="38">
        <f>SUMIFS(Raw_totalendusesannual!$D:$D,
        Raw_totalendusesannual!$B:$B,$A10,
        Raw_totalendusesannual!$C:$C,$B10,
        Raw_totalendusesannual!$A:$A,$C10) / $D10</f>
        <v>65.925958739526621</v>
      </c>
      <c r="F10" s="38">
        <f>SUMIFS(Raw_totalendusesannual!$E:$E,
        Raw_totalendusesannual!$B:$B,$A10,
        Raw_totalendusesannual!$C:$C,$B10,
        Raw_totalendusesannual!$A:$A,$C10) / $D10</f>
        <v>4.8274411846761662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Zones!$H$9</f>
        <v>50001.850000000006</v>
      </c>
      <c r="E11" s="38">
        <f>SUMIFS(Raw_totalendusesannual!$D:$D,
        Raw_totalendusesannual!$B:$B,$A11,
        Raw_totalendusesannual!$C:$C,$B11,
        Raw_totalendusesannual!$A:$A,$C11) / $D11</f>
        <v>95.178952778747174</v>
      </c>
      <c r="F11" s="38">
        <f>SUMIFS(Raw_totalendusesannual!$E:$E,
        Raw_totalendusesannual!$B:$B,$A11,
        Raw_totalendusesannual!$C:$C,$B11,
        Raw_totalendusesannual!$A:$A,$C11) / $D11</f>
        <v>29.119323785019951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Zones!$H$9</f>
        <v>50001.850000000006</v>
      </c>
      <c r="E12" s="38">
        <f>SUMIFS(Raw_totalendusesannual!$D:$D,
        Raw_totalendusesannual!$B:$B,$A12,
        Raw_totalendusesannual!$C:$C,$B12,
        Raw_totalendusesannual!$A:$A,$C12) / $D12</f>
        <v>62.731588131239135</v>
      </c>
      <c r="F12" s="38">
        <f>SUMIFS(Raw_totalendusesannual!$E:$E,
        Raw_totalendusesannual!$B:$B,$A12,
        Raw_totalendusesannual!$C:$C,$B12,
        Raw_totalendusesannual!$A:$A,$C12) / $D12</f>
        <v>30.470373396184339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Zones!$H$9</f>
        <v>50001.850000000006</v>
      </c>
      <c r="E13" s="38">
        <f>SUMIFS(Raw_totalendusesannual!$D:$D,
        Raw_totalendusesannual!$B:$B,$A13,
        Raw_totalendusesannual!$C:$C,$B13,
        Raw_totalendusesannual!$A:$A,$C13) / $D13</f>
        <v>116.8320714133577</v>
      </c>
      <c r="F13" s="38">
        <f>SUMIFS(Raw_totalendusesannual!$E:$E,
        Raw_totalendusesannual!$B:$B,$A13,
        Raw_totalendusesannual!$C:$C,$B13,
        Raw_totalendusesannual!$A:$A,$C13) / $D13</f>
        <v>25.669619024096104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Zones!$H$9</f>
        <v>50001.850000000006</v>
      </c>
      <c r="E14" s="38">
        <f>SUMIFS(Raw_totalendusesannual!$D:$D,
        Raw_totalendusesannual!$B:$B,$A14,
        Raw_totalendusesannual!$C:$C,$B14,
        Raw_totalendusesannual!$A:$A,$C14) / $D14</f>
        <v>95.995337372517199</v>
      </c>
      <c r="F14" s="38">
        <f>SUMIFS(Raw_totalendusesannual!$E:$E,
        Raw_totalendusesannual!$B:$B,$A14,
        Raw_totalendusesannual!$C:$C,$B14,
        Raw_totalendusesannual!$A:$A,$C14) / $D14</f>
        <v>27.287515561924206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Zones!$H$9</f>
        <v>50001.850000000006</v>
      </c>
      <c r="E15" s="38">
        <f>SUMIFS(Raw_totalendusesannual!$D:$D,
        Raw_totalendusesannual!$B:$B,$A15,
        Raw_totalendusesannual!$C:$C,$B15,
        Raw_totalendusesannual!$A:$A,$C15) / $D15</f>
        <v>119.81672338123488</v>
      </c>
      <c r="F15" s="38">
        <f>SUMIFS(Raw_totalendusesannual!$E:$E,
        Raw_totalendusesannual!$B:$B,$A15,
        Raw_totalendusesannual!$C:$C,$B15,
        Raw_totalendusesannual!$A:$A,$C15) / $D15</f>
        <v>16.469670822179577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Zones!$H$9</f>
        <v>50001.850000000006</v>
      </c>
      <c r="E16" s="38">
        <f>SUMIFS(Raw_totalendusesannual!$D:$D,
        Raw_totalendusesannual!$B:$B,$A16,
        Raw_totalendusesannual!$C:$C,$B16,
        Raw_totalendusesannual!$A:$A,$C16) / $D16</f>
        <v>95.519713170612675</v>
      </c>
      <c r="F16" s="38">
        <f>SUMIFS(Raw_totalendusesannual!$E:$E,
        Raw_totalendusesannual!$B:$B,$A16,
        Raw_totalendusesannual!$C:$C,$B16,
        Raw_totalendusesannual!$A:$A,$C16) / $D16</f>
        <v>17.11477015350432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Zones!$H$9</f>
        <v>50001.850000000006</v>
      </c>
      <c r="E17" s="38">
        <f>SUMIFS(Raw_totalendusesannual!$D:$D,
        Raw_totalendusesannual!$B:$B,$A17,
        Raw_totalendusesannual!$C:$C,$B17,
        Raw_totalendusesannual!$A:$A,$C17) / $D17</f>
        <v>122.75633481561181</v>
      </c>
      <c r="F17" s="38">
        <f>SUMIFS(Raw_totalendusesannual!$E:$E,
        Raw_totalendusesannual!$B:$B,$A17,
        Raw_totalendusesannual!$C:$C,$B17,
        Raw_totalendusesannual!$A:$A,$C17) / $D17</f>
        <v>4.4394881389388585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Zones!$H$9</f>
        <v>50001.850000000006</v>
      </c>
      <c r="E18" s="38">
        <f>SUMIFS(Raw_totalendusesannual!$D:$D,
        Raw_totalendusesannual!$B:$B,$A18,
        Raw_totalendusesannual!$C:$C,$B18,
        Raw_totalendusesannual!$A:$A,$C18) / $D18</f>
        <v>98.478682288755294</v>
      </c>
      <c r="F18" s="38">
        <f>SUMIFS(Raw_totalendusesannual!$E:$E,
        Raw_totalendusesannual!$B:$B,$A18,
        Raw_totalendusesannual!$C:$C,$B18,
        Raw_totalendusesannual!$A:$A,$C18) / $D18</f>
        <v>4.4386479700251087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Zones!$H$9</f>
        <v>50001.850000000006</v>
      </c>
      <c r="E19" s="38">
        <f>SUMIFS(Raw_totalendusesannual!$D:$D,
        Raw_totalendusesannual!$B:$B,$A19,
        Raw_totalendusesannual!$C:$C,$B19,
        Raw_totalendusesannual!$A:$A,$C19) / $D19</f>
        <v>118.13692753368123</v>
      </c>
      <c r="F19" s="38">
        <f>SUMIFS(Raw_totalendusesannual!$E:$E,
        Raw_totalendusesannual!$B:$B,$A19,
        Raw_totalendusesannual!$C:$C,$B19,
        Raw_totalendusesannual!$A:$A,$C19) / $D19</f>
        <v>4.4394699396122332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Zones!$H$9</f>
        <v>50001.850000000006</v>
      </c>
      <c r="E20" s="38">
        <f>SUMIFS(Raw_totalendusesannual!$D:$D,
        Raw_totalendusesannual!$B:$B,$A20,
        Raw_totalendusesannual!$C:$C,$B20,
        Raw_totalendusesannual!$A:$A,$C20) / $D20</f>
        <v>94.656293917125041</v>
      </c>
      <c r="F20" s="38">
        <f>SUMIFS(Raw_totalendusesannual!$E:$E,
        Raw_totalendusesannual!$B:$B,$A20,
        Raw_totalendusesannual!$C:$C,$B20,
        Raw_totalendusesannual!$A:$A,$C20) / $D20</f>
        <v>4.4381513883986283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Zones!$H$9</f>
        <v>50001.850000000006</v>
      </c>
      <c r="E21" s="38">
        <f>SUMIFS(Raw_totalendusesannual!$D:$D,
        Raw_totalendusesannual!$B:$B,$A21,
        Raw_totalendusesannual!$C:$C,$B21,
        Raw_totalendusesannual!$A:$A,$C21) / $D21</f>
        <v>114.28615421229412</v>
      </c>
      <c r="F21" s="38">
        <f>SUMIFS(Raw_totalendusesannual!$E:$E,
        Raw_totalendusesannual!$B:$B,$A21,
        Raw_totalendusesannual!$C:$C,$B21,
        Raw_totalendusesannual!$A:$A,$C21) / $D21</f>
        <v>19.436296057045887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Zones!$H$9</f>
        <v>50001.850000000006</v>
      </c>
      <c r="E22" s="38">
        <f>SUMIFS(Raw_totalendusesannual!$D:$D,
        Raw_totalendusesannual!$B:$B,$A22,
        Raw_totalendusesannual!$C:$C,$B22,
        Raw_totalendusesannual!$A:$A,$C22) / $D22</f>
        <v>91.66831927218692</v>
      </c>
      <c r="F22" s="38">
        <f>SUMIFS(Raw_totalendusesannual!$E:$E,
        Raw_totalendusesannual!$B:$B,$A22,
        Raw_totalendusesannual!$C:$C,$B22,
        Raw_totalendusesannual!$A:$A,$C22) / $D22</f>
        <v>19.709248357810758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Zones!$H$9</f>
        <v>50001.850000000006</v>
      </c>
      <c r="E23" s="38">
        <f>SUMIFS(Raw_totalendusesannual!$D:$D,
        Raw_totalendusesannual!$B:$B,$A23,
        Raw_totalendusesannual!$C:$C,$B23,
        Raw_totalendusesannual!$A:$A,$C23) / $D23</f>
        <v>115.40143014708454</v>
      </c>
      <c r="F23" s="38">
        <f>SUMIFS(Raw_totalendusesannual!$E:$E,
        Raw_totalendusesannual!$B:$B,$A23,
        Raw_totalendusesannual!$C:$C,$B23,
        Raw_totalendusesannual!$A:$A,$C23) / $D23</f>
        <v>21.533173272588911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Zones!$H$9</f>
        <v>50001.850000000006</v>
      </c>
      <c r="E24" s="38">
        <f>SUMIFS(Raw_totalendusesannual!$D:$D,
        Raw_totalendusesannual!$B:$B,$A24,
        Raw_totalendusesannual!$C:$C,$B24,
        Raw_totalendusesannual!$A:$A,$C24) / $D24</f>
        <v>90.51197105707088</v>
      </c>
      <c r="F24" s="38">
        <f>SUMIFS(Raw_totalendusesannual!$E:$E,
        Raw_totalendusesannual!$B:$B,$A24,
        Raw_totalendusesannual!$C:$C,$B24,
        Raw_totalendusesannual!$A:$A,$C24) / $D24</f>
        <v>24.120897126806305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Zones!$H$9</f>
        <v>50001.850000000006</v>
      </c>
      <c r="E25" s="38">
        <f>SUMIFS(Raw_totalendusesannual!$D:$D,
        Raw_totalendusesannual!$B:$B,$A25,
        Raw_totalendusesannual!$C:$C,$B25,
        Raw_totalendusesannual!$A:$A,$C25) / $D25</f>
        <v>119.05888742116539</v>
      </c>
      <c r="F25" s="38">
        <f>SUMIFS(Raw_totalendusesannual!$E:$E,
        Raw_totalendusesannual!$B:$B,$A25,
        Raw_totalendusesannual!$C:$C,$B25,
        Raw_totalendusesannual!$A:$A,$C25) / $D25</f>
        <v>13.92061453726212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Zones!$H$9</f>
        <v>50001.850000000006</v>
      </c>
      <c r="E26" s="38">
        <f>SUMIFS(Raw_totalendusesannual!$D:$D,
        Raw_totalendusesannual!$B:$B,$A26,
        Raw_totalendusesannual!$C:$C,$B26,
        Raw_totalendusesannual!$A:$A,$C26) / $D26</f>
        <v>90.979585555334438</v>
      </c>
      <c r="F26" s="38">
        <f>SUMIFS(Raw_totalendusesannual!$E:$E,
        Raw_totalendusesannual!$B:$B,$A26,
        Raw_totalendusesannual!$C:$C,$B26,
        Raw_totalendusesannual!$A:$A,$C26) / $D26</f>
        <v>15.479697451194305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Zones!$H$9</f>
        <v>50001.850000000006</v>
      </c>
      <c r="E27" s="38">
        <f>SUMIFS(Raw_totalendusesannual!$D:$D,
        Raw_totalendusesannual!$B:$B,$A27,
        Raw_totalendusesannual!$C:$C,$B27,
        Raw_totalendusesannual!$A:$A,$C27) / $D27</f>
        <v>121.27823770520489</v>
      </c>
      <c r="F27" s="38">
        <f>SUMIFS(Raw_totalendusesannual!$E:$E,
        Raw_totalendusesannual!$B:$B,$A27,
        Raw_totalendusesannual!$C:$C,$B27,
        Raw_totalendusesannual!$A:$A,$C27) / $D27</f>
        <v>4.4222053784009985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Zones!$H$9</f>
        <v>50001.850000000006</v>
      </c>
      <c r="E28" s="38">
        <f>SUMIFS(Raw_totalendusesannual!$D:$D,
        Raw_totalendusesannual!$B:$B,$A28,
        Raw_totalendusesannual!$C:$C,$B28,
        Raw_totalendusesannual!$A:$A,$C28) / $D28</f>
        <v>93.490559849285575</v>
      </c>
      <c r="F28" s="38">
        <f>SUMIFS(Raw_totalendusesannual!$E:$E,
        Raw_totalendusesannual!$B:$B,$A28,
        Raw_totalendusesannual!$C:$C,$B28,
        Raw_totalendusesannual!$A:$A,$C28) / $D28</f>
        <v>4.4212736128763224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Zones!$H$9</f>
        <v>50001.850000000006</v>
      </c>
      <c r="E29" s="38">
        <f>SUMIFS(Raw_totalendusesannual!$D:$D,
        Raw_totalendusesannual!$B:$B,$A29,
        Raw_totalendusesannual!$C:$C,$B29,
        Raw_totalendusesannual!$A:$A,$C29) / $D29</f>
        <v>117.03923234840309</v>
      </c>
      <c r="F29" s="38">
        <f>SUMIFS(Raw_totalendusesannual!$E:$E,
        Raw_totalendusesannual!$B:$B,$A29,
        Raw_totalendusesannual!$C:$C,$B29,
        Raw_totalendusesannual!$A:$A,$C29) / $D29</f>
        <v>4.4222093782530036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Zones!$H$9</f>
        <v>50001.850000000006</v>
      </c>
      <c r="E30" s="38">
        <f>SUMIFS(Raw_totalendusesannual!$D:$D,
        Raw_totalendusesannual!$B:$B,$A30,
        Raw_totalendusesannual!$C:$C,$B30,
        Raw_totalendusesannual!$A:$A,$C30) / $D30</f>
        <v>89.50715923510829</v>
      </c>
      <c r="F30" s="38">
        <f>SUMIFS(Raw_totalendusesannual!$E:$E,
        Raw_totalendusesannual!$B:$B,$A30,
        Raw_totalendusesannual!$C:$C,$B30,
        Raw_totalendusesannual!$A:$A,$C30) / $D30</f>
        <v>4.4209040265510176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Zones!$H$9</f>
        <v>50001.850000000006</v>
      </c>
      <c r="E31" s="38">
        <f>SUMIFS(Raw_totalendusesannual!$D:$D,
        Raw_totalendusesannual!$B:$B,$A31,
        Raw_totalendusesannual!$C:$C,$B31,
        Raw_totalendusesannual!$A:$A,$C31) / $D31</f>
        <v>113.96346695172276</v>
      </c>
      <c r="F31" s="38">
        <f>SUMIFS(Raw_totalendusesannual!$E:$E,
        Raw_totalendusesannual!$B:$B,$A31,
        Raw_totalendusesannual!$C:$C,$B31,
        Raw_totalendusesannual!$A:$A,$C31) / $D31</f>
        <v>16.689085903821557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Zones!$H$9</f>
        <v>50001.850000000006</v>
      </c>
      <c r="E32" s="38">
        <f>SUMIFS(Raw_totalendusesannual!$D:$D,
        Raw_totalendusesannual!$B:$B,$A32,
        Raw_totalendusesannual!$C:$C,$B32,
        Raw_totalendusesannual!$A:$A,$C32) / $D32</f>
        <v>87.123326236929231</v>
      </c>
      <c r="F32" s="38">
        <f>SUMIFS(Raw_totalendusesannual!$E:$E,
        Raw_totalendusesannual!$B:$B,$A32,
        Raw_totalendusesannual!$C:$C,$B32,
        Raw_totalendusesannual!$A:$A,$C32) / $D32</f>
        <v>18.180028338951459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Zones!$H$9</f>
        <v>50001.850000000006</v>
      </c>
      <c r="E33" s="38">
        <f>SUMIFS(Raw_totalendusesannual!$D:$D,
        Raw_totalendusesannual!$B:$B,$A33,
        Raw_totalendusesannual!$C:$C,$B33,
        Raw_totalendusesannual!$A:$A,$C33) / $D33</f>
        <v>121.72570834879109</v>
      </c>
      <c r="F33" s="38">
        <f>SUMIFS(Raw_totalendusesannual!$E:$E,
        Raw_totalendusesannual!$B:$B,$A33,
        Raw_totalendusesannual!$C:$C,$B33,
        Raw_totalendusesannual!$A:$A,$C33) / $D33</f>
        <v>20.233024778083209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Zones!$H$9</f>
        <v>50001.850000000006</v>
      </c>
      <c r="E34" s="38">
        <f>SUMIFS(Raw_totalendusesannual!$D:$D,
        Raw_totalendusesannual!$B:$B,$A34,
        Raw_totalendusesannual!$C:$C,$B34,
        Raw_totalendusesannual!$A:$A,$C34) / $D34</f>
        <v>100.01341210375215</v>
      </c>
      <c r="F34" s="38">
        <f>SUMIFS(Raw_totalendusesannual!$E:$E,
        Raw_totalendusesannual!$B:$B,$A34,
        Raw_totalendusesannual!$C:$C,$B34,
        Raw_totalendusesannual!$A:$A,$C34) / $D34</f>
        <v>23.113044417356555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Zones!$H$9</f>
        <v>50001.850000000006</v>
      </c>
      <c r="E35" s="38">
        <f>SUMIFS(Raw_totalendusesannual!$D:$D,
        Raw_totalendusesannual!$B:$B,$A35,
        Raw_totalendusesannual!$C:$C,$B35,
        Raw_totalendusesannual!$A:$A,$C35) / $D35</f>
        <v>124.98381499884502</v>
      </c>
      <c r="F35" s="38">
        <f>SUMIFS(Raw_totalendusesannual!$E:$E,
        Raw_totalendusesannual!$B:$B,$A35,
        Raw_totalendusesannual!$C:$C,$B35,
        Raw_totalendusesannual!$A:$A,$C35) / $D35</f>
        <v>12.371301061860709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Zones!$H$9</f>
        <v>50001.850000000006</v>
      </c>
      <c r="E36" s="38">
        <f>SUMIFS(Raw_totalendusesannual!$D:$D,
        Raw_totalendusesannual!$B:$B,$A36,
        Raw_totalendusesannual!$C:$C,$B36,
        Raw_totalendusesannual!$A:$A,$C36) / $D36</f>
        <v>99.556662203498462</v>
      </c>
      <c r="F36" s="38">
        <f>SUMIFS(Raw_totalendusesannual!$E:$E,
        Raw_totalendusesannual!$B:$B,$A36,
        Raw_totalendusesannual!$C:$C,$B36,
        Raw_totalendusesannual!$A:$A,$C36) / $D36</f>
        <v>13.396712321644099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Zones!$H$9</f>
        <v>50001.850000000006</v>
      </c>
      <c r="E37" s="38">
        <f>SUMIFS(Raw_totalendusesannual!$D:$D,
        Raw_totalendusesannual!$B:$B,$A37,
        Raw_totalendusesannual!$C:$C,$B37,
        Raw_totalendusesannual!$A:$A,$C37) / $D37</f>
        <v>126.86934763413753</v>
      </c>
      <c r="F37" s="38">
        <f>SUMIFS(Raw_totalendusesannual!$E:$E,
        Raw_totalendusesannual!$B:$B,$A37,
        Raw_totalendusesannual!$C:$C,$B37,
        Raw_totalendusesannual!$A:$A,$C37) / $D37</f>
        <v>4.2715407529921388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Zones!$H$9</f>
        <v>50001.850000000006</v>
      </c>
      <c r="E38" s="38">
        <f>SUMIFS(Raw_totalendusesannual!$D:$D,
        Raw_totalendusesannual!$B:$B,$A38,
        Raw_totalendusesannual!$C:$C,$B38,
        Raw_totalendusesannual!$A:$A,$C38) / $D38</f>
        <v>101.67160975043922</v>
      </c>
      <c r="F38" s="38">
        <f>SUMIFS(Raw_totalendusesannual!$E:$E,
        Raw_totalendusesannual!$B:$B,$A38,
        Raw_totalendusesannual!$C:$C,$B38,
        Raw_totalendusesannual!$A:$A,$C38) / $D38</f>
        <v>4.2694452305264701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Zones!$H$9</f>
        <v>50001.850000000006</v>
      </c>
      <c r="E39" s="38">
        <f>SUMIFS(Raw_totalendusesannual!$D:$D,
        Raw_totalendusesannual!$B:$B,$A39,
        Raw_totalendusesannual!$C:$C,$B39,
        Raw_totalendusesannual!$A:$A,$C39) / $D39</f>
        <v>122.93970423094345</v>
      </c>
      <c r="F39" s="38">
        <f>SUMIFS(Raw_totalendusesannual!$E:$E,
        Raw_totalendusesannual!$B:$B,$A39,
        Raw_totalendusesannual!$C:$C,$B39,
        Raw_totalendusesannual!$A:$A,$C39) / $D39</f>
        <v>4.2715513525999533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Zones!$H$9</f>
        <v>50001.850000000006</v>
      </c>
      <c r="E40" s="38">
        <f>SUMIFS(Raw_totalendusesannual!$D:$D,
        Raw_totalendusesannual!$B:$B,$A40,
        Raw_totalendusesannual!$C:$C,$B40,
        Raw_totalendusesannual!$A:$A,$C40) / $D40</f>
        <v>98.397484093088551</v>
      </c>
      <c r="F40" s="38">
        <f>SUMIFS(Raw_totalendusesannual!$E:$E,
        Raw_totalendusesannual!$B:$B,$A40,
        Raw_totalendusesannual!$C:$C,$B40,
        Raw_totalendusesannual!$A:$A,$C40) / $D40</f>
        <v>4.2691550412634722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Zones!$H$9</f>
        <v>50001.850000000006</v>
      </c>
      <c r="E41" s="38">
        <f>SUMIFS(Raw_totalendusesannual!$D:$D,
        Raw_totalendusesannual!$B:$B,$A41,
        Raw_totalendusesannual!$C:$C,$B41,
        Raw_totalendusesannual!$A:$A,$C41) / $D41</f>
        <v>119.17611828362348</v>
      </c>
      <c r="F41" s="38">
        <f>SUMIFS(Raw_totalendusesannual!$E:$E,
        Raw_totalendusesannual!$B:$B,$A41,
        Raw_totalendusesannual!$C:$C,$B41,
        Raw_totalendusesannual!$A:$A,$C41) / $D41</f>
        <v>14.914412366742429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Zones!$H$9</f>
        <v>50001.850000000006</v>
      </c>
      <c r="E42" s="38">
        <f>SUMIFS(Raw_totalendusesannual!$D:$D,
        Raw_totalendusesannual!$B:$B,$A42,
        Raw_totalendusesannual!$C:$C,$B42,
        Raw_totalendusesannual!$A:$A,$C42) / $D42</f>
        <v>95.323125444358553</v>
      </c>
      <c r="F42" s="38">
        <f>SUMIFS(Raw_totalendusesannual!$E:$E,
        Raw_totalendusesannual!$B:$B,$A42,
        Raw_totalendusesannual!$C:$C,$B42,
        Raw_totalendusesannual!$A:$A,$C42) / $D42</f>
        <v>15.763040567498999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Zones!$H$9</f>
        <v>50001.850000000006</v>
      </c>
      <c r="E43" s="38">
        <f>SUMIFS(Raw_totalendusesannual!$D:$D,
        Raw_totalendusesannual!$B:$B,$A43,
        Raw_totalendusesannual!$C:$C,$B43,
        Raw_totalendusesannual!$A:$A,$C43) / $D43</f>
        <v>117.21156137222921</v>
      </c>
      <c r="F43" s="38">
        <f>SUMIFS(Raw_totalendusesannual!$E:$E,
        Raw_totalendusesannual!$B:$B,$A43,
        Raw_totalendusesannual!$C:$C,$B43,
        Raw_totalendusesannual!$A:$A,$C43) / $D43</f>
        <v>20.663622445969498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Zones!$H$9</f>
        <v>50001.850000000006</v>
      </c>
      <c r="E44" s="38">
        <f>SUMIFS(Raw_totalendusesannual!$D:$D,
        Raw_totalendusesannual!$B:$B,$A44,
        Raw_totalendusesannual!$C:$C,$B44,
        Raw_totalendusesannual!$A:$A,$C44) / $D44</f>
        <v>96.437952395761357</v>
      </c>
      <c r="F44" s="38">
        <f>SUMIFS(Raw_totalendusesannual!$E:$E,
        Raw_totalendusesannual!$B:$B,$A44,
        Raw_totalendusesannual!$C:$C,$B44,
        Raw_totalendusesannual!$A:$A,$C44) / $D44</f>
        <v>23.626201430547066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Zones!$H$9</f>
        <v>50001.850000000006</v>
      </c>
      <c r="E45" s="38">
        <f>SUMIFS(Raw_totalendusesannual!$D:$D,
        Raw_totalendusesannual!$B:$B,$A45,
        Raw_totalendusesannual!$C:$C,$B45,
        Raw_totalendusesannual!$A:$A,$C45) / $D45</f>
        <v>120.73366205450397</v>
      </c>
      <c r="F45" s="38">
        <f>SUMIFS(Raw_totalendusesannual!$E:$E,
        Raw_totalendusesannual!$B:$B,$A45,
        Raw_totalendusesannual!$C:$C,$B45,
        Raw_totalendusesannual!$A:$A,$C45) / $D45</f>
        <v>12.835009504648326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Zones!$H$9</f>
        <v>50001.850000000006</v>
      </c>
      <c r="E46" s="38">
        <f>SUMIFS(Raw_totalendusesannual!$D:$D,
        Raw_totalendusesannual!$B:$B,$A46,
        Raw_totalendusesannual!$C:$C,$B46,
        Raw_totalendusesannual!$A:$A,$C46) / $D46</f>
        <v>96.826886605195597</v>
      </c>
      <c r="F46" s="38">
        <f>SUMIFS(Raw_totalendusesannual!$E:$E,
        Raw_totalendusesannual!$B:$B,$A46,
        Raw_totalendusesannual!$C:$C,$B46,
        Raw_totalendusesannual!$A:$A,$C46) / $D46</f>
        <v>13.969365133490058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Zones!$H$9</f>
        <v>50001.850000000006</v>
      </c>
      <c r="E47" s="38">
        <f>SUMIFS(Raw_totalendusesannual!$D:$D,
        Raw_totalendusesannual!$B:$B,$A47,
        Raw_totalendusesannual!$C:$C,$B47,
        Raw_totalendusesannual!$A:$A,$C47) / $D47</f>
        <v>122.73213231110448</v>
      </c>
      <c r="F47" s="38">
        <f>SUMIFS(Raw_totalendusesannual!$E:$E,
        Raw_totalendusesannual!$B:$B,$A47,
        Raw_totalendusesannual!$C:$C,$B47,
        Raw_totalendusesannual!$A:$A,$C47) / $D47</f>
        <v>4.4223681723776211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Zones!$H$9</f>
        <v>50001.850000000006</v>
      </c>
      <c r="E48" s="38">
        <f>SUMIFS(Raw_totalendusesannual!$D:$D,
        Raw_totalendusesannual!$B:$B,$A48,
        Raw_totalendusesannual!$C:$C,$B48,
        Raw_totalendusesannual!$A:$A,$C48) / $D48</f>
        <v>98.987562660181553</v>
      </c>
      <c r="F48" s="38">
        <f>SUMIFS(Raw_totalendusesannual!$E:$E,
        Raw_totalendusesannual!$B:$B,$A48,
        Raw_totalendusesannual!$C:$C,$B48,
        Raw_totalendusesannual!$A:$A,$C48) / $D48</f>
        <v>4.4216519988760412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Zones!$H$9</f>
        <v>50001.850000000006</v>
      </c>
      <c r="E49" s="38">
        <f>SUMIFS(Raw_totalendusesannual!$D:$D,
        Raw_totalendusesannual!$B:$B,$A49,
        Raw_totalendusesannual!$C:$C,$B49,
        Raw_totalendusesannual!$A:$A,$C49) / $D49</f>
        <v>119.41984686566595</v>
      </c>
      <c r="F49" s="38">
        <f>SUMIFS(Raw_totalendusesannual!$E:$E,
        Raw_totalendusesannual!$B:$B,$A49,
        Raw_totalendusesannual!$C:$C,$B49,
        Raw_totalendusesannual!$A:$A,$C49) / $D49</f>
        <v>4.4223891716006509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Zones!$H$9</f>
        <v>50001.850000000006</v>
      </c>
      <c r="E50" s="38">
        <f>SUMIFS(Raw_totalendusesannual!$D:$D,
        Raw_totalendusesannual!$B:$B,$A50,
        Raw_totalendusesannual!$C:$C,$B50,
        Raw_totalendusesannual!$A:$A,$C50) / $D50</f>
        <v>95.471441756654997</v>
      </c>
      <c r="F50" s="38">
        <f>SUMIFS(Raw_totalendusesannual!$E:$E,
        Raw_totalendusesannual!$B:$B,$A50,
        Raw_totalendusesannual!$C:$C,$B50,
        Raw_totalendusesannual!$A:$A,$C50) / $D50</f>
        <v>4.4210232221407804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Zones!$H$9</f>
        <v>50001.850000000006</v>
      </c>
      <c r="E51" s="38">
        <f>SUMIFS(Raw_totalendusesannual!$D:$D,
        Raw_totalendusesannual!$B:$B,$A51,
        Raw_totalendusesannual!$C:$C,$B51,
        Raw_totalendusesannual!$A:$A,$C51) / $D51</f>
        <v>115.46314986345503</v>
      </c>
      <c r="F51" s="38">
        <f>SUMIFS(Raw_totalendusesannual!$E:$E,
        Raw_totalendusesannual!$B:$B,$A51,
        Raw_totalendusesannual!$C:$C,$B51,
        Raw_totalendusesannual!$A:$A,$C51) / $D51</f>
        <v>15.342166139852823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Zones!$H$9</f>
        <v>50001.850000000006</v>
      </c>
      <c r="E52" s="38">
        <f>SUMIFS(Raw_totalendusesannual!$D:$D,
        Raw_totalendusesannual!$B:$B,$A52,
        Raw_totalendusesannual!$C:$C,$B52,
        Raw_totalendusesannual!$A:$A,$C52) / $D52</f>
        <v>92.905163108964956</v>
      </c>
      <c r="F52" s="38">
        <f>SUMIFS(Raw_totalendusesannual!$E:$E,
        Raw_totalendusesannual!$B:$B,$A52,
        Raw_totalendusesannual!$C:$C,$B52,
        Raw_totalendusesannual!$A:$A,$C52) / $D52</f>
        <v>16.415209237258217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Zones!$H$9</f>
        <v>50001.850000000006</v>
      </c>
      <c r="E53" s="38">
        <f>SUMIFS(Raw_totalendusesannual!$D:$D,
        Raw_totalendusesannual!$B:$B,$A53,
        Raw_totalendusesannual!$C:$C,$B53,
        Raw_totalendusesannual!$A:$A,$C53) / $D53</f>
        <v>140.37807561120238</v>
      </c>
      <c r="F53" s="38">
        <f>SUMIFS(Raw_totalendusesannual!$E:$E,
        Raw_totalendusesannual!$B:$B,$A53,
        Raw_totalendusesannual!$C:$C,$B53,
        Raw_totalendusesannual!$A:$A,$C53) / $D53</f>
        <v>13.065618972098031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Zones!$H$9</f>
        <v>50001.850000000006</v>
      </c>
      <c r="E54" s="38">
        <f>SUMIFS(Raw_totalendusesannual!$D:$D,
        Raw_totalendusesannual!$B:$B,$A54,
        Raw_totalendusesannual!$C:$C,$B54,
        Raw_totalendusesannual!$A:$A,$C54) / $D54</f>
        <v>120.83330136784939</v>
      </c>
      <c r="F54" s="38">
        <f>SUMIFS(Raw_totalendusesannual!$E:$E,
        Raw_totalendusesannual!$B:$B,$A54,
        Raw_totalendusesannual!$C:$C,$B54,
        Raw_totalendusesannual!$A:$A,$C54) / $D54</f>
        <v>17.019430281079597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Zones!$H$9</f>
        <v>50001.850000000006</v>
      </c>
      <c r="E55" s="38">
        <f>SUMIFS(Raw_totalendusesannual!$D:$D,
        Raw_totalendusesannual!$B:$B,$A55,
        Raw_totalendusesannual!$C:$C,$B55,
        Raw_totalendusesannual!$A:$A,$C55) / $D55</f>
        <v>143.509443350596</v>
      </c>
      <c r="F55" s="38">
        <f>SUMIFS(Raw_totalendusesannual!$E:$E,
        Raw_totalendusesannual!$B:$B,$A55,
        Raw_totalendusesannual!$C:$C,$B55,
        Raw_totalendusesannual!$A:$A,$C55) / $D55</f>
        <v>7.158488335931569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Zones!$H$9</f>
        <v>50001.850000000006</v>
      </c>
      <c r="E56" s="38">
        <f>SUMIFS(Raw_totalendusesannual!$D:$D,
        Raw_totalendusesannual!$B:$B,$A56,
        Raw_totalendusesannual!$C:$C,$B56,
        Raw_totalendusesannual!$A:$A,$C56) / $D56</f>
        <v>121.50051068110477</v>
      </c>
      <c r="F56" s="38">
        <f>SUMIFS(Raw_totalendusesannual!$E:$E,
        Raw_totalendusesannual!$B:$B,$A56,
        Raw_totalendusesannual!$C:$C,$B56,
        Raw_totalendusesannual!$A:$A,$C56) / $D56</f>
        <v>8.0805064212624131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Zones!$H$9</f>
        <v>50001.850000000006</v>
      </c>
      <c r="E57" s="38">
        <f>SUMIFS(Raw_totalendusesannual!$D:$D,
        Raw_totalendusesannual!$B:$B,$A57,
        Raw_totalendusesannual!$C:$C,$B57,
        Raw_totalendusesannual!$A:$A,$C57) / $D57</f>
        <v>144.12810406014975</v>
      </c>
      <c r="F57" s="38">
        <f>SUMIFS(Raw_totalendusesannual!$E:$E,
        Raw_totalendusesannual!$B:$B,$A57,
        Raw_totalendusesannual!$C:$C,$B57,
        Raw_totalendusesannual!$A:$A,$C57) / $D57</f>
        <v>4.0759537897097804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Zones!$H$9</f>
        <v>50001.850000000006</v>
      </c>
      <c r="E58" s="38">
        <f>SUMIFS(Raw_totalendusesannual!$D:$D,
        Raw_totalendusesannual!$B:$B,$A58,
        Raw_totalendusesannual!$C:$C,$B58,
        Raw_totalendusesannual!$A:$A,$C58) / $D58</f>
        <v>122.35835394090417</v>
      </c>
      <c r="F58" s="38">
        <f>SUMIFS(Raw_totalendusesannual!$E:$E,
        Raw_totalendusesannual!$B:$B,$A58,
        Raw_totalendusesannual!$C:$C,$B58,
        Raw_totalendusesannual!$A:$A,$C58) / $D58</f>
        <v>4.0735068802454304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Zones!$H$9</f>
        <v>50001.850000000006</v>
      </c>
      <c r="E59" s="38">
        <f>SUMIFS(Raw_totalendusesannual!$D:$D,
        Raw_totalendusesannual!$B:$B,$A59,
        Raw_totalendusesannual!$C:$C,$B59,
        Raw_totalendusesannual!$A:$A,$C59) / $D59</f>
        <v>142.92155030263879</v>
      </c>
      <c r="F59" s="38">
        <f>SUMIFS(Raw_totalendusesannual!$E:$E,
        Raw_totalendusesannual!$B:$B,$A59,
        Raw_totalendusesannual!$C:$C,$B59,
        Raw_totalendusesannual!$A:$A,$C59) / $D59</f>
        <v>4.0759607894507894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Zones!$H$9</f>
        <v>50001.850000000006</v>
      </c>
      <c r="E60" s="38">
        <f>SUMIFS(Raw_totalendusesannual!$D:$D,
        Raw_totalendusesannual!$B:$B,$A60,
        Raw_totalendusesannual!$C:$C,$B60,
        Raw_totalendusesannual!$A:$A,$C60) / $D60</f>
        <v>119.88925869742819</v>
      </c>
      <c r="F60" s="38">
        <f>SUMIFS(Raw_totalendusesannual!$E:$E,
        Raw_totalendusesannual!$B:$B,$A60,
        Raw_totalendusesannual!$C:$C,$B60,
        Raw_totalendusesannual!$A:$A,$C60) / $D60</f>
        <v>4.0723937214323067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Zones!$H$9</f>
        <v>50001.850000000006</v>
      </c>
      <c r="E61" s="38">
        <f>SUMIFS(Raw_totalendusesannual!$D:$D,
        Raw_totalendusesannual!$B:$B,$A61,
        Raw_totalendusesannual!$C:$C,$B61,
        Raw_totalendusesannual!$A:$A,$C61) / $D61</f>
        <v>137.9856263318257</v>
      </c>
      <c r="F61" s="38">
        <f>SUMIFS(Raw_totalendusesannual!$E:$E,
        Raw_totalendusesannual!$B:$B,$A61,
        Raw_totalendusesannual!$C:$C,$B61,
        Raw_totalendusesannual!$A:$A,$C61) / $D61</f>
        <v>8.60879527457484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Zones!$H$9</f>
        <v>50001.850000000006</v>
      </c>
      <c r="E62" s="38">
        <f>SUMIFS(Raw_totalendusesannual!$D:$D,
        Raw_totalendusesannual!$B:$B,$A62,
        Raw_totalendusesannual!$C:$C,$B62,
        Raw_totalendusesannual!$A:$A,$C62) / $D62</f>
        <v>117.40175133520059</v>
      </c>
      <c r="F62" s="38">
        <f>SUMIFS(Raw_totalendusesannual!$E:$E,
        Raw_totalendusesannual!$B:$B,$A62,
        Raw_totalendusesannual!$C:$C,$B62,
        Raw_totalendusesannual!$A:$A,$C62) / $D62</f>
        <v>9.6523292638172382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Zones!$H$9</f>
        <v>50001.850000000006</v>
      </c>
      <c r="E63" s="38">
        <f>SUMIFS(Raw_totalendusesannual!$D:$D,
        Raw_totalendusesannual!$B:$B,$A63,
        Raw_totalendusesannual!$C:$C,$B63,
        Raw_totalendusesannual!$A:$A,$C63) / $D63</f>
        <v>140.74790392755466</v>
      </c>
      <c r="F63" s="38">
        <f>SUMIFS(Raw_totalendusesannual!$E:$E,
        Raw_totalendusesannual!$B:$B,$A63,
        Raw_totalendusesannual!$C:$C,$B63,
        Raw_totalendusesannual!$A:$A,$C63) / $D63</f>
        <v>13.320167553800507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Zones!$H$9</f>
        <v>50001.850000000006</v>
      </c>
      <c r="E64" s="38">
        <f>SUMIFS(Raw_totalendusesannual!$D:$D,
        Raw_totalendusesannual!$B:$B,$A64,
        Raw_totalendusesannual!$C:$C,$B64,
        Raw_totalendusesannual!$A:$A,$C64) / $D64</f>
        <v>119.46583076426171</v>
      </c>
      <c r="F64" s="38">
        <f>SUMIFS(Raw_totalendusesannual!$E:$E,
        Raw_totalendusesannual!$B:$B,$A64,
        Raw_totalendusesannual!$C:$C,$B64,
        Raw_totalendusesannual!$A:$A,$C64) / $D64</f>
        <v>18.229526907504418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Zones!$H$9</f>
        <v>50001.850000000006</v>
      </c>
      <c r="E65" s="38">
        <f>SUMIFS(Raw_totalendusesannual!$D:$D,
        Raw_totalendusesannual!$B:$B,$A65,
        Raw_totalendusesannual!$C:$C,$B65,
        Raw_totalendusesannual!$A:$A,$C65) / $D65</f>
        <v>142.24702046024294</v>
      </c>
      <c r="F65" s="38">
        <f>SUMIFS(Raw_totalendusesannual!$E:$E,
        Raw_totalendusesannual!$B:$B,$A65,
        Raw_totalendusesannual!$C:$C,$B65,
        Raw_totalendusesannual!$A:$A,$C65) / $D65</f>
        <v>6.980906106474059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Zones!$H$9</f>
        <v>50001.850000000006</v>
      </c>
      <c r="E66" s="38">
        <f>SUMIFS(Raw_totalendusesannual!$D:$D,
        Raw_totalendusesannual!$B:$B,$A66,
        Raw_totalendusesannual!$C:$C,$B66,
        Raw_totalendusesannual!$A:$A,$C66) / $D66</f>
        <v>118.6574290751242</v>
      </c>
      <c r="F66" s="38">
        <f>SUMIFS(Raw_totalendusesannual!$E:$E,
        Raw_totalendusesannual!$B:$B,$A66,
        Raw_totalendusesannual!$C:$C,$B66,
        Raw_totalendusesannual!$A:$A,$C66) / $D66</f>
        <v>7.8731682927731663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Zones!$H$9</f>
        <v>50001.850000000006</v>
      </c>
      <c r="E67" s="38">
        <f>SUMIFS(Raw_totalendusesannual!$D:$D,
        Raw_totalendusesannual!$B:$B,$A67,
        Raw_totalendusesannual!$C:$C,$B67,
        Raw_totalendusesannual!$A:$A,$C67) / $D67</f>
        <v>142.87003220880825</v>
      </c>
      <c r="F67" s="38">
        <f>SUMIFS(Raw_totalendusesannual!$E:$E,
        Raw_totalendusesannual!$B:$B,$A67,
        Raw_totalendusesannual!$C:$C,$B67,
        Raw_totalendusesannual!$A:$A,$C67) / $D67</f>
        <v>4.0244522952650748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Zones!$H$9</f>
        <v>50001.850000000006</v>
      </c>
      <c r="E68" s="38">
        <f>SUMIFS(Raw_totalendusesannual!$D:$D,
        Raw_totalendusesannual!$B:$B,$A68,
        Raw_totalendusesannual!$C:$C,$B68,
        Raw_totalendusesannual!$A:$A,$C68) / $D68</f>
        <v>119.47869448830392</v>
      </c>
      <c r="F68" s="38">
        <f>SUMIFS(Raw_totalendusesannual!$E:$E,
        Raw_totalendusesannual!$B:$B,$A68,
        Raw_totalendusesannual!$C:$C,$B68,
        Raw_totalendusesannual!$A:$A,$C68) / $D68</f>
        <v>4.0226503619366074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Zones!$H$9</f>
        <v>50001.850000000006</v>
      </c>
      <c r="E69" s="38">
        <f>SUMIFS(Raw_totalendusesannual!$D:$D,
        Raw_totalendusesannual!$B:$B,$A69,
        Raw_totalendusesannual!$C:$C,$B69,
        Raw_totalendusesannual!$A:$A,$C69) / $D69</f>
        <v>141.46507939206248</v>
      </c>
      <c r="F69" s="38">
        <f>SUMIFS(Raw_totalendusesannual!$E:$E,
        Raw_totalendusesannual!$B:$B,$A69,
        Raw_totalendusesannual!$C:$C,$B69,
        Raw_totalendusesannual!$A:$A,$C69) / $D69</f>
        <v>4.0245084931857518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Zones!$H$9</f>
        <v>50001.850000000006</v>
      </c>
      <c r="E70" s="38">
        <f>SUMIFS(Raw_totalendusesannual!$D:$D,
        Raw_totalendusesannual!$B:$B,$A70,
        Raw_totalendusesannual!$C:$C,$B70,
        Raw_totalendusesannual!$A:$A,$C70) / $D70</f>
        <v>117.83235240296108</v>
      </c>
      <c r="F70" s="38">
        <f>SUMIFS(Raw_totalendusesannual!$E:$E,
        Raw_totalendusesannual!$B:$B,$A70,
        Raw_totalendusesannual!$C:$C,$B70,
        Raw_totalendusesannual!$A:$A,$C70) / $D70</f>
        <v>4.0215014044480348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Zones!$H$9</f>
        <v>50001.850000000006</v>
      </c>
      <c r="E71" s="38">
        <f>SUMIFS(Raw_totalendusesannual!$D:$D,
        Raw_totalendusesannual!$B:$B,$A71,
        Raw_totalendusesannual!$C:$C,$B71,
        Raw_totalendusesannual!$A:$A,$C71) / $D71</f>
        <v>136.83634605519595</v>
      </c>
      <c r="F71" s="38">
        <f>SUMIFS(Raw_totalendusesannual!$E:$E,
        Raw_totalendusesannual!$B:$B,$A71,
        Raw_totalendusesannual!$C:$C,$B71,
        Raw_totalendusesannual!$A:$A,$C71) / $D71</f>
        <v>8.370928675639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Zones!$H$9</f>
        <v>50001.850000000006</v>
      </c>
      <c r="E72" s="38">
        <f>SUMIFS(Raw_totalendusesannual!$D:$D,
        Raw_totalendusesannual!$B:$B,$A72,
        Raw_totalendusesannual!$C:$C,$B72,
        Raw_totalendusesannual!$A:$A,$C72) / $D72</f>
        <v>114.81180576318675</v>
      </c>
      <c r="F72" s="38">
        <f>SUMIFS(Raw_totalendusesannual!$E:$E,
        Raw_totalendusesannual!$B:$B,$A72,
        Raw_totalendusesannual!$C:$C,$B72,
        Raw_totalendusesannual!$A:$A,$C72) / $D72</f>
        <v>9.3762214798052455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Zones!$H$9</f>
        <v>50001.850000000006</v>
      </c>
      <c r="E73" s="38">
        <f>SUMIFS(Raw_totalendusesannual!$D:$D,
        Raw_totalendusesannual!$B:$B,$A73,
        Raw_totalendusesannual!$C:$C,$B73,
        Raw_totalendusesannual!$A:$A,$C73) / $D73</f>
        <v>139.30525890542049</v>
      </c>
      <c r="F73" s="38">
        <f>SUMIFS(Raw_totalendusesannual!$E:$E,
        Raw_totalendusesannual!$B:$B,$A73,
        Raw_totalendusesannual!$C:$C,$B73,
        Raw_totalendusesannual!$A:$A,$C73) / $D73</f>
        <v>14.825644651147906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Zones!$H$9</f>
        <v>50001.850000000006</v>
      </c>
      <c r="E74" s="38">
        <f>SUMIFS(Raw_totalendusesannual!$D:$D,
        Raw_totalendusesannual!$B:$B,$A74,
        Raw_totalendusesannual!$C:$C,$B74,
        Raw_totalendusesannual!$A:$A,$C74) / $D74</f>
        <v>119.79486658993616</v>
      </c>
      <c r="F74" s="38">
        <f>SUMIFS(Raw_totalendusesannual!$E:$E,
        Raw_totalendusesannual!$B:$B,$A74,
        Raw_totalendusesannual!$C:$C,$B74,
        Raw_totalendusesannual!$A:$A,$C74) / $D74</f>
        <v>18.770264300220887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Zones!$H$9</f>
        <v>50001.850000000006</v>
      </c>
      <c r="E75" s="38">
        <f>SUMIFS(Raw_totalendusesannual!$D:$D,
        Raw_totalendusesannual!$B:$B,$A75,
        Raw_totalendusesannual!$C:$C,$B75,
        Raw_totalendusesannual!$A:$A,$C75) / $D75</f>
        <v>141.50359396702322</v>
      </c>
      <c r="F75" s="38">
        <f>SUMIFS(Raw_totalendusesannual!$E:$E,
        Raw_totalendusesannual!$B:$B,$A75,
        Raw_totalendusesannual!$C:$C,$B75,
        Raw_totalendusesannual!$A:$A,$C75) / $D75</f>
        <v>7.6383255819534659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Zones!$H$9</f>
        <v>50001.850000000006</v>
      </c>
      <c r="E76" s="38">
        <f>SUMIFS(Raw_totalendusesannual!$D:$D,
        Raw_totalendusesannual!$B:$B,$A76,
        Raw_totalendusesannual!$C:$C,$B76,
        Raw_totalendusesannual!$A:$A,$C76) / $D76</f>
        <v>118.55408249894752</v>
      </c>
      <c r="F76" s="38">
        <f>SUMIFS(Raw_totalendusesannual!$E:$E,
        Raw_totalendusesannual!$B:$B,$A76,
        Raw_totalendusesannual!$C:$C,$B76,
        Raw_totalendusesannual!$A:$A,$C76) / $D76</f>
        <v>8.3673630075687182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Zones!$H$9</f>
        <v>50001.850000000006</v>
      </c>
      <c r="E77" s="38">
        <f>SUMIFS(Raw_totalendusesannual!$D:$D,
        Raw_totalendusesannual!$B:$B,$A77,
        Raw_totalendusesannual!$C:$C,$B77,
        Raw_totalendusesannual!$A:$A,$C77) / $D77</f>
        <v>142.30696204240442</v>
      </c>
      <c r="F77" s="38">
        <f>SUMIFS(Raw_totalendusesannual!$E:$E,
        Raw_totalendusesannual!$B:$B,$A77,
        Raw_totalendusesannual!$C:$C,$B77,
        Raw_totalendusesannual!$A:$A,$C77) / $D77</f>
        <v>4.0186543097905369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Zones!$H$9</f>
        <v>50001.850000000006</v>
      </c>
      <c r="E78" s="38">
        <f>SUMIFS(Raw_totalendusesannual!$D:$D,
        Raw_totalendusesannual!$B:$B,$A78,
        Raw_totalendusesannual!$C:$C,$B78,
        Raw_totalendusesannual!$A:$A,$C78) / $D78</f>
        <v>119.50681884770263</v>
      </c>
      <c r="F78" s="38">
        <f>SUMIFS(Raw_totalendusesannual!$E:$E,
        Raw_totalendusesannual!$B:$B,$A78,
        Raw_totalendusesannual!$C:$C,$B78,
        Raw_totalendusesannual!$A:$A,$C78) / $D78</f>
        <v>4.0164339919422973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Zones!$H$9</f>
        <v>50001.850000000006</v>
      </c>
      <c r="E79" s="38">
        <f>SUMIFS(Raw_totalendusesannual!$D:$D,
        Raw_totalendusesannual!$B:$B,$A79,
        Raw_totalendusesannual!$C:$C,$B79,
        Raw_totalendusesannual!$A:$A,$C79) / $D79</f>
        <v>140.77282120561537</v>
      </c>
      <c r="F79" s="38">
        <f>SUMIFS(Raw_totalendusesannual!$E:$E,
        Raw_totalendusesannual!$B:$B,$A79,
        Raw_totalendusesannual!$C:$C,$B79,
        Raw_totalendusesannual!$A:$A,$C79) / $D79</f>
        <v>4.0186495099681308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Zones!$H$9</f>
        <v>50001.850000000006</v>
      </c>
      <c r="E80" s="38">
        <f>SUMIFS(Raw_totalendusesannual!$D:$D,
        Raw_totalendusesannual!$B:$B,$A80,
        Raw_totalendusesannual!$C:$C,$B80,
        Raw_totalendusesannual!$A:$A,$C80) / $D80</f>
        <v>117.35407789911771</v>
      </c>
      <c r="F80" s="38">
        <f>SUMIFS(Raw_totalendusesannual!$E:$E,
        Raw_totalendusesannual!$B:$B,$A80,
        Raw_totalendusesannual!$C:$C,$B80,
        Raw_totalendusesannual!$A:$A,$C80) / $D80</f>
        <v>4.0161082039964517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Zones!$H$9</f>
        <v>50001.850000000006</v>
      </c>
      <c r="E81" s="38">
        <f>SUMIFS(Raw_totalendusesannual!$D:$D,
        Raw_totalendusesannual!$B:$B,$A81,
        Raw_totalendusesannual!$C:$C,$B81,
        Raw_totalendusesannual!$A:$A,$C81) / $D81</f>
        <v>135.71040011519574</v>
      </c>
      <c r="F81" s="38">
        <f>SUMIFS(Raw_totalendusesannual!$E:$E,
        Raw_totalendusesannual!$B:$B,$A81,
        Raw_totalendusesannual!$C:$C,$B81,
        Raw_totalendusesannual!$A:$A,$C81) / $D81</f>
        <v>9.195845553714511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Zones!$H$9</f>
        <v>50001.850000000006</v>
      </c>
      <c r="E82" s="38">
        <f>SUMIFS(Raw_totalendusesannual!$D:$D,
        Raw_totalendusesannual!$B:$B,$A82,
        Raw_totalendusesannual!$C:$C,$B82,
        Raw_totalendusesannual!$A:$A,$C82) / $D82</f>
        <v>114.26314966346244</v>
      </c>
      <c r="F82" s="38">
        <f>SUMIFS(Raw_totalendusesannual!$E:$E,
        Raw_totalendusesannual!$B:$B,$A82,
        Raw_totalendusesannual!$C:$C,$B82,
        Raw_totalendusesannual!$A:$A,$C82) / $D82</f>
        <v>9.9207385326742905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Zones!$H$9</f>
        <v>50001.850000000006</v>
      </c>
      <c r="E83" s="38">
        <f>SUMIFS(Raw_totalendusesannual!$D:$D,
        Raw_totalendusesannual!$B:$B,$A83,
        Raw_totalendusesannual!$C:$C,$B83,
        Raw_totalendusesannual!$A:$A,$C83) / $D83</f>
        <v>142.74049660162572</v>
      </c>
      <c r="F83" s="38">
        <f>SUMIFS(Raw_totalendusesannual!$E:$E,
        Raw_totalendusesannual!$B:$B,$A83,
        Raw_totalendusesannual!$C:$C,$B83,
        Raw_totalendusesannual!$A:$A,$C83) / $D83</f>
        <v>14.629890894036919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Zones!$H$9</f>
        <v>50001.850000000006</v>
      </c>
      <c r="E84" s="38">
        <f>SUMIFS(Raw_totalendusesannual!$D:$D,
        Raw_totalendusesannual!$B:$B,$A84,
        Raw_totalendusesannual!$C:$C,$B84,
        Raw_totalendusesannual!$A:$A,$C84) / $D84</f>
        <v>123.64290561249231</v>
      </c>
      <c r="F84" s="38">
        <f>SUMIFS(Raw_totalendusesannual!$E:$E,
        Raw_totalendusesannual!$B:$B,$A84,
        Raw_totalendusesannual!$C:$C,$B84,
        Raw_totalendusesannual!$A:$A,$C84) / $D84</f>
        <v>18.089975670900174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Zones!$H$9</f>
        <v>50001.850000000006</v>
      </c>
      <c r="E85" s="38">
        <f>SUMIFS(Raw_totalendusesannual!$D:$D,
        Raw_totalendusesannual!$B:$B,$A85,
        Raw_totalendusesannual!$C:$C,$B85,
        Raw_totalendusesannual!$A:$A,$C85) / $D85</f>
        <v>145.15465967759189</v>
      </c>
      <c r="F85" s="38">
        <f>SUMIFS(Raw_totalendusesannual!$E:$E,
        Raw_totalendusesannual!$B:$B,$A85,
        Raw_totalendusesannual!$C:$C,$B85,
        Raw_totalendusesannual!$A:$A,$C85) / $D85</f>
        <v>7.0661915509126159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Zones!$H$9</f>
        <v>50001.850000000006</v>
      </c>
      <c r="E86" s="38">
        <f>SUMIFS(Raw_totalendusesannual!$D:$D,
        Raw_totalendusesannual!$B:$B,$A86,
        Raw_totalendusesannual!$C:$C,$B86,
        Raw_totalendusesannual!$A:$A,$C86) / $D86</f>
        <v>122.59362603583665</v>
      </c>
      <c r="F86" s="38">
        <f>SUMIFS(Raw_totalendusesannual!$E:$E,
        Raw_totalendusesannual!$B:$B,$A86,
        Raw_totalendusesannual!$C:$C,$B86,
        Raw_totalendusesannual!$A:$A,$C86) / $D86</f>
        <v>7.7871976736860722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Zones!$H$9</f>
        <v>50001.850000000006</v>
      </c>
      <c r="E87" s="38">
        <f>SUMIFS(Raw_totalendusesannual!$D:$D,
        Raw_totalendusesannual!$B:$B,$A87,
        Raw_totalendusesannual!$C:$C,$B87,
        Raw_totalendusesannual!$A:$A,$C87) / $D87</f>
        <v>145.8501157457174</v>
      </c>
      <c r="F87" s="38">
        <f>SUMIFS(Raw_totalendusesannual!$E:$E,
        Raw_totalendusesannual!$B:$B,$A87,
        Raw_totalendusesannual!$C:$C,$B87,
        Raw_totalendusesannual!$A:$A,$C87) / $D87</f>
        <v>3.9633603556668402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Zones!$H$9</f>
        <v>50001.850000000006</v>
      </c>
      <c r="E88" s="38">
        <f>SUMIFS(Raw_totalendusesannual!$D:$D,
        Raw_totalendusesannual!$B:$B,$A88,
        Raw_totalendusesannual!$C:$C,$B88,
        Raw_totalendusesannual!$A:$A,$C88) / $D88</f>
        <v>123.43800539380041</v>
      </c>
      <c r="F88" s="38">
        <f>SUMIFS(Raw_totalendusesannual!$E:$E,
        Raw_totalendusesannual!$B:$B,$A88,
        Raw_totalendusesannual!$C:$C,$B88,
        Raw_totalendusesannual!$A:$A,$C88) / $D88</f>
        <v>3.9606182571244859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Zones!$H$9</f>
        <v>50001.850000000006</v>
      </c>
      <c r="E89" s="38">
        <f>SUMIFS(Raw_totalendusesannual!$D:$D,
        Raw_totalendusesannual!$B:$B,$A89,
        Raw_totalendusesannual!$C:$C,$B89,
        Raw_totalendusesannual!$A:$A,$C89) / $D89</f>
        <v>144.34032220807828</v>
      </c>
      <c r="F89" s="38">
        <f>SUMIFS(Raw_totalendusesannual!$E:$E,
        Raw_totalendusesannual!$B:$B,$A89,
        Raw_totalendusesannual!$C:$C,$B89,
        Raw_totalendusesannual!$A:$A,$C89) / $D89</f>
        <v>3.9633489560886241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Zones!$H$9</f>
        <v>50001.850000000006</v>
      </c>
      <c r="E90" s="38">
        <f>SUMIFS(Raw_totalendusesannual!$D:$D,
        Raw_totalendusesannual!$B:$B,$A90,
        Raw_totalendusesannual!$C:$C,$B90,
        Raw_totalendusesannual!$A:$A,$C90) / $D90</f>
        <v>121.6444181565282</v>
      </c>
      <c r="F90" s="38">
        <f>SUMIFS(Raw_totalendusesannual!$E:$E,
        Raw_totalendusesannual!$B:$B,$A90,
        Raw_totalendusesannual!$C:$C,$B90,
        Raw_totalendusesannual!$A:$A,$C90) / $D90</f>
        <v>3.9591057130886149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Zones!$H$9</f>
        <v>50001.850000000006</v>
      </c>
      <c r="E91" s="38">
        <f>SUMIFS(Raw_totalendusesannual!$D:$D,
        Raw_totalendusesannual!$B:$B,$A91,
        Raw_totalendusesannual!$C:$C,$B91,
        Raw_totalendusesannual!$A:$A,$C91) / $D91</f>
        <v>138.71836402053123</v>
      </c>
      <c r="F91" s="38">
        <f>SUMIFS(Raw_totalendusesannual!$E:$E,
        Raw_totalendusesannual!$B:$B,$A91,
        Raw_totalendusesannual!$C:$C,$B91,
        Raw_totalendusesannual!$A:$A,$C91) / $D91</f>
        <v>8.5528123459431988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Zones!$H$9</f>
        <v>50001.850000000006</v>
      </c>
      <c r="E92" s="38">
        <f>SUMIFS(Raw_totalendusesannual!$D:$D,
        Raw_totalendusesannual!$B:$B,$A92,
        Raw_totalendusesannual!$C:$C,$B92,
        Raw_totalendusesannual!$A:$A,$C92) / $D92</f>
        <v>118.38362940571199</v>
      </c>
      <c r="F92" s="38">
        <f>SUMIFS(Raw_totalendusesannual!$E:$E,
        Raw_totalendusesannual!$B:$B,$A92,
        Raw_totalendusesannual!$C:$C,$B92,
        Raw_totalendusesannual!$A:$A,$C92) / $D92</f>
        <v>9.2261434326929894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Zones!$H$9</f>
        <v>50001.850000000006</v>
      </c>
      <c r="E93" s="38">
        <f>SUMIFS(Raw_totalendusesannual!$D:$D,
        Raw_totalendusesannual!$B:$B,$A93,
        Raw_totalendusesannual!$C:$C,$B93,
        Raw_totalendusesannual!$A:$A,$C93) / $D93</f>
        <v>141.29350714023579</v>
      </c>
      <c r="F93" s="38">
        <f>SUMIFS(Raw_totalendusesannual!$E:$E,
        Raw_totalendusesannual!$B:$B,$A93,
        Raw_totalendusesannual!$C:$C,$B93,
        Raw_totalendusesannual!$A:$A,$C93) / $D93</f>
        <v>16.989821176616463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Zones!$H$9</f>
        <v>50001.850000000006</v>
      </c>
      <c r="E94" s="38">
        <f>SUMIFS(Raw_totalendusesannual!$D:$D,
        Raw_totalendusesannual!$B:$B,$A94,
        Raw_totalendusesannual!$C:$C,$B94,
        Raw_totalendusesannual!$A:$A,$C94) / $D94</f>
        <v>123.31136987931446</v>
      </c>
      <c r="F94" s="38">
        <f>SUMIFS(Raw_totalendusesannual!$E:$E,
        Raw_totalendusesannual!$B:$B,$A94,
        Raw_totalendusesannual!$C:$C,$B94,
        Raw_totalendusesannual!$A:$A,$C94) / $D94</f>
        <v>20.344864640008318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Zones!$H$9</f>
        <v>50001.850000000006</v>
      </c>
      <c r="E95" s="38">
        <f>SUMIFS(Raw_totalendusesannual!$D:$D,
        Raw_totalendusesannual!$B:$B,$A95,
        Raw_totalendusesannual!$C:$C,$B95,
        Raw_totalendusesannual!$A:$A,$C95) / $D95</f>
        <v>142.87219172890602</v>
      </c>
      <c r="F95" s="38">
        <f>SUMIFS(Raw_totalendusesannual!$E:$E,
        Raw_totalendusesannual!$B:$B,$A95,
        Raw_totalendusesannual!$C:$C,$B95,
        Raw_totalendusesannual!$A:$A,$C95) / $D95</f>
        <v>8.9738287683355704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Zones!$H$9</f>
        <v>50001.850000000006</v>
      </c>
      <c r="E96" s="38">
        <f>SUMIFS(Raw_totalendusesannual!$D:$D,
        Raw_totalendusesannual!$B:$B,$A96,
        Raw_totalendusesannual!$C:$C,$B96,
        Raw_totalendusesannual!$A:$A,$C96) / $D96</f>
        <v>122.8024999075034</v>
      </c>
      <c r="F96" s="38">
        <f>SUMIFS(Raw_totalendusesannual!$E:$E,
        Raw_totalendusesannual!$B:$B,$A96,
        Raw_totalendusesannual!$C:$C,$B96,
        Raw_totalendusesannual!$A:$A,$C96) / $D96</f>
        <v>9.5412097752383147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Zones!$H$9</f>
        <v>50001.850000000006</v>
      </c>
      <c r="E97" s="38">
        <f>SUMIFS(Raw_totalendusesannual!$D:$D,
        Raw_totalendusesannual!$B:$B,$A97,
        Raw_totalendusesannual!$C:$C,$B97,
        Raw_totalendusesannual!$A:$A,$C97) / $D97</f>
        <v>144.11679767848588</v>
      </c>
      <c r="F97" s="38">
        <f>SUMIFS(Raw_totalendusesannual!$E:$E,
        Raw_totalendusesannual!$B:$B,$A97,
        Raw_totalendusesannual!$C:$C,$B97,
        Raw_totalendusesannual!$A:$A,$C97) / $D97</f>
        <v>3.9324346999161026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Zones!$H$9</f>
        <v>50001.850000000006</v>
      </c>
      <c r="E98" s="38">
        <f>SUMIFS(Raw_totalendusesannual!$D:$D,
        Raw_totalendusesannual!$B:$B,$A98,
        Raw_totalendusesannual!$C:$C,$B98,
        Raw_totalendusesannual!$A:$A,$C98) / $D98</f>
        <v>124.1945346022197</v>
      </c>
      <c r="F98" s="38">
        <f>SUMIFS(Raw_totalendusesannual!$E:$E,
        Raw_totalendusesannual!$B:$B,$A98,
        Raw_totalendusesannual!$C:$C,$B98,
        Raw_totalendusesannual!$A:$A,$C98) / $D98</f>
        <v>3.9300293889126094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Zones!$H$9</f>
        <v>50001.850000000006</v>
      </c>
      <c r="E99" s="38">
        <f>SUMIFS(Raw_totalendusesannual!$D:$D,
        Raw_totalendusesannual!$B:$B,$A99,
        Raw_totalendusesannual!$C:$C,$B99,
        Raw_totalendusesannual!$A:$A,$C99) / $D99</f>
        <v>141.73391224524693</v>
      </c>
      <c r="F99" s="38">
        <f>SUMIFS(Raw_totalendusesannual!$E:$E,
        Raw_totalendusesannual!$B:$B,$A99,
        Raw_totalendusesannual!$C:$C,$B99,
        Raw_totalendusesannual!$A:$A,$C99) / $D99</f>
        <v>3.9324213004118844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Zones!$H$9</f>
        <v>50001.850000000006</v>
      </c>
      <c r="E100" s="38">
        <f>SUMIFS(Raw_totalendusesannual!$D:$D,
        Raw_totalendusesannual!$B:$B,$A100,
        Raw_totalendusesannual!$C:$C,$B100,
        Raw_totalendusesannual!$A:$A,$C100) / $D100</f>
        <v>121.06683812698928</v>
      </c>
      <c r="F100" s="38">
        <f>SUMIFS(Raw_totalendusesannual!$E:$E,
        Raw_totalendusesannual!$B:$B,$A100,
        Raw_totalendusesannual!$C:$C,$B100,
        Raw_totalendusesannual!$A:$A,$C100) / $D100</f>
        <v>3.9302999789007802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Zones!$H$9</f>
        <v>50001.850000000006</v>
      </c>
      <c r="E101" s="38">
        <f>SUMIFS(Raw_totalendusesannual!$D:$D,
        Raw_totalendusesannual!$B:$B,$A101,
        Raw_totalendusesannual!$C:$C,$B101,
        Raw_totalendusesannual!$A:$A,$C101) / $D101</f>
        <v>136.84493173752568</v>
      </c>
      <c r="F101" s="38">
        <f>SUMIFS(Raw_totalendusesannual!$E:$E,
        Raw_totalendusesannual!$B:$B,$A101,
        Raw_totalendusesannual!$C:$C,$B101,
        Raw_totalendusesannual!$A:$A,$C101) / $D101</f>
        <v>10.74088498725547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Zones!$H$9</f>
        <v>50001.850000000006</v>
      </c>
      <c r="E102" s="38">
        <f>SUMIFS(Raw_totalendusesannual!$D:$D,
        Raw_totalendusesannual!$B:$B,$A102,
        Raw_totalendusesannual!$C:$C,$B102,
        Raw_totalendusesannual!$A:$A,$C102) / $D102</f>
        <v>118.34905968479164</v>
      </c>
      <c r="F102" s="38">
        <f>SUMIFS(Raw_totalendusesannual!$E:$E,
        Raw_totalendusesannual!$B:$B,$A102,
        Raw_totalendusesannual!$C:$C,$B102,
        Raw_totalendusesannual!$A:$A,$C102) / $D102</f>
        <v>11.194747394346408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Zones!$H$9</f>
        <v>50001.850000000006</v>
      </c>
      <c r="E103" s="38">
        <f>SUMIFS(Raw_totalendusesannual!$D:$D,
        Raw_totalendusesannual!$B:$B,$A103,
        Raw_totalendusesannual!$C:$C,$B103,
        Raw_totalendusesannual!$A:$A,$C103) / $D103</f>
        <v>130.82129441210674</v>
      </c>
      <c r="F103" s="38">
        <f>SUMIFS(Raw_totalendusesannual!$E:$E,
        Raw_totalendusesannual!$B:$B,$A103,
        Raw_totalendusesannual!$C:$C,$B103,
        Raw_totalendusesannual!$A:$A,$C103) / $D103</f>
        <v>24.290830039288544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Zones!$H$9</f>
        <v>50001.850000000006</v>
      </c>
      <c r="E104" s="38">
        <f>SUMIFS(Raw_totalendusesannual!$D:$D,
        Raw_totalendusesannual!$B:$B,$A104,
        Raw_totalendusesannual!$C:$C,$B104,
        Raw_totalendusesannual!$A:$A,$C104) / $D104</f>
        <v>111.01735475787395</v>
      </c>
      <c r="F104" s="38">
        <f>SUMIFS(Raw_totalendusesannual!$E:$E,
        Raw_totalendusesannual!$B:$B,$A104,
        Raw_totalendusesannual!$C:$C,$B104,
        Raw_totalendusesannual!$A:$A,$C104) / $D104</f>
        <v>26.161194035820674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Zones!$H$9</f>
        <v>50001.850000000006</v>
      </c>
      <c r="E105" s="38">
        <f>SUMIFS(Raw_totalendusesannual!$D:$D,
        Raw_totalendusesannual!$B:$B,$A105,
        Raw_totalendusesannual!$C:$C,$B105,
        Raw_totalendusesannual!$A:$A,$C105) / $D105</f>
        <v>133.76431852021474</v>
      </c>
      <c r="F105" s="38">
        <f>SUMIFS(Raw_totalendusesannual!$E:$E,
        Raw_totalendusesannual!$B:$B,$A105,
        Raw_totalendusesannual!$C:$C,$B105,
        Raw_totalendusesannual!$A:$A,$C105) / $D105</f>
        <v>14.861309731539931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Zones!$H$9</f>
        <v>50001.850000000006</v>
      </c>
      <c r="E106" s="38">
        <f>SUMIFS(Raw_totalendusesannual!$D:$D,
        Raw_totalendusesannual!$B:$B,$A106,
        Raw_totalendusesannual!$C:$C,$B106,
        Raw_totalendusesannual!$A:$A,$C106) / $D106</f>
        <v>110.82857834260132</v>
      </c>
      <c r="F106" s="38">
        <f>SUMIFS(Raw_totalendusesannual!$E:$E,
        Raw_totalendusesannual!$B:$B,$A106,
        Raw_totalendusesannual!$C:$C,$B106,
        Raw_totalendusesannual!$A:$A,$C106) / $D106</f>
        <v>15.396218539914022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Zones!$H$9</f>
        <v>50001.850000000006</v>
      </c>
      <c r="E107" s="38">
        <f>SUMIFS(Raw_totalendusesannual!$D:$D,
        Raw_totalendusesannual!$B:$B,$A107,
        Raw_totalendusesannual!$C:$C,$B107,
        Raw_totalendusesannual!$A:$A,$C107) / $D107</f>
        <v>136.4340529400412</v>
      </c>
      <c r="F107" s="38">
        <f>SUMIFS(Raw_totalendusesannual!$E:$E,
        Raw_totalendusesannual!$B:$B,$A107,
        Raw_totalendusesannual!$C:$C,$B107,
        Raw_totalendusesannual!$A:$A,$C107) / $D107</f>
        <v>4.0199424621289008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Zones!$H$9</f>
        <v>50001.850000000006</v>
      </c>
      <c r="E108" s="38">
        <f>SUMIFS(Raw_totalendusesannual!$D:$D,
        Raw_totalendusesannual!$B:$B,$A108,
        Raw_totalendusesannual!$C:$C,$B108,
        Raw_totalendusesannual!$A:$A,$C108) / $D108</f>
        <v>113.64145666610335</v>
      </c>
      <c r="F108" s="38">
        <f>SUMIFS(Raw_totalendusesannual!$E:$E,
        Raw_totalendusesannual!$B:$B,$A108,
        Raw_totalendusesannual!$C:$C,$B108,
        Raw_totalendusesannual!$A:$A,$C108) / $D108</f>
        <v>4.0177289440290709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Zones!$H$9</f>
        <v>50001.850000000006</v>
      </c>
      <c r="E109" s="38">
        <f>SUMIFS(Raw_totalendusesannual!$D:$D,
        Raw_totalendusesannual!$B:$B,$A109,
        Raw_totalendusesannual!$C:$C,$B109,
        Raw_totalendusesannual!$A:$A,$C109) / $D109</f>
        <v>132.13228070561388</v>
      </c>
      <c r="F109" s="38">
        <f>SUMIFS(Raw_totalendusesannual!$E:$E,
        Raw_totalendusesannual!$B:$B,$A109,
        Raw_totalendusesannual!$C:$C,$B109,
        Raw_totalendusesannual!$A:$A,$C109) / $D109</f>
        <v>4.0199436620845024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Zones!$H$9</f>
        <v>50001.850000000006</v>
      </c>
      <c r="E110" s="38">
        <f>SUMIFS(Raw_totalendusesannual!$D:$D,
        Raw_totalendusesannual!$B:$B,$A110,
        Raw_totalendusesannual!$C:$C,$B110,
        Raw_totalendusesannual!$A:$A,$C110) / $D110</f>
        <v>109.86613395304373</v>
      </c>
      <c r="F110" s="38">
        <f>SUMIFS(Raw_totalendusesannual!$E:$E,
        Raw_totalendusesannual!$B:$B,$A110,
        Raw_totalendusesannual!$C:$C,$B110,
        Raw_totalendusesannual!$A:$A,$C110) / $D110</f>
        <v>4.0170977673826069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Zones!$H$9</f>
        <v>50001.850000000006</v>
      </c>
      <c r="E111" s="38">
        <f>SUMIFS(Raw_totalendusesannual!$D:$D,
        Raw_totalendusesannual!$B:$B,$A111,
        Raw_totalendusesannual!$C:$C,$B111,
        Raw_totalendusesannual!$A:$A,$C111) / $D111</f>
        <v>127.30343397294298</v>
      </c>
      <c r="F111" s="38">
        <f>SUMIFS(Raw_totalendusesannual!$E:$E,
        Raw_totalendusesannual!$B:$B,$A111,
        Raw_totalendusesannual!$C:$C,$B111,
        Raw_totalendusesannual!$A:$A,$C111) / $D111</f>
        <v>17.787557660366566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Zones!$H$9</f>
        <v>50001.850000000006</v>
      </c>
      <c r="E112" s="38">
        <f>SUMIFS(Raw_totalendusesannual!$D:$D,
        Raw_totalendusesannual!$B:$B,$A112,
        Raw_totalendusesannual!$C:$C,$B112,
        Raw_totalendusesannual!$A:$A,$C112) / $D112</f>
        <v>106.26810328017862</v>
      </c>
      <c r="F112" s="38">
        <f>SUMIFS(Raw_totalendusesannual!$E:$E,
        Raw_totalendusesannual!$B:$B,$A112,
        Raw_totalendusesannual!$C:$C,$B112,
        Raw_totalendusesannual!$A:$A,$C112) / $D112</f>
        <v>17.787710054727974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Zones!$H$9</f>
        <v>50001.850000000006</v>
      </c>
      <c r="E113" s="38">
        <f>SUMIFS(Raw_totalendusesannual!$D:$D,
        Raw_totalendusesannual!$B:$B,$A113,
        Raw_totalendusesannual!$C:$C,$B113,
        Raw_totalendusesannual!$A:$A,$C113) / $D113</f>
        <v>128.16923133844045</v>
      </c>
      <c r="F113" s="38">
        <f>SUMIFS(Raw_totalendusesannual!$E:$E,
        Raw_totalendusesannual!$B:$B,$A113,
        Raw_totalendusesannual!$C:$C,$B113,
        Raw_totalendusesannual!$A:$A,$C113) / $D113</f>
        <v>23.053177432434996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Zones!$H$9</f>
        <v>50001.850000000006</v>
      </c>
      <c r="E114" s="38">
        <f>SUMIFS(Raw_totalendusesannual!$D:$D,
        Raw_totalendusesannual!$B:$B,$A114,
        Raw_totalendusesannual!$C:$C,$B114,
        Raw_totalendusesannual!$A:$A,$C114) / $D114</f>
        <v>108.95059222808754</v>
      </c>
      <c r="F114" s="38">
        <f>SUMIFS(Raw_totalendusesannual!$E:$E,
        Raw_totalendusesannual!$B:$B,$A114,
        Raw_totalendusesannual!$C:$C,$B114,
        Raw_totalendusesannual!$A:$A,$C114) / $D114</f>
        <v>25.299091133628053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Zones!$H$9</f>
        <v>50001.850000000006</v>
      </c>
      <c r="E115" s="38">
        <f>SUMIFS(Raw_totalendusesannual!$D:$D,
        Raw_totalendusesannual!$B:$B,$A115,
        Raw_totalendusesannual!$C:$C,$B115,
        Raw_totalendusesannual!$A:$A,$C115) / $D115</f>
        <v>130.18259704390937</v>
      </c>
      <c r="F115" s="38">
        <f>SUMIFS(Raw_totalendusesannual!$E:$E,
        Raw_totalendusesannual!$B:$B,$A115,
        Raw_totalendusesannual!$C:$C,$B115,
        Raw_totalendusesannual!$A:$A,$C115) / $D115</f>
        <v>14.497367997384094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Zones!$H$9</f>
        <v>50001.850000000006</v>
      </c>
      <c r="E116" s="38">
        <f>SUMIFS(Raw_totalendusesannual!$D:$D,
        Raw_totalendusesannual!$B:$B,$A116,
        Raw_totalendusesannual!$C:$C,$B116,
        Raw_totalendusesannual!$A:$A,$C116) / $D116</f>
        <v>107.76555287454363</v>
      </c>
      <c r="F116" s="38">
        <f>SUMIFS(Raw_totalendusesannual!$E:$E,
        Raw_totalendusesannual!$B:$B,$A116,
        Raw_totalendusesannual!$C:$C,$B116,
        Raw_totalendusesannual!$A:$A,$C116) / $D116</f>
        <v>15.020574038760564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Zones!$H$9</f>
        <v>50001.850000000006</v>
      </c>
      <c r="E117" s="38">
        <f>SUMIFS(Raw_totalendusesannual!$D:$D,
        Raw_totalendusesannual!$B:$B,$A117,
        Raw_totalendusesannual!$C:$C,$B117,
        Raw_totalendusesannual!$A:$A,$C117) / $D117</f>
        <v>132.7650230941455</v>
      </c>
      <c r="F117" s="38">
        <f>SUMIFS(Raw_totalendusesannual!$E:$E,
        Raw_totalendusesannual!$B:$B,$A117,
        Raw_totalendusesannual!$C:$C,$B117,
        Raw_totalendusesannual!$A:$A,$C117) / $D117</f>
        <v>4.1318709207759312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Zones!$H$9</f>
        <v>50001.850000000006</v>
      </c>
      <c r="E118" s="38">
        <f>SUMIFS(Raw_totalendusesannual!$D:$D,
        Raw_totalendusesannual!$B:$B,$A118,
        Raw_totalendusesannual!$C:$C,$B118,
        Raw_totalendusesannual!$A:$A,$C118) / $D118</f>
        <v>110.43660424564288</v>
      </c>
      <c r="F118" s="38">
        <f>SUMIFS(Raw_totalendusesannual!$E:$E,
        Raw_totalendusesannual!$B:$B,$A118,
        Raw_totalendusesannual!$C:$C,$B118,
        Raw_totalendusesannual!$A:$A,$C118) / $D118</f>
        <v>4.1292800166393837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Zones!$H$9</f>
        <v>50001.850000000006</v>
      </c>
      <c r="E119" s="38">
        <f>SUMIFS(Raw_totalendusesannual!$D:$D,
        Raw_totalendusesannual!$B:$B,$A119,
        Raw_totalendusesannual!$C:$C,$B119,
        Raw_totalendusesannual!$A:$A,$C119) / $D119</f>
        <v>128.89695261275332</v>
      </c>
      <c r="F119" s="38">
        <f>SUMIFS(Raw_totalendusesannual!$E:$E,
        Raw_totalendusesannual!$B:$B,$A119,
        Raw_totalendusesannual!$C:$C,$B119,
        Raw_totalendusesannual!$A:$A,$C119) / $D119</f>
        <v>4.1318973197991671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Zones!$H$9</f>
        <v>50001.850000000006</v>
      </c>
      <c r="E120" s="38">
        <f>SUMIFS(Raw_totalendusesannual!$D:$D,
        Raw_totalendusesannual!$B:$B,$A120,
        Raw_totalendusesannual!$C:$C,$B120,
        Raw_totalendusesannual!$A:$A,$C120) / $D120</f>
        <v>106.92223787719854</v>
      </c>
      <c r="F120" s="38">
        <f>SUMIFS(Raw_totalendusesannual!$E:$E,
        Raw_totalendusesannual!$B:$B,$A120,
        Raw_totalendusesannual!$C:$C,$B120,
        Raw_totalendusesannual!$A:$A,$C120) / $D120</f>
        <v>4.1288608321492095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Zones!$H$9</f>
        <v>50001.850000000006</v>
      </c>
      <c r="E121" s="38">
        <f>SUMIFS(Raw_totalendusesannual!$D:$D,
        Raw_totalendusesannual!$B:$B,$A121,
        Raw_totalendusesannual!$C:$C,$B121,
        Raw_totalendusesannual!$A:$A,$C121) / $D121</f>
        <v>124.24988755416048</v>
      </c>
      <c r="F121" s="38">
        <f>SUMIFS(Raw_totalendusesannual!$E:$E,
        Raw_totalendusesannual!$B:$B,$A121,
        Raw_totalendusesannual!$C:$C,$B121,
        Raw_totalendusesannual!$A:$A,$C121) / $D121</f>
        <v>17.143154303290778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Zones!$H$9</f>
        <v>50001.850000000006</v>
      </c>
      <c r="E122" s="38">
        <f>SUMIFS(Raw_totalendusesannual!$D:$D,
        Raw_totalendusesannual!$B:$B,$A122,
        Raw_totalendusesannual!$C:$C,$B122,
        Raw_totalendusesannual!$A:$A,$C122) / $D122</f>
        <v>103.12695670260199</v>
      </c>
      <c r="F122" s="38">
        <f>SUMIFS(Raw_totalendusesannual!$E:$E,
        Raw_totalendusesannual!$B:$B,$A122,
        Raw_totalendusesannual!$C:$C,$B122,
        Raw_totalendusesannual!$A:$A,$C122) / $D122</f>
        <v>17.233800749372271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Zones!$H$9</f>
        <v>50001.850000000006</v>
      </c>
      <c r="E123" s="38">
        <f>SUMIFS(Raw_totalendusesannual!$D:$D,
        Raw_totalendusesannual!$B:$B,$A123,
        Raw_totalendusesannual!$C:$C,$B123,
        Raw_totalendusesannual!$A:$A,$C123) / $D123</f>
        <v>136.14560821249611</v>
      </c>
      <c r="F123" s="38">
        <f>SUMIFS(Raw_totalendusesannual!$E:$E,
        Raw_totalendusesannual!$B:$B,$A123,
        Raw_totalendusesannual!$C:$C,$B123,
        Raw_totalendusesannual!$A:$A,$C123) / $D123</f>
        <v>20.063565248085819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Zones!$H$9</f>
        <v>50001.850000000006</v>
      </c>
      <c r="E124" s="38">
        <f>SUMIFS(Raw_totalendusesannual!$D:$D,
        Raw_totalendusesannual!$B:$B,$A124,
        Raw_totalendusesannual!$C:$C,$B124,
        Raw_totalendusesannual!$A:$A,$C124) / $D124</f>
        <v>117.02636562447189</v>
      </c>
      <c r="F124" s="38">
        <f>SUMIFS(Raw_totalendusesannual!$E:$E,
        Raw_totalendusesannual!$B:$B,$A124,
        Raw_totalendusesannual!$C:$C,$B124,
        Raw_totalendusesannual!$A:$A,$C124) / $D124</f>
        <v>22.51940858188247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Zones!$H$9</f>
        <v>50001.850000000006</v>
      </c>
      <c r="E125" s="38">
        <f>SUMIFS(Raw_totalendusesannual!$D:$D,
        Raw_totalendusesannual!$B:$B,$A125,
        Raw_totalendusesannual!$C:$C,$B125,
        Raw_totalendusesannual!$A:$A,$C125) / $D125</f>
        <v>138.02180039338543</v>
      </c>
      <c r="F125" s="38">
        <f>SUMIFS(Raw_totalendusesannual!$E:$E,
        Raw_totalendusesannual!$B:$B,$A125,
        Raw_totalendusesannual!$C:$C,$B125,
        Raw_totalendusesannual!$A:$A,$C125) / $D125</f>
        <v>12.605583193421841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Zones!$H$9</f>
        <v>50001.850000000006</v>
      </c>
      <c r="E126" s="38">
        <f>SUMIFS(Raw_totalendusesannual!$D:$D,
        Raw_totalendusesannual!$B:$B,$A126,
        Raw_totalendusesannual!$C:$C,$B126,
        Raw_totalendusesannual!$A:$A,$C126) / $D126</f>
        <v>115.93772470418592</v>
      </c>
      <c r="F126" s="38">
        <f>SUMIFS(Raw_totalendusesannual!$E:$E,
        Raw_totalendusesannual!$B:$B,$A126,
        Raw_totalendusesannual!$C:$C,$B126,
        Raw_totalendusesannual!$A:$A,$C126) / $D126</f>
        <v>13.334323630025686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Zones!$H$9</f>
        <v>50001.850000000006</v>
      </c>
      <c r="E127" s="38">
        <f>SUMIFS(Raw_totalendusesannual!$D:$D,
        Raw_totalendusesannual!$B:$B,$A127,
        Raw_totalendusesannual!$C:$C,$B127,
        Raw_totalendusesannual!$A:$A,$C127) / $D127</f>
        <v>140.16144562651181</v>
      </c>
      <c r="F127" s="38">
        <f>SUMIFS(Raw_totalendusesannual!$E:$E,
        Raw_totalendusesannual!$B:$B,$A127,
        Raw_totalendusesannual!$C:$C,$B127,
        Raw_totalendusesannual!$A:$A,$C127) / $D127</f>
        <v>3.9039215549024679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Zones!$H$9</f>
        <v>50001.850000000006</v>
      </c>
      <c r="E128" s="38">
        <f>SUMIFS(Raw_totalendusesannual!$D:$D,
        Raw_totalendusesannual!$B:$B,$A128,
        Raw_totalendusesannual!$C:$C,$B128,
        Raw_totalendusesannual!$A:$A,$C128) / $D128</f>
        <v>118.30269920012958</v>
      </c>
      <c r="F128" s="38">
        <f>SUMIFS(Raw_totalendusesannual!$E:$E,
        Raw_totalendusesannual!$B:$B,$A128,
        Raw_totalendusesannual!$C:$C,$B128,
        Raw_totalendusesannual!$A:$A,$C128) / $D128</f>
        <v>3.9015370431294039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Zones!$H$9</f>
        <v>50001.850000000006</v>
      </c>
      <c r="E129" s="38">
        <f>SUMIFS(Raw_totalendusesannual!$D:$D,
        Raw_totalendusesannual!$B:$B,$A129,
        Raw_totalendusesannual!$C:$C,$B129,
        Raw_totalendusesannual!$A:$A,$C129) / $D129</f>
        <v>136.53586597295899</v>
      </c>
      <c r="F129" s="38">
        <f>SUMIFS(Raw_totalendusesannual!$E:$E,
        Raw_totalendusesannual!$B:$B,$A129,
        Raw_totalendusesannual!$C:$C,$B129,
        Raw_totalendusesannual!$A:$A,$C129) / $D129</f>
        <v>3.9039407541920945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Zones!$H$9</f>
        <v>50001.850000000006</v>
      </c>
      <c r="E130" s="38">
        <f>SUMIFS(Raw_totalendusesannual!$D:$D,
        Raw_totalendusesannual!$B:$B,$A130,
        Raw_totalendusesannual!$C:$C,$B130,
        Raw_totalendusesannual!$A:$A,$C130) / $D130</f>
        <v>115.48427368187376</v>
      </c>
      <c r="F130" s="38">
        <f>SUMIFS(Raw_totalendusesannual!$E:$E,
        Raw_totalendusesannual!$B:$B,$A130,
        Raw_totalendusesannual!$C:$C,$B130,
        Raw_totalendusesannual!$A:$A,$C130) / $D130</f>
        <v>3.9012384541771952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Zones!$H$9</f>
        <v>50001.850000000006</v>
      </c>
      <c r="E131" s="38">
        <f>SUMIFS(Raw_totalendusesannual!$D:$D,
        Raw_totalendusesannual!$B:$B,$A131,
        Raw_totalendusesannual!$C:$C,$B131,
        Raw_totalendusesannual!$A:$A,$C131) / $D131</f>
        <v>131.877153945304</v>
      </c>
      <c r="F131" s="38">
        <f>SUMIFS(Raw_totalendusesannual!$E:$E,
        Raw_totalendusesannual!$B:$B,$A131,
        Raw_totalendusesannual!$C:$C,$B131,
        Raw_totalendusesannual!$A:$A,$C131) / $D131</f>
        <v>15.045502916392092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Zones!$H$9</f>
        <v>50001.850000000006</v>
      </c>
      <c r="E132" s="38">
        <f>SUMIFS(Raw_totalendusesannual!$D:$D,
        Raw_totalendusesannual!$B:$B,$A132,
        Raw_totalendusesannual!$C:$C,$B132,
        Raw_totalendusesannual!$A:$A,$C132) / $D132</f>
        <v>111.715569323935</v>
      </c>
      <c r="F132" s="38">
        <f>SUMIFS(Raw_totalendusesannual!$E:$E,
        Raw_totalendusesannual!$B:$B,$A132,
        Raw_totalendusesannual!$C:$C,$B132,
        Raw_totalendusesannual!$A:$A,$C132) / $D132</f>
        <v>15.377881018402316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Zones!$H$9</f>
        <v>50001.850000000006</v>
      </c>
      <c r="E133" s="38">
        <f>SUMIFS(Raw_totalendusesannual!$D:$D,
        Raw_totalendusesannual!$B:$B,$A133,
        Raw_totalendusesannual!$C:$C,$B133,
        Raw_totalendusesannual!$A:$A,$C133) / $D133</f>
        <v>144.05922440869688</v>
      </c>
      <c r="F133" s="38">
        <f>SUMIFS(Raw_totalendusesannual!$E:$E,
        Raw_totalendusesannual!$B:$B,$A133,
        Raw_totalendusesannual!$C:$C,$B133,
        Raw_totalendusesannual!$A:$A,$C133) / $D133</f>
        <v>18.073664674407045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Zones!$H$9</f>
        <v>50001.850000000006</v>
      </c>
      <c r="E134" s="38">
        <f>SUMIFS(Raw_totalendusesannual!$D:$D,
        Raw_totalendusesannual!$B:$B,$A134,
        Raw_totalendusesannual!$C:$C,$B134,
        Raw_totalendusesannual!$A:$A,$C134) / $D134</f>
        <v>124.02816775779294</v>
      </c>
      <c r="F134" s="38">
        <f>SUMIFS(Raw_totalendusesannual!$E:$E,
        Raw_totalendusesannual!$B:$B,$A134,
        Raw_totalendusesannual!$C:$C,$B134,
        Raw_totalendusesannual!$A:$A,$C134) / $D134</f>
        <v>21.528850832519197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Zones!$H$9</f>
        <v>50001.850000000006</v>
      </c>
      <c r="E135" s="38">
        <f>SUMIFS(Raw_totalendusesannual!$D:$D,
        Raw_totalendusesannual!$B:$B,$A135,
        Raw_totalendusesannual!$C:$C,$B135,
        Raw_totalendusesannual!$A:$A,$C135) / $D135</f>
        <v>147.82585504336339</v>
      </c>
      <c r="F135" s="38">
        <f>SUMIFS(Raw_totalendusesannual!$E:$E,
        Raw_totalendusesannual!$B:$B,$A135,
        Raw_totalendusesannual!$C:$C,$B135,
        Raw_totalendusesannual!$A:$A,$C135) / $D135</f>
        <v>9.794184015191437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Zones!$H$9</f>
        <v>50001.850000000006</v>
      </c>
      <c r="E136" s="38">
        <f>SUMIFS(Raw_totalendusesannual!$D:$D,
        Raw_totalendusesannual!$B:$B,$A136,
        Raw_totalendusesannual!$C:$C,$B136,
        Raw_totalendusesannual!$A:$A,$C136) / $D136</f>
        <v>126.01692517376856</v>
      </c>
      <c r="F136" s="38">
        <f>SUMIFS(Raw_totalendusesannual!$E:$E,
        Raw_totalendusesannual!$B:$B,$A136,
        Raw_totalendusesannual!$C:$C,$B136,
        Raw_totalendusesannual!$A:$A,$C136) / $D136</f>
        <v>10.537198523654624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Zones!$H$9</f>
        <v>50001.850000000006</v>
      </c>
      <c r="E137" s="38">
        <f>SUMIFS(Raw_totalendusesannual!$D:$D,
        Raw_totalendusesannual!$B:$B,$A137,
        Raw_totalendusesannual!$C:$C,$B137,
        Raw_totalendusesannual!$A:$A,$C137) / $D137</f>
        <v>149.34402207118333</v>
      </c>
      <c r="F137" s="38">
        <f>SUMIFS(Raw_totalendusesannual!$E:$E,
        Raw_totalendusesannual!$B:$B,$A137,
        Raw_totalendusesannual!$C:$C,$B137,
        Raw_totalendusesannual!$A:$A,$C137) / $D137</f>
        <v>3.7078294103118177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Zones!$H$9</f>
        <v>50001.850000000006</v>
      </c>
      <c r="E138" s="38">
        <f>SUMIFS(Raw_totalendusesannual!$D:$D,
        Raw_totalendusesannual!$B:$B,$A138,
        Raw_totalendusesannual!$C:$C,$B138,
        Raw_totalendusesannual!$A:$A,$C138) / $D138</f>
        <v>127.76115143739679</v>
      </c>
      <c r="F138" s="38">
        <f>SUMIFS(Raw_totalendusesannual!$E:$E,
        Raw_totalendusesannual!$B:$B,$A138,
        Raw_totalendusesannual!$C:$C,$B138,
        Raw_totalendusesannual!$A:$A,$C138) / $D138</f>
        <v>3.7052021075220209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Zones!$H$9</f>
        <v>50001.850000000006</v>
      </c>
      <c r="E139" s="38">
        <f>SUMIFS(Raw_totalendusesannual!$D:$D,
        Raw_totalendusesannual!$B:$B,$A139,
        Raw_totalendusesannual!$C:$C,$B139,
        Raw_totalendusesannual!$A:$A,$C139) / $D139</f>
        <v>145.81707996804116</v>
      </c>
      <c r="F139" s="38">
        <f>SUMIFS(Raw_totalendusesannual!$E:$E,
        Raw_totalendusesannual!$B:$B,$A139,
        Raw_totalendusesannual!$C:$C,$B139,
        Raw_totalendusesannual!$A:$A,$C139) / $D139</f>
        <v>3.7079360063677642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Zones!$H$9</f>
        <v>50001.850000000006</v>
      </c>
      <c r="E140" s="38">
        <f>SUMIFS(Raw_totalendusesannual!$D:$D,
        Raw_totalendusesannual!$B:$B,$A140,
        Raw_totalendusesannual!$C:$C,$B140,
        Raw_totalendusesannual!$A:$A,$C140) / $D140</f>
        <v>124.17633527559479</v>
      </c>
      <c r="F140" s="38">
        <f>SUMIFS(Raw_totalendusesannual!$E:$E,
        Raw_totalendusesannual!$B:$B,$A140,
        Raw_totalendusesannual!$C:$C,$B140,
        Raw_totalendusesannual!$A:$A,$C140) / $D140</f>
        <v>3.7047509242158037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Zones!$H$9</f>
        <v>50001.850000000006</v>
      </c>
      <c r="E141" s="38">
        <f>SUMIFS(Raw_totalendusesannual!$D:$D,
        Raw_totalendusesannual!$B:$B,$A141,
        Raw_totalendusesannual!$C:$C,$B141,
        Raw_totalendusesannual!$A:$A,$C141) / $D141</f>
        <v>141.09996350135043</v>
      </c>
      <c r="F141" s="38">
        <f>SUMIFS(Raw_totalendusesannual!$E:$E,
        Raw_totalendusesannual!$B:$B,$A141,
        Raw_totalendusesannual!$C:$C,$B141,
        Raw_totalendusesannual!$A:$A,$C141) / $D141</f>
        <v>11.963253559618295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Zones!$H$9</f>
        <v>50001.850000000006</v>
      </c>
      <c r="E142" s="38">
        <f>SUMIFS(Raw_totalendusesannual!$D:$D,
        Raw_totalendusesannual!$B:$B,$A142,
        Raw_totalendusesannual!$C:$C,$B142,
        Raw_totalendusesannual!$A:$A,$C142) / $D142</f>
        <v>121.18325621951986</v>
      </c>
      <c r="F142" s="38">
        <f>SUMIFS(Raw_totalendusesannual!$E:$E,
        Raw_totalendusesannual!$B:$B,$A142,
        Raw_totalendusesannual!$C:$C,$B142,
        Raw_totalendusesannual!$A:$A,$C142) / $D142</f>
        <v>12.491022232177407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Zones!$H$9</f>
        <v>50001.850000000006</v>
      </c>
      <c r="E143" s="38">
        <f>SUMIFS(Raw_totalendusesannual!$D:$D,
        Raw_totalendusesannual!$B:$B,$A143,
        Raw_totalendusesannual!$C:$C,$B143,
        Raw_totalendusesannual!$A:$A,$C143) / $D143</f>
        <v>160.68196556727401</v>
      </c>
      <c r="F143" s="38">
        <f>SUMIFS(Raw_totalendusesannual!$E:$E,
        Raw_totalendusesannual!$B:$B,$A143,
        Raw_totalendusesannual!$C:$C,$B143,
        Raw_totalendusesannual!$A:$A,$C143) / $D143</f>
        <v>13.468061081739974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Zones!$H$9</f>
        <v>50001.850000000006</v>
      </c>
      <c r="E144" s="38">
        <f>SUMIFS(Raw_totalendusesannual!$D:$D,
        Raw_totalendusesannual!$B:$B,$A144,
        Raw_totalendusesannual!$C:$C,$B144,
        Raw_totalendusesannual!$A:$A,$C144) / $D144</f>
        <v>142.37228402549104</v>
      </c>
      <c r="F144" s="38">
        <f>SUMIFS(Raw_totalendusesannual!$E:$E,
        Raw_totalendusesannual!$B:$B,$A144,
        Raw_totalendusesannual!$C:$C,$B144,
        Raw_totalendusesannual!$A:$A,$C144) / $D144</f>
        <v>17.40269010046628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Zones!$H$9</f>
        <v>50001.850000000006</v>
      </c>
      <c r="E145" s="38">
        <f>SUMIFS(Raw_totalendusesannual!$D:$D,
        Raw_totalendusesannual!$B:$B,$A145,
        Raw_totalendusesannual!$C:$C,$B145,
        Raw_totalendusesannual!$A:$A,$C145) / $D145</f>
        <v>160.81558542333931</v>
      </c>
      <c r="F145" s="38">
        <f>SUMIFS(Raw_totalendusesannual!$E:$E,
        Raw_totalendusesannual!$B:$B,$A145,
        Raw_totalendusesannual!$C:$C,$B145,
        Raw_totalendusesannual!$A:$A,$C145) / $D145</f>
        <v>5.4559191309921529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Zones!$H$9</f>
        <v>50001.850000000006</v>
      </c>
      <c r="E146" s="38">
        <f>SUMIFS(Raw_totalendusesannual!$D:$D,
        Raw_totalendusesannual!$B:$B,$A146,
        Raw_totalendusesannual!$C:$C,$B146,
        Raw_totalendusesannual!$A:$A,$C146) / $D146</f>
        <v>141.2536438151788</v>
      </c>
      <c r="F146" s="38">
        <f>SUMIFS(Raw_totalendusesannual!$E:$E,
        Raw_totalendusesannual!$B:$B,$A146,
        Raw_totalendusesannual!$C:$C,$B146,
        Raw_totalendusesannual!$A:$A,$C146) / $D146</f>
        <v>5.8296419032495788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Zones!$H$9</f>
        <v>50001.850000000006</v>
      </c>
      <c r="E147" s="38">
        <f>SUMIFS(Raw_totalendusesannual!$D:$D,
        Raw_totalendusesannual!$B:$B,$A147,
        Raw_totalendusesannual!$C:$C,$B147,
        Raw_totalendusesannual!$A:$A,$C147) / $D147</f>
        <v>161.32186509099162</v>
      </c>
      <c r="F147" s="38">
        <f>SUMIFS(Raw_totalendusesannual!$E:$E,
        Raw_totalendusesannual!$B:$B,$A147,
        Raw_totalendusesannual!$C:$C,$B147,
        Raw_totalendusesannual!$A:$A,$C147) / $D147</f>
        <v>3.2948764895698859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Zones!$H$9</f>
        <v>50001.850000000006</v>
      </c>
      <c r="E148" s="38">
        <f>SUMIFS(Raw_totalendusesannual!$D:$D,
        Raw_totalendusesannual!$B:$B,$A148,
        Raw_totalendusesannual!$C:$C,$B148,
        Raw_totalendusesannual!$A:$A,$C148) / $D148</f>
        <v>141.90227501582439</v>
      </c>
      <c r="F148" s="38">
        <f>SUMIFS(Raw_totalendusesannual!$E:$E,
        Raw_totalendusesannual!$B:$B,$A148,
        Raw_totalendusesannual!$C:$C,$B148,
        Raw_totalendusesannual!$A:$A,$C148) / $D148</f>
        <v>3.2916136102964186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Zones!$H$9</f>
        <v>50001.850000000006</v>
      </c>
      <c r="E149" s="38">
        <f>SUMIFS(Raw_totalendusesannual!$D:$D,
        Raw_totalendusesannual!$B:$B,$A149,
        Raw_totalendusesannual!$C:$C,$B149,
        Raw_totalendusesannual!$A:$A,$C149) / $D149</f>
        <v>160.17351757984954</v>
      </c>
      <c r="F149" s="38">
        <f>SUMIFS(Raw_totalendusesannual!$E:$E,
        Raw_totalendusesannual!$B:$B,$A149,
        Raw_totalendusesannual!$C:$C,$B149,
        Raw_totalendusesannual!$A:$A,$C149) / $D149</f>
        <v>3.294933087475763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Zones!$H$9</f>
        <v>50001.850000000006</v>
      </c>
      <c r="E150" s="38">
        <f>SUMIFS(Raw_totalendusesannual!$D:$D,
        Raw_totalendusesannual!$B:$B,$A150,
        Raw_totalendusesannual!$C:$C,$B150,
        Raw_totalendusesannual!$A:$A,$C150) / $D150</f>
        <v>140.39720510341115</v>
      </c>
      <c r="F150" s="38">
        <f>SUMIFS(Raw_totalendusesannual!$E:$E,
        Raw_totalendusesannual!$B:$B,$A150,
        Raw_totalendusesannual!$C:$C,$B150,
        Raw_totalendusesannual!$A:$A,$C150) / $D150</f>
        <v>3.2916106104074143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Zones!$H$9</f>
        <v>50001.850000000006</v>
      </c>
      <c r="E151" s="38">
        <f>SUMIFS(Raw_totalendusesannual!$D:$D,
        Raw_totalendusesannual!$B:$B,$A151,
        Raw_totalendusesannual!$C:$C,$B151,
        Raw_totalendusesannual!$A:$A,$C151) / $D151</f>
        <v>154.8146892564975</v>
      </c>
      <c r="F151" s="38">
        <f>SUMIFS(Raw_totalendusesannual!$E:$E,
        Raw_totalendusesannual!$B:$B,$A151,
        Raw_totalendusesannual!$C:$C,$B151,
        Raw_totalendusesannual!$A:$A,$C151) / $D151</f>
        <v>6.4602195718758395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Zones!$H$9</f>
        <v>50001.850000000006</v>
      </c>
      <c r="E152" s="38">
        <f>SUMIFS(Raw_totalendusesannual!$D:$D,
        Raw_totalendusesannual!$B:$B,$A152,
        Raw_totalendusesannual!$C:$C,$B152,
        Raw_totalendusesannual!$A:$A,$C152) / $D152</f>
        <v>136.8770731482935</v>
      </c>
      <c r="F152" s="38">
        <f>SUMIFS(Raw_totalendusesannual!$E:$E,
        Raw_totalendusesannual!$B:$B,$A152,
        Raw_totalendusesannual!$C:$C,$B152,
        Raw_totalendusesannual!$A:$A,$C152) / $D152</f>
        <v>6.8099832306204666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Zones!$H$9</f>
        <v>50001.850000000006</v>
      </c>
      <c r="E153" s="38">
        <f>SUMIFS(Raw_totalendusesannual!$D:$D,
        Raw_totalendusesannual!$B:$B,$A153,
        Raw_totalendusesannual!$C:$C,$B153,
        Raw_totalendusesannual!$A:$A,$C153) / $D153</f>
        <v>129.2085554834471</v>
      </c>
      <c r="F153" s="38">
        <f>SUMIFS(Raw_totalendusesannual!$E:$E,
        Raw_totalendusesannual!$B:$B,$A153,
        Raw_totalendusesannual!$C:$C,$B153,
        Raw_totalendusesannual!$A:$A,$C153) / $D153</f>
        <v>28.195981148697495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Zones!$H$9</f>
        <v>50001.850000000006</v>
      </c>
      <c r="E154" s="38">
        <f>SUMIFS(Raw_totalendusesannual!$D:$D,
        Raw_totalendusesannual!$B:$B,$A154,
        Raw_totalendusesannual!$C:$C,$B154,
        Raw_totalendusesannual!$A:$A,$C154) / $D154</f>
        <v>109.76121463505849</v>
      </c>
      <c r="F154" s="38">
        <f>SUMIFS(Raw_totalendusesannual!$E:$E,
        Raw_totalendusesannual!$B:$B,$A154,
        Raw_totalendusesannual!$C:$C,$B154,
        Raw_totalendusesannual!$A:$A,$C154) / $D154</f>
        <v>29.341167976784853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Zones!$H$9</f>
        <v>50001.850000000006</v>
      </c>
      <c r="E155" s="38">
        <f>SUMIFS(Raw_totalendusesannual!$D:$D,
        Raw_totalendusesannual!$B:$B,$A155,
        Raw_totalendusesannual!$C:$C,$B155,
        Raw_totalendusesannual!$A:$A,$C155) / $D155</f>
        <v>134.33671754145095</v>
      </c>
      <c r="F155" s="38">
        <f>SUMIFS(Raw_totalendusesannual!$E:$E,
        Raw_totalendusesannual!$B:$B,$A155,
        Raw_totalendusesannual!$C:$C,$B155,
        Raw_totalendusesannual!$A:$A,$C155) / $D155</f>
        <v>18.242012245546913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Zones!$H$9</f>
        <v>50001.850000000006</v>
      </c>
      <c r="E156" s="38">
        <f>SUMIFS(Raw_totalendusesannual!$D:$D,
        Raw_totalendusesannual!$B:$B,$A156,
        Raw_totalendusesannual!$C:$C,$B156,
        Raw_totalendusesannual!$A:$A,$C156) / $D156</f>
        <v>113.10525290564247</v>
      </c>
      <c r="F156" s="38">
        <f>SUMIFS(Raw_totalendusesannual!$E:$E,
        Raw_totalendusesannual!$B:$B,$A156,
        Raw_totalendusesannual!$C:$C,$B156,
        Raw_totalendusesannual!$A:$A,$C156) / $D156</f>
        <v>18.356179821346608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Zones!$H$9</f>
        <v>50001.850000000006</v>
      </c>
      <c r="E157" s="38">
        <f>SUMIFS(Raw_totalendusesannual!$D:$D,
        Raw_totalendusesannual!$B:$B,$A157,
        Raw_totalendusesannual!$C:$C,$B157,
        Raw_totalendusesannual!$A:$A,$C157) / $D157</f>
        <v>138.30115365731467</v>
      </c>
      <c r="F157" s="38">
        <f>SUMIFS(Raw_totalendusesannual!$E:$E,
        Raw_totalendusesannual!$B:$B,$A157,
        Raw_totalendusesannual!$C:$C,$B157,
        Raw_totalendusesannual!$A:$A,$C157) / $D157</f>
        <v>4.3678389899573711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Zones!$H$9</f>
        <v>50001.850000000006</v>
      </c>
      <c r="E158" s="38">
        <f>SUMIFS(Raw_totalendusesannual!$D:$D,
        Raw_totalendusesannual!$B:$B,$A158,
        Raw_totalendusesannual!$C:$C,$B158,
        Raw_totalendusesannual!$A:$A,$C158) / $D158</f>
        <v>116.895549864655</v>
      </c>
      <c r="F158" s="38">
        <f>SUMIFS(Raw_totalendusesannual!$E:$E,
        Raw_totalendusesannual!$B:$B,$A158,
        Raw_totalendusesannual!$C:$C,$B158,
        Raw_totalendusesannual!$A:$A,$C158) / $D158</f>
        <v>4.3652664851400491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Zones!$H$9</f>
        <v>50001.850000000006</v>
      </c>
      <c r="E159" s="38">
        <f>SUMIFS(Raw_totalendusesannual!$D:$D,
        Raw_totalendusesannual!$B:$B,$A159,
        Raw_totalendusesannual!$C:$C,$B159,
        Raw_totalendusesannual!$A:$A,$C159) / $D159</f>
        <v>131.36155462247896</v>
      </c>
      <c r="F159" s="38">
        <f>SUMIFS(Raw_totalendusesannual!$E:$E,
        Raw_totalendusesannual!$B:$B,$A159,
        Raw_totalendusesannual!$C:$C,$B159,
        Raw_totalendusesannual!$A:$A,$C159) / $D159</f>
        <v>4.3679283866496936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Zones!$H$9</f>
        <v>50001.850000000006</v>
      </c>
      <c r="E160" s="38">
        <f>SUMIFS(Raw_totalendusesannual!$D:$D,
        Raw_totalendusesannual!$B:$B,$A160,
        Raw_totalendusesannual!$C:$C,$B160,
        Raw_totalendusesannual!$A:$A,$C160) / $D160</f>
        <v>110.38467396706321</v>
      </c>
      <c r="F160" s="38">
        <f>SUMIFS(Raw_totalendusesannual!$E:$E,
        Raw_totalendusesannual!$B:$B,$A160,
        Raw_totalendusesannual!$C:$C,$B160,
        Raw_totalendusesannual!$A:$A,$C160) / $D160</f>
        <v>4.3653400824169495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Zones!$H$9</f>
        <v>50001.850000000006</v>
      </c>
      <c r="E161" s="38">
        <f>SUMIFS(Raw_totalendusesannual!$D:$D,
        Raw_totalendusesannual!$B:$B,$A161,
        Raw_totalendusesannual!$C:$C,$B161,
        Raw_totalendusesannual!$A:$A,$C161) / $D161</f>
        <v>127.3885358241745</v>
      </c>
      <c r="F161" s="38">
        <f>SUMIFS(Raw_totalendusesannual!$E:$E,
        Raw_totalendusesannual!$B:$B,$A161,
        Raw_totalendusesannual!$C:$C,$B161,
        Raw_totalendusesannual!$A:$A,$C161) / $D161</f>
        <v>21.356523808619077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Zones!$H$9</f>
        <v>50001.850000000006</v>
      </c>
      <c r="E162" s="38">
        <f>SUMIFS(Raw_totalendusesannual!$D:$D,
        Raw_totalendusesannual!$B:$B,$A162,
        Raw_totalendusesannual!$C:$C,$B162,
        Raw_totalendusesannual!$A:$A,$C162) / $D162</f>
        <v>108.00254190594947</v>
      </c>
      <c r="F162" s="38">
        <f>SUMIFS(Raw_totalendusesannual!$E:$E,
        Raw_totalendusesannual!$B:$B,$A162,
        Raw_totalendusesannual!$C:$C,$B162,
        Raw_totalendusesannual!$A:$A,$C162) / $D162</f>
        <v>20.922149080484019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8A50-C1DF-4808-8DE4-68B7F03062D9}">
  <dimension ref="A1:H140"/>
  <sheetViews>
    <sheetView workbookViewId="0"/>
  </sheetViews>
  <sheetFormatPr defaultRowHeight="15" x14ac:dyDescent="0.25"/>
  <sheetData>
    <row r="1" spans="1:8" x14ac:dyDescent="0.25">
      <c r="A1" t="s">
        <v>453</v>
      </c>
    </row>
    <row r="3" spans="1:8" x14ac:dyDescent="0.25">
      <c r="A3" s="86" t="s">
        <v>454</v>
      </c>
      <c r="B3" s="86"/>
      <c r="C3" s="86"/>
      <c r="F3" s="86" t="s">
        <v>455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97.499330924755768</v>
      </c>
      <c r="C5" s="86">
        <v>65.899939302245812</v>
      </c>
      <c r="F5" s="86" t="s">
        <v>73</v>
      </c>
      <c r="G5" s="86">
        <v>33.886837986994479</v>
      </c>
      <c r="H5" s="86">
        <v>33.974159756089023</v>
      </c>
    </row>
    <row r="6" spans="1:8" x14ac:dyDescent="0.25">
      <c r="A6" s="86" t="s">
        <v>74</v>
      </c>
      <c r="B6" s="86">
        <v>116.8320714133577</v>
      </c>
      <c r="C6" s="86">
        <v>95.995337372517199</v>
      </c>
      <c r="F6" s="86" t="s">
        <v>74</v>
      </c>
      <c r="G6" s="86">
        <v>25.669619024096104</v>
      </c>
      <c r="H6" s="86">
        <v>27.287515561924206</v>
      </c>
    </row>
    <row r="7" spans="1:8" x14ac:dyDescent="0.25">
      <c r="A7" s="86" t="s">
        <v>75</v>
      </c>
      <c r="B7" s="86">
        <v>115.40143014708454</v>
      </c>
      <c r="C7" s="86">
        <v>90.51197105707088</v>
      </c>
      <c r="F7" s="86" t="s">
        <v>75</v>
      </c>
      <c r="G7" s="86">
        <v>21.533173272588911</v>
      </c>
      <c r="H7" s="86">
        <v>24.120897126806305</v>
      </c>
    </row>
    <row r="8" spans="1:8" x14ac:dyDescent="0.25">
      <c r="A8" s="86" t="s">
        <v>76</v>
      </c>
      <c r="B8" s="86">
        <v>121.72570834879109</v>
      </c>
      <c r="C8" s="86">
        <v>100.01341210375215</v>
      </c>
      <c r="F8" s="86" t="s">
        <v>76</v>
      </c>
      <c r="G8" s="86">
        <v>20.233024778083209</v>
      </c>
      <c r="H8" s="86">
        <v>23.113044417356555</v>
      </c>
    </row>
    <row r="9" spans="1:8" x14ac:dyDescent="0.25">
      <c r="A9" s="86" t="s">
        <v>77</v>
      </c>
      <c r="B9" s="86">
        <v>117.21156137222921</v>
      </c>
      <c r="C9" s="86">
        <v>96.437952395761357</v>
      </c>
      <c r="F9" s="86" t="s">
        <v>77</v>
      </c>
      <c r="G9" s="86">
        <v>20.663622445969498</v>
      </c>
      <c r="H9" s="86">
        <v>23.626201430547066</v>
      </c>
    </row>
    <row r="10" spans="1:8" x14ac:dyDescent="0.25">
      <c r="A10" s="86" t="s">
        <v>78</v>
      </c>
      <c r="B10" s="86">
        <v>140.37807561120238</v>
      </c>
      <c r="C10" s="86">
        <v>120.83330136784939</v>
      </c>
      <c r="F10" s="86" t="s">
        <v>78</v>
      </c>
      <c r="G10" s="86">
        <v>13.065618972098031</v>
      </c>
      <c r="H10" s="86">
        <v>17.019430281079597</v>
      </c>
    </row>
    <row r="11" spans="1:8" x14ac:dyDescent="0.25">
      <c r="A11" s="86" t="s">
        <v>79</v>
      </c>
      <c r="B11" s="86">
        <v>140.74790392755466</v>
      </c>
      <c r="C11" s="86">
        <v>119.46583076426171</v>
      </c>
      <c r="F11" s="86" t="s">
        <v>79</v>
      </c>
      <c r="G11" s="86">
        <v>13.320167553800507</v>
      </c>
      <c r="H11" s="86">
        <v>18.229526907504418</v>
      </c>
    </row>
    <row r="12" spans="1:8" x14ac:dyDescent="0.25">
      <c r="A12" s="86" t="s">
        <v>80</v>
      </c>
      <c r="B12" s="86">
        <v>139.30525890542049</v>
      </c>
      <c r="C12" s="86">
        <v>119.79486658993616</v>
      </c>
      <c r="F12" s="86" t="s">
        <v>80</v>
      </c>
      <c r="G12" s="86">
        <v>14.825644651147906</v>
      </c>
      <c r="H12" s="86">
        <v>18.770264300220887</v>
      </c>
    </row>
    <row r="13" spans="1:8" x14ac:dyDescent="0.25">
      <c r="A13" s="86" t="s">
        <v>81</v>
      </c>
      <c r="B13" s="86">
        <v>142.74049660162572</v>
      </c>
      <c r="C13" s="86">
        <v>123.64290561249231</v>
      </c>
      <c r="F13" s="86" t="s">
        <v>81</v>
      </c>
      <c r="G13" s="86">
        <v>14.629890894036919</v>
      </c>
      <c r="H13" s="86">
        <v>18.089975670900174</v>
      </c>
    </row>
    <row r="14" spans="1:8" x14ac:dyDescent="0.25">
      <c r="A14" s="86" t="s">
        <v>20</v>
      </c>
      <c r="B14" s="86">
        <v>141.29350714023579</v>
      </c>
      <c r="C14" s="86">
        <v>123.31136987931446</v>
      </c>
      <c r="F14" s="86" t="s">
        <v>20</v>
      </c>
      <c r="G14" s="86">
        <v>16.989821176616463</v>
      </c>
      <c r="H14" s="86">
        <v>20.344864640008318</v>
      </c>
    </row>
    <row r="15" spans="1:8" x14ac:dyDescent="0.25">
      <c r="A15" s="86" t="s">
        <v>21</v>
      </c>
      <c r="B15" s="86">
        <v>130.82129441210674</v>
      </c>
      <c r="C15" s="86">
        <v>111.01735475787395</v>
      </c>
      <c r="F15" s="86" t="s">
        <v>21</v>
      </c>
      <c r="G15" s="86">
        <v>24.290830039288544</v>
      </c>
      <c r="H15" s="86">
        <v>26.161194035820674</v>
      </c>
    </row>
    <row r="16" spans="1:8" x14ac:dyDescent="0.25">
      <c r="A16" s="86" t="s">
        <v>22</v>
      </c>
      <c r="B16" s="86">
        <v>128.16923133844045</v>
      </c>
      <c r="C16" s="86">
        <v>108.95059222808754</v>
      </c>
      <c r="F16" s="86" t="s">
        <v>22</v>
      </c>
      <c r="G16" s="86">
        <v>23.053177432434996</v>
      </c>
      <c r="H16" s="86">
        <v>25.299091133628053</v>
      </c>
    </row>
    <row r="17" spans="1:8" x14ac:dyDescent="0.25">
      <c r="A17" s="86" t="s">
        <v>23</v>
      </c>
      <c r="B17" s="86">
        <v>136.14560821249611</v>
      </c>
      <c r="C17" s="86">
        <v>117.02636562447189</v>
      </c>
      <c r="F17" s="86" t="s">
        <v>23</v>
      </c>
      <c r="G17" s="86">
        <v>20.063565248085819</v>
      </c>
      <c r="H17" s="86">
        <v>22.51940858188247</v>
      </c>
    </row>
    <row r="18" spans="1:8" x14ac:dyDescent="0.25">
      <c r="A18" s="86" t="s">
        <v>24</v>
      </c>
      <c r="B18" s="86">
        <v>144.05922440869688</v>
      </c>
      <c r="C18" s="86">
        <v>124.02816775779294</v>
      </c>
      <c r="F18" s="86" t="s">
        <v>24</v>
      </c>
      <c r="G18" s="86">
        <v>18.073664674407045</v>
      </c>
      <c r="H18" s="86">
        <v>21.528850832519197</v>
      </c>
    </row>
    <row r="19" spans="1:8" x14ac:dyDescent="0.25">
      <c r="A19" s="86" t="s">
        <v>25</v>
      </c>
      <c r="B19" s="86">
        <v>160.68196556727401</v>
      </c>
      <c r="C19" s="86">
        <v>142.37228402549104</v>
      </c>
      <c r="F19" s="86" t="s">
        <v>25</v>
      </c>
      <c r="G19" s="86">
        <v>13.468061081739974</v>
      </c>
      <c r="H19" s="86">
        <v>17.40269010046628</v>
      </c>
    </row>
    <row r="20" spans="1:8" x14ac:dyDescent="0.25">
      <c r="A20" s="86" t="s">
        <v>26</v>
      </c>
      <c r="B20" s="86">
        <v>129.2085554834471</v>
      </c>
      <c r="C20" s="86">
        <v>109.76121463505849</v>
      </c>
      <c r="F20" s="86" t="s">
        <v>26</v>
      </c>
      <c r="G20" s="86">
        <v>28.195981148697495</v>
      </c>
      <c r="H20" s="86">
        <v>29.341167976784853</v>
      </c>
    </row>
    <row r="33" spans="1:8" x14ac:dyDescent="0.25">
      <c r="A33" s="86" t="s">
        <v>456</v>
      </c>
      <c r="B33" s="86"/>
      <c r="C33" s="86"/>
      <c r="F33" s="86" t="s">
        <v>457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99.210276619765054</v>
      </c>
      <c r="C35" s="86">
        <v>65.754705675889994</v>
      </c>
      <c r="F35" s="86" t="s">
        <v>73</v>
      </c>
      <c r="G35" s="86">
        <v>25.574364548511703</v>
      </c>
      <c r="H35" s="86">
        <v>27.220797830480269</v>
      </c>
    </row>
    <row r="36" spans="1:8" x14ac:dyDescent="0.25">
      <c r="A36" s="86" t="s">
        <v>74</v>
      </c>
      <c r="B36" s="86">
        <v>119.81672338123488</v>
      </c>
      <c r="C36" s="86">
        <v>95.519713170612675</v>
      </c>
      <c r="F36" s="86" t="s">
        <v>74</v>
      </c>
      <c r="G36" s="86">
        <v>16.469670822179577</v>
      </c>
      <c r="H36" s="86">
        <v>17.11477015350432</v>
      </c>
    </row>
    <row r="37" spans="1:8" x14ac:dyDescent="0.25">
      <c r="A37" s="86" t="s">
        <v>75</v>
      </c>
      <c r="B37" s="86">
        <v>119.05888742116539</v>
      </c>
      <c r="C37" s="86">
        <v>90.979585555334438</v>
      </c>
      <c r="F37" s="86" t="s">
        <v>75</v>
      </c>
      <c r="G37" s="86">
        <v>13.92061453726212</v>
      </c>
      <c r="H37" s="86">
        <v>15.479697451194305</v>
      </c>
    </row>
    <row r="38" spans="1:8" x14ac:dyDescent="0.25">
      <c r="A38" s="86" t="s">
        <v>76</v>
      </c>
      <c r="B38" s="86">
        <v>124.98381499884502</v>
      </c>
      <c r="C38" s="86">
        <v>99.556662203498462</v>
      </c>
      <c r="F38" s="86" t="s">
        <v>76</v>
      </c>
      <c r="G38" s="86">
        <v>12.371301061860709</v>
      </c>
      <c r="H38" s="86">
        <v>13.396712321644099</v>
      </c>
    </row>
    <row r="39" spans="1:8" x14ac:dyDescent="0.25">
      <c r="A39" s="86" t="s">
        <v>77</v>
      </c>
      <c r="B39" s="86">
        <v>120.73366205450397</v>
      </c>
      <c r="C39" s="86">
        <v>96.826886605195597</v>
      </c>
      <c r="F39" s="86" t="s">
        <v>77</v>
      </c>
      <c r="G39" s="86">
        <v>12.835009504648326</v>
      </c>
      <c r="H39" s="86">
        <v>13.969365133490058</v>
      </c>
    </row>
    <row r="40" spans="1:8" x14ac:dyDescent="0.25">
      <c r="A40" s="86" t="s">
        <v>78</v>
      </c>
      <c r="B40" s="86">
        <v>143.509443350596</v>
      </c>
      <c r="C40" s="86">
        <v>121.50051068110477</v>
      </c>
      <c r="F40" s="86" t="s">
        <v>78</v>
      </c>
      <c r="G40" s="86">
        <v>7.158488335931569</v>
      </c>
      <c r="H40" s="86">
        <v>8.0805064212624131</v>
      </c>
    </row>
    <row r="41" spans="1:8" x14ac:dyDescent="0.25">
      <c r="A41" s="86" t="s">
        <v>79</v>
      </c>
      <c r="B41" s="86">
        <v>142.24702046024294</v>
      </c>
      <c r="C41" s="86">
        <v>118.6574290751242</v>
      </c>
      <c r="F41" s="86" t="s">
        <v>79</v>
      </c>
      <c r="G41" s="86">
        <v>6.980906106474059</v>
      </c>
      <c r="H41" s="86">
        <v>7.8731682927731663</v>
      </c>
    </row>
    <row r="42" spans="1:8" x14ac:dyDescent="0.25">
      <c r="A42" s="86" t="s">
        <v>80</v>
      </c>
      <c r="B42" s="86">
        <v>141.50359396702322</v>
      </c>
      <c r="C42" s="86">
        <v>118.55408249894752</v>
      </c>
      <c r="F42" s="86" t="s">
        <v>80</v>
      </c>
      <c r="G42" s="86">
        <v>7.6383255819534659</v>
      </c>
      <c r="H42" s="86">
        <v>8.3673630075687182</v>
      </c>
    </row>
    <row r="43" spans="1:8" x14ac:dyDescent="0.25">
      <c r="A43" s="86" t="s">
        <v>81</v>
      </c>
      <c r="B43" s="86">
        <v>145.15465967759189</v>
      </c>
      <c r="C43" s="86">
        <v>122.59362603583665</v>
      </c>
      <c r="F43" s="86" t="s">
        <v>81</v>
      </c>
      <c r="G43" s="86">
        <v>7.0661915509126159</v>
      </c>
      <c r="H43" s="86">
        <v>7.7871976736860722</v>
      </c>
    </row>
    <row r="44" spans="1:8" x14ac:dyDescent="0.25">
      <c r="A44" s="86" t="s">
        <v>20</v>
      </c>
      <c r="B44" s="86">
        <v>142.87219172890602</v>
      </c>
      <c r="C44" s="86">
        <v>122.8024999075034</v>
      </c>
      <c r="F44" s="86" t="s">
        <v>20</v>
      </c>
      <c r="G44" s="86">
        <v>8.9738287683355704</v>
      </c>
      <c r="H44" s="86">
        <v>9.5412097752383147</v>
      </c>
    </row>
    <row r="45" spans="1:8" x14ac:dyDescent="0.25">
      <c r="A45" s="86" t="s">
        <v>21</v>
      </c>
      <c r="B45" s="86">
        <v>133.76431852021474</v>
      </c>
      <c r="C45" s="86">
        <v>110.82857834260132</v>
      </c>
      <c r="F45" s="86" t="s">
        <v>21</v>
      </c>
      <c r="G45" s="86">
        <v>14.861309731539931</v>
      </c>
      <c r="H45" s="86">
        <v>15.396218539914022</v>
      </c>
    </row>
    <row r="46" spans="1:8" x14ac:dyDescent="0.25">
      <c r="A46" s="86" t="s">
        <v>22</v>
      </c>
      <c r="B46" s="86">
        <v>130.18259704390937</v>
      </c>
      <c r="C46" s="86">
        <v>107.76555287454363</v>
      </c>
      <c r="F46" s="86" t="s">
        <v>22</v>
      </c>
      <c r="G46" s="86">
        <v>14.497367997384094</v>
      </c>
      <c r="H46" s="86">
        <v>15.020574038760564</v>
      </c>
    </row>
    <row r="47" spans="1:8" x14ac:dyDescent="0.25">
      <c r="A47" s="86" t="s">
        <v>23</v>
      </c>
      <c r="B47" s="86">
        <v>138.02180039338543</v>
      </c>
      <c r="C47" s="86">
        <v>115.93772470418592</v>
      </c>
      <c r="F47" s="86" t="s">
        <v>23</v>
      </c>
      <c r="G47" s="86">
        <v>12.605583193421841</v>
      </c>
      <c r="H47" s="86">
        <v>13.334323630025686</v>
      </c>
    </row>
    <row r="48" spans="1:8" x14ac:dyDescent="0.25">
      <c r="A48" s="86" t="s">
        <v>24</v>
      </c>
      <c r="B48" s="86">
        <v>147.82585504336339</v>
      </c>
      <c r="C48" s="86">
        <v>126.01692517376856</v>
      </c>
      <c r="F48" s="86" t="s">
        <v>24</v>
      </c>
      <c r="G48" s="86">
        <v>9.794184015191437</v>
      </c>
      <c r="H48" s="86">
        <v>10.537198523654624</v>
      </c>
    </row>
    <row r="49" spans="1:8" x14ac:dyDescent="0.25">
      <c r="A49" s="86" t="s">
        <v>25</v>
      </c>
      <c r="B49" s="86">
        <v>160.81558542333931</v>
      </c>
      <c r="C49" s="86">
        <v>141.2536438151788</v>
      </c>
      <c r="F49" s="86" t="s">
        <v>25</v>
      </c>
      <c r="G49" s="86">
        <v>5.4559191309921529</v>
      </c>
      <c r="H49" s="86">
        <v>5.8296419032495788</v>
      </c>
    </row>
    <row r="50" spans="1:8" x14ac:dyDescent="0.25">
      <c r="A50" s="86" t="s">
        <v>26</v>
      </c>
      <c r="B50" s="86">
        <v>134.33671754145095</v>
      </c>
      <c r="C50" s="86">
        <v>113.10525290564247</v>
      </c>
      <c r="F50" s="86" t="s">
        <v>26</v>
      </c>
      <c r="G50" s="86">
        <v>18.242012245546913</v>
      </c>
      <c r="H50" s="86">
        <v>18.356179821346608</v>
      </c>
    </row>
    <row r="63" spans="1:8" x14ac:dyDescent="0.25">
      <c r="A63" s="86" t="s">
        <v>458</v>
      </c>
      <c r="B63" s="86"/>
      <c r="C63" s="86"/>
      <c r="F63" s="86" t="s">
        <v>459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103.93704912918221</v>
      </c>
      <c r="C65" s="86">
        <v>70.860662155500236</v>
      </c>
      <c r="F65" s="86" t="s">
        <v>73</v>
      </c>
      <c r="G65" s="86">
        <v>4.8287911347280144</v>
      </c>
      <c r="H65" s="86">
        <v>4.8285987418465508</v>
      </c>
    </row>
    <row r="66" spans="1:8" x14ac:dyDescent="0.25">
      <c r="A66" s="86" t="s">
        <v>74</v>
      </c>
      <c r="B66" s="86">
        <v>122.75633481561181</v>
      </c>
      <c r="C66" s="86">
        <v>98.478682288755294</v>
      </c>
      <c r="F66" s="86" t="s">
        <v>74</v>
      </c>
      <c r="G66" s="86">
        <v>4.4394881389388585</v>
      </c>
      <c r="H66" s="86">
        <v>4.4386479700251087</v>
      </c>
    </row>
    <row r="67" spans="1:8" x14ac:dyDescent="0.25">
      <c r="A67" s="86" t="s">
        <v>75</v>
      </c>
      <c r="B67" s="86">
        <v>121.27823770520489</v>
      </c>
      <c r="C67" s="86">
        <v>93.490559849285575</v>
      </c>
      <c r="F67" s="86" t="s">
        <v>75</v>
      </c>
      <c r="G67" s="86">
        <v>4.4222053784009985</v>
      </c>
      <c r="H67" s="86">
        <v>4.4212736128763224</v>
      </c>
    </row>
    <row r="68" spans="1:8" x14ac:dyDescent="0.25">
      <c r="A68" s="86" t="s">
        <v>76</v>
      </c>
      <c r="B68" s="86">
        <v>126.86934763413753</v>
      </c>
      <c r="C68" s="86">
        <v>101.67160975043922</v>
      </c>
      <c r="F68" s="86" t="s">
        <v>76</v>
      </c>
      <c r="G68" s="86">
        <v>4.2715407529921388</v>
      </c>
      <c r="H68" s="86">
        <v>4.2694452305264701</v>
      </c>
    </row>
    <row r="69" spans="1:8" x14ac:dyDescent="0.25">
      <c r="A69" s="86" t="s">
        <v>77</v>
      </c>
      <c r="B69" s="86">
        <v>122.73213231110448</v>
      </c>
      <c r="C69" s="86">
        <v>98.987562660181553</v>
      </c>
      <c r="F69" s="86" t="s">
        <v>77</v>
      </c>
      <c r="G69" s="86">
        <v>4.4223681723776211</v>
      </c>
      <c r="H69" s="86">
        <v>4.4216519988760412</v>
      </c>
    </row>
    <row r="70" spans="1:8" x14ac:dyDescent="0.25">
      <c r="A70" s="86" t="s">
        <v>78</v>
      </c>
      <c r="B70" s="86">
        <v>144.12810406014975</v>
      </c>
      <c r="C70" s="86">
        <v>122.35835394090417</v>
      </c>
      <c r="F70" s="86" t="s">
        <v>78</v>
      </c>
      <c r="G70" s="86">
        <v>4.0759537897097804</v>
      </c>
      <c r="H70" s="86">
        <v>4.0735068802454304</v>
      </c>
    </row>
    <row r="71" spans="1:8" x14ac:dyDescent="0.25">
      <c r="A71" s="86" t="s">
        <v>79</v>
      </c>
      <c r="B71" s="86">
        <v>142.87003220880825</v>
      </c>
      <c r="C71" s="86">
        <v>119.47869448830392</v>
      </c>
      <c r="F71" s="86" t="s">
        <v>79</v>
      </c>
      <c r="G71" s="86">
        <v>4.0244522952650748</v>
      </c>
      <c r="H71" s="86">
        <v>4.0226503619366074</v>
      </c>
    </row>
    <row r="72" spans="1:8" x14ac:dyDescent="0.25">
      <c r="A72" s="86" t="s">
        <v>80</v>
      </c>
      <c r="B72" s="86">
        <v>142.30696204240442</v>
      </c>
      <c r="C72" s="86">
        <v>119.50681884770263</v>
      </c>
      <c r="F72" s="86" t="s">
        <v>80</v>
      </c>
      <c r="G72" s="86">
        <v>4.0186543097905369</v>
      </c>
      <c r="H72" s="86">
        <v>4.0164339919422973</v>
      </c>
    </row>
    <row r="73" spans="1:8" x14ac:dyDescent="0.25">
      <c r="A73" s="86" t="s">
        <v>81</v>
      </c>
      <c r="B73" s="86">
        <v>145.8501157457174</v>
      </c>
      <c r="C73" s="86">
        <v>123.43800539380041</v>
      </c>
      <c r="F73" s="86" t="s">
        <v>81</v>
      </c>
      <c r="G73" s="86">
        <v>3.9633603556668402</v>
      </c>
      <c r="H73" s="86">
        <v>3.9606182571244859</v>
      </c>
    </row>
    <row r="74" spans="1:8" x14ac:dyDescent="0.25">
      <c r="A74" s="86" t="s">
        <v>20</v>
      </c>
      <c r="B74" s="86">
        <v>144.11679767848588</v>
      </c>
      <c r="C74" s="86">
        <v>124.1945346022197</v>
      </c>
      <c r="F74" s="86" t="s">
        <v>20</v>
      </c>
      <c r="G74" s="86">
        <v>3.9324346999161026</v>
      </c>
      <c r="H74" s="86">
        <v>3.9300293889126094</v>
      </c>
    </row>
    <row r="75" spans="1:8" x14ac:dyDescent="0.25">
      <c r="A75" s="86" t="s">
        <v>21</v>
      </c>
      <c r="B75" s="86">
        <v>136.4340529400412</v>
      </c>
      <c r="C75" s="86">
        <v>113.64145666610335</v>
      </c>
      <c r="F75" s="86" t="s">
        <v>21</v>
      </c>
      <c r="G75" s="86">
        <v>4.0199424621289008</v>
      </c>
      <c r="H75" s="86">
        <v>4.0177289440290709</v>
      </c>
    </row>
    <row r="76" spans="1:8" x14ac:dyDescent="0.25">
      <c r="A76" s="86" t="s">
        <v>22</v>
      </c>
      <c r="B76" s="86">
        <v>132.7650230941455</v>
      </c>
      <c r="C76" s="86">
        <v>110.43660424564288</v>
      </c>
      <c r="F76" s="86" t="s">
        <v>22</v>
      </c>
      <c r="G76" s="86">
        <v>4.1318709207759312</v>
      </c>
      <c r="H76" s="86">
        <v>4.1292800166393837</v>
      </c>
    </row>
    <row r="77" spans="1:8" x14ac:dyDescent="0.25">
      <c r="A77" s="86" t="s">
        <v>23</v>
      </c>
      <c r="B77" s="86">
        <v>140.16144562651181</v>
      </c>
      <c r="C77" s="86">
        <v>118.30269920012958</v>
      </c>
      <c r="F77" s="86" t="s">
        <v>23</v>
      </c>
      <c r="G77" s="86">
        <v>3.9039215549024679</v>
      </c>
      <c r="H77" s="86">
        <v>3.9015370431294039</v>
      </c>
    </row>
    <row r="78" spans="1:8" x14ac:dyDescent="0.25">
      <c r="A78" s="86" t="s">
        <v>24</v>
      </c>
      <c r="B78" s="86">
        <v>149.34402207118333</v>
      </c>
      <c r="C78" s="86">
        <v>127.76115143739679</v>
      </c>
      <c r="F78" s="86" t="s">
        <v>24</v>
      </c>
      <c r="G78" s="86">
        <v>3.7078294103118177</v>
      </c>
      <c r="H78" s="86">
        <v>3.7052021075220209</v>
      </c>
    </row>
    <row r="79" spans="1:8" x14ac:dyDescent="0.25">
      <c r="A79" s="86" t="s">
        <v>25</v>
      </c>
      <c r="B79" s="86">
        <v>161.32186509099162</v>
      </c>
      <c r="C79" s="86">
        <v>141.90227501582439</v>
      </c>
      <c r="F79" s="86" t="s">
        <v>25</v>
      </c>
      <c r="G79" s="86">
        <v>3.2948764895698859</v>
      </c>
      <c r="H79" s="86">
        <v>3.2916136102964186</v>
      </c>
    </row>
    <row r="80" spans="1:8" x14ac:dyDescent="0.25">
      <c r="A80" s="86" t="s">
        <v>26</v>
      </c>
      <c r="B80" s="86">
        <v>138.30115365731467</v>
      </c>
      <c r="C80" s="86">
        <v>116.895549864655</v>
      </c>
      <c r="F80" s="86" t="s">
        <v>26</v>
      </c>
      <c r="G80" s="86">
        <v>4.3678389899573711</v>
      </c>
      <c r="H80" s="86">
        <v>4.3652664851400491</v>
      </c>
    </row>
    <row r="93" spans="1:8" x14ac:dyDescent="0.25">
      <c r="A93" s="86" t="s">
        <v>460</v>
      </c>
      <c r="B93" s="86"/>
      <c r="C93" s="86"/>
      <c r="F93" s="86" t="s">
        <v>461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97.755911431277028</v>
      </c>
      <c r="C95" s="86">
        <v>65.925958739526621</v>
      </c>
      <c r="F95" s="86" t="s">
        <v>73</v>
      </c>
      <c r="G95" s="86">
        <v>4.8287787351867975</v>
      </c>
      <c r="H95" s="86">
        <v>4.8274411846761662</v>
      </c>
    </row>
    <row r="96" spans="1:8" x14ac:dyDescent="0.25">
      <c r="A96" s="86" t="s">
        <v>74</v>
      </c>
      <c r="B96" s="86">
        <v>118.13692753368123</v>
      </c>
      <c r="C96" s="86">
        <v>94.656293917125041</v>
      </c>
      <c r="F96" s="86" t="s">
        <v>74</v>
      </c>
      <c r="G96" s="86">
        <v>4.4394699396122332</v>
      </c>
      <c r="H96" s="86">
        <v>4.4381513883986283</v>
      </c>
    </row>
    <row r="97" spans="1:8" x14ac:dyDescent="0.25">
      <c r="A97" s="86" t="s">
        <v>75</v>
      </c>
      <c r="B97" s="86">
        <v>117.03923234840309</v>
      </c>
      <c r="C97" s="86">
        <v>89.50715923510829</v>
      </c>
      <c r="F97" s="86" t="s">
        <v>75</v>
      </c>
      <c r="G97" s="86">
        <v>4.4222093782530036</v>
      </c>
      <c r="H97" s="86">
        <v>4.4209040265510176</v>
      </c>
    </row>
    <row r="98" spans="1:8" x14ac:dyDescent="0.25">
      <c r="A98" s="86" t="s">
        <v>76</v>
      </c>
      <c r="B98" s="86">
        <v>122.93970423094345</v>
      </c>
      <c r="C98" s="86">
        <v>98.397484093088551</v>
      </c>
      <c r="F98" s="86" t="s">
        <v>76</v>
      </c>
      <c r="G98" s="86">
        <v>4.2715513525999533</v>
      </c>
      <c r="H98" s="86">
        <v>4.2691550412634722</v>
      </c>
    </row>
    <row r="99" spans="1:8" x14ac:dyDescent="0.25">
      <c r="A99" s="86" t="s">
        <v>77</v>
      </c>
      <c r="B99" s="86">
        <v>119.41984686566595</v>
      </c>
      <c r="C99" s="86">
        <v>95.471441756654997</v>
      </c>
      <c r="F99" s="86" t="s">
        <v>77</v>
      </c>
      <c r="G99" s="86">
        <v>4.4223891716006509</v>
      </c>
      <c r="H99" s="86">
        <v>4.4210232221407804</v>
      </c>
    </row>
    <row r="100" spans="1:8" x14ac:dyDescent="0.25">
      <c r="A100" s="86" t="s">
        <v>78</v>
      </c>
      <c r="B100" s="86">
        <v>142.92155030263879</v>
      </c>
      <c r="C100" s="86">
        <v>119.88925869742819</v>
      </c>
      <c r="F100" s="86" t="s">
        <v>78</v>
      </c>
      <c r="G100" s="86">
        <v>4.0759607894507894</v>
      </c>
      <c r="H100" s="86">
        <v>4.0723937214323067</v>
      </c>
    </row>
    <row r="101" spans="1:8" x14ac:dyDescent="0.25">
      <c r="A101" s="86" t="s">
        <v>79</v>
      </c>
      <c r="B101" s="86">
        <v>141.46507939206248</v>
      </c>
      <c r="C101" s="86">
        <v>117.83235240296108</v>
      </c>
      <c r="F101" s="86" t="s">
        <v>79</v>
      </c>
      <c r="G101" s="86">
        <v>4.0245084931857518</v>
      </c>
      <c r="H101" s="86">
        <v>4.0215014044480348</v>
      </c>
    </row>
    <row r="102" spans="1:8" x14ac:dyDescent="0.25">
      <c r="A102" s="86" t="s">
        <v>80</v>
      </c>
      <c r="B102" s="86">
        <v>140.77282120561537</v>
      </c>
      <c r="C102" s="86">
        <v>117.35407789911771</v>
      </c>
      <c r="F102" s="86" t="s">
        <v>80</v>
      </c>
      <c r="G102" s="86">
        <v>4.0186495099681308</v>
      </c>
      <c r="H102" s="86">
        <v>4.0161082039964517</v>
      </c>
    </row>
    <row r="103" spans="1:8" x14ac:dyDescent="0.25">
      <c r="A103" s="86" t="s">
        <v>81</v>
      </c>
      <c r="B103" s="86">
        <v>144.34032220807828</v>
      </c>
      <c r="C103" s="86">
        <v>121.6444181565282</v>
      </c>
      <c r="F103" s="86" t="s">
        <v>81</v>
      </c>
      <c r="G103" s="86">
        <v>3.9633489560886241</v>
      </c>
      <c r="H103" s="86">
        <v>3.9591057130886149</v>
      </c>
    </row>
    <row r="104" spans="1:8" x14ac:dyDescent="0.25">
      <c r="A104" s="86" t="s">
        <v>20</v>
      </c>
      <c r="B104" s="86">
        <v>141.73391224524693</v>
      </c>
      <c r="C104" s="86">
        <v>121.06683812698928</v>
      </c>
      <c r="F104" s="86" t="s">
        <v>20</v>
      </c>
      <c r="G104" s="86">
        <v>3.9324213004118844</v>
      </c>
      <c r="H104" s="86">
        <v>3.9302999789007802</v>
      </c>
    </row>
    <row r="105" spans="1:8" x14ac:dyDescent="0.25">
      <c r="A105" s="86" t="s">
        <v>21</v>
      </c>
      <c r="B105" s="86">
        <v>132.13228070561388</v>
      </c>
      <c r="C105" s="86">
        <v>109.86613395304373</v>
      </c>
      <c r="F105" s="86" t="s">
        <v>21</v>
      </c>
      <c r="G105" s="86">
        <v>4.0199436620845024</v>
      </c>
      <c r="H105" s="86">
        <v>4.0170977673826069</v>
      </c>
    </row>
    <row r="106" spans="1:8" x14ac:dyDescent="0.25">
      <c r="A106" s="86" t="s">
        <v>22</v>
      </c>
      <c r="B106" s="86">
        <v>128.89695261275332</v>
      </c>
      <c r="C106" s="86">
        <v>106.92223787719854</v>
      </c>
      <c r="F106" s="86" t="s">
        <v>22</v>
      </c>
      <c r="G106" s="86">
        <v>4.1318973197991671</v>
      </c>
      <c r="H106" s="86">
        <v>4.1288608321492095</v>
      </c>
    </row>
    <row r="107" spans="1:8" x14ac:dyDescent="0.25">
      <c r="A107" s="86" t="s">
        <v>23</v>
      </c>
      <c r="B107" s="86">
        <v>136.53586597295899</v>
      </c>
      <c r="C107" s="86">
        <v>115.48427368187376</v>
      </c>
      <c r="F107" s="86" t="s">
        <v>23</v>
      </c>
      <c r="G107" s="86">
        <v>3.9039407541920945</v>
      </c>
      <c r="H107" s="86">
        <v>3.9012384541771952</v>
      </c>
    </row>
    <row r="108" spans="1:8" x14ac:dyDescent="0.25">
      <c r="A108" s="86" t="s">
        <v>24</v>
      </c>
      <c r="B108" s="86">
        <v>145.81707996804116</v>
      </c>
      <c r="C108" s="86">
        <v>124.17633527559479</v>
      </c>
      <c r="F108" s="86" t="s">
        <v>24</v>
      </c>
      <c r="G108" s="86">
        <v>3.7079360063677642</v>
      </c>
      <c r="H108" s="86">
        <v>3.7047509242158037</v>
      </c>
    </row>
    <row r="109" spans="1:8" x14ac:dyDescent="0.25">
      <c r="A109" s="86" t="s">
        <v>25</v>
      </c>
      <c r="B109" s="86">
        <v>160.17351757984954</v>
      </c>
      <c r="C109" s="86">
        <v>140.39720510341115</v>
      </c>
      <c r="F109" s="86" t="s">
        <v>25</v>
      </c>
      <c r="G109" s="86">
        <v>3.294933087475763</v>
      </c>
      <c r="H109" s="86">
        <v>3.2916106104074143</v>
      </c>
    </row>
    <row r="110" spans="1:8" x14ac:dyDescent="0.25">
      <c r="A110" s="86" t="s">
        <v>26</v>
      </c>
      <c r="B110" s="86">
        <v>131.36155462247896</v>
      </c>
      <c r="C110" s="86">
        <v>110.38467396706321</v>
      </c>
      <c r="F110" s="86" t="s">
        <v>26</v>
      </c>
      <c r="G110" s="86">
        <v>4.3679283866496936</v>
      </c>
      <c r="H110" s="86">
        <v>4.3653400824169495</v>
      </c>
    </row>
    <row r="123" spans="1:8" x14ac:dyDescent="0.25">
      <c r="A123" s="86" t="s">
        <v>462</v>
      </c>
      <c r="B123" s="86"/>
      <c r="C123" s="86"/>
      <c r="F123" s="86" t="s">
        <v>463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95.178952778747174</v>
      </c>
      <c r="C125" s="86">
        <v>62.731588131239135</v>
      </c>
      <c r="F125" s="86" t="s">
        <v>73</v>
      </c>
      <c r="G125" s="86">
        <v>29.119323785019951</v>
      </c>
      <c r="H125" s="86">
        <v>30.470373396184339</v>
      </c>
    </row>
    <row r="126" spans="1:8" x14ac:dyDescent="0.25">
      <c r="A126" s="86" t="s">
        <v>74</v>
      </c>
      <c r="B126" s="86">
        <v>114.28615421229412</v>
      </c>
      <c r="C126" s="86">
        <v>91.66831927218692</v>
      </c>
      <c r="F126" s="86" t="s">
        <v>74</v>
      </c>
      <c r="G126" s="86">
        <v>19.436296057045887</v>
      </c>
      <c r="H126" s="86">
        <v>19.709248357810758</v>
      </c>
    </row>
    <row r="127" spans="1:8" x14ac:dyDescent="0.25">
      <c r="A127" s="86" t="s">
        <v>75</v>
      </c>
      <c r="B127" s="86">
        <v>113.96346695172276</v>
      </c>
      <c r="C127" s="86">
        <v>87.123326236929231</v>
      </c>
      <c r="F127" s="86" t="s">
        <v>75</v>
      </c>
      <c r="G127" s="86">
        <v>16.689085903821557</v>
      </c>
      <c r="H127" s="86">
        <v>18.180028338951459</v>
      </c>
    </row>
    <row r="128" spans="1:8" x14ac:dyDescent="0.25">
      <c r="A128" s="86" t="s">
        <v>76</v>
      </c>
      <c r="B128" s="86">
        <v>119.17611828362348</v>
      </c>
      <c r="C128" s="86">
        <v>95.323125444358553</v>
      </c>
      <c r="F128" s="86" t="s">
        <v>76</v>
      </c>
      <c r="G128" s="86">
        <v>14.914412366742429</v>
      </c>
      <c r="H128" s="86">
        <v>15.763040567498999</v>
      </c>
    </row>
    <row r="129" spans="1:8" x14ac:dyDescent="0.25">
      <c r="A129" s="86" t="s">
        <v>77</v>
      </c>
      <c r="B129" s="86">
        <v>115.46314986345503</v>
      </c>
      <c r="C129" s="86">
        <v>92.905163108964956</v>
      </c>
      <c r="F129" s="86" t="s">
        <v>77</v>
      </c>
      <c r="G129" s="86">
        <v>15.342166139852823</v>
      </c>
      <c r="H129" s="86">
        <v>16.415209237258217</v>
      </c>
    </row>
    <row r="130" spans="1:8" x14ac:dyDescent="0.25">
      <c r="A130" s="86" t="s">
        <v>78</v>
      </c>
      <c r="B130" s="86">
        <v>137.9856263318257</v>
      </c>
      <c r="C130" s="86">
        <v>117.40175133520059</v>
      </c>
      <c r="F130" s="86" t="s">
        <v>78</v>
      </c>
      <c r="G130" s="86">
        <v>8.60879527457484</v>
      </c>
      <c r="H130" s="86">
        <v>9.6523292638172382</v>
      </c>
    </row>
    <row r="131" spans="1:8" x14ac:dyDescent="0.25">
      <c r="A131" s="86" t="s">
        <v>79</v>
      </c>
      <c r="B131" s="86">
        <v>136.83634605519595</v>
      </c>
      <c r="C131" s="86">
        <v>114.81180576318675</v>
      </c>
      <c r="F131" s="86" t="s">
        <v>79</v>
      </c>
      <c r="G131" s="86">
        <v>8.370928675639</v>
      </c>
      <c r="H131" s="86">
        <v>9.3762214798052455</v>
      </c>
    </row>
    <row r="132" spans="1:8" x14ac:dyDescent="0.25">
      <c r="A132" s="86" t="s">
        <v>80</v>
      </c>
      <c r="B132" s="86">
        <v>135.71040011519574</v>
      </c>
      <c r="C132" s="86">
        <v>114.26314966346244</v>
      </c>
      <c r="F132" s="86" t="s">
        <v>80</v>
      </c>
      <c r="G132" s="86">
        <v>9.195845553714511</v>
      </c>
      <c r="H132" s="86">
        <v>9.9207385326742905</v>
      </c>
    </row>
    <row r="133" spans="1:8" x14ac:dyDescent="0.25">
      <c r="A133" s="86" t="s">
        <v>81</v>
      </c>
      <c r="B133" s="86">
        <v>138.71836402053123</v>
      </c>
      <c r="C133" s="86">
        <v>118.38362940571199</v>
      </c>
      <c r="F133" s="86" t="s">
        <v>81</v>
      </c>
      <c r="G133" s="86">
        <v>8.5528123459431988</v>
      </c>
      <c r="H133" s="86">
        <v>9.2261434326929894</v>
      </c>
    </row>
    <row r="134" spans="1:8" x14ac:dyDescent="0.25">
      <c r="A134" s="86" t="s">
        <v>20</v>
      </c>
      <c r="B134" s="86">
        <v>136.84493173752568</v>
      </c>
      <c r="C134" s="86">
        <v>118.34905968479164</v>
      </c>
      <c r="F134" s="86" t="s">
        <v>20</v>
      </c>
      <c r="G134" s="86">
        <v>10.74088498725547</v>
      </c>
      <c r="H134" s="86">
        <v>11.194747394346408</v>
      </c>
    </row>
    <row r="135" spans="1:8" x14ac:dyDescent="0.25">
      <c r="A135" s="86" t="s">
        <v>21</v>
      </c>
      <c r="B135" s="86">
        <v>127.30343397294298</v>
      </c>
      <c r="C135" s="86">
        <v>106.26810328017862</v>
      </c>
      <c r="F135" s="86" t="s">
        <v>21</v>
      </c>
      <c r="G135" s="86">
        <v>17.787557660366566</v>
      </c>
      <c r="H135" s="86">
        <v>17.787710054727974</v>
      </c>
    </row>
    <row r="136" spans="1:8" x14ac:dyDescent="0.25">
      <c r="A136" s="86" t="s">
        <v>22</v>
      </c>
      <c r="B136" s="86">
        <v>124.24988755416048</v>
      </c>
      <c r="C136" s="86">
        <v>103.12695670260199</v>
      </c>
      <c r="F136" s="86" t="s">
        <v>22</v>
      </c>
      <c r="G136" s="86">
        <v>17.143154303290778</v>
      </c>
      <c r="H136" s="86">
        <v>17.233800749372271</v>
      </c>
    </row>
    <row r="137" spans="1:8" x14ac:dyDescent="0.25">
      <c r="A137" s="86" t="s">
        <v>23</v>
      </c>
      <c r="B137" s="86">
        <v>131.877153945304</v>
      </c>
      <c r="C137" s="86">
        <v>111.715569323935</v>
      </c>
      <c r="F137" s="86" t="s">
        <v>23</v>
      </c>
      <c r="G137" s="86">
        <v>15.045502916392092</v>
      </c>
      <c r="H137" s="86">
        <v>15.377881018402316</v>
      </c>
    </row>
    <row r="138" spans="1:8" x14ac:dyDescent="0.25">
      <c r="A138" s="86" t="s">
        <v>24</v>
      </c>
      <c r="B138" s="86">
        <v>141.09996350135043</v>
      </c>
      <c r="C138" s="86">
        <v>121.18325621951986</v>
      </c>
      <c r="F138" s="86" t="s">
        <v>24</v>
      </c>
      <c r="G138" s="86">
        <v>11.963253559618295</v>
      </c>
      <c r="H138" s="86">
        <v>12.491022232177407</v>
      </c>
    </row>
    <row r="139" spans="1:8" x14ac:dyDescent="0.25">
      <c r="A139" s="86" t="s">
        <v>25</v>
      </c>
      <c r="B139" s="86">
        <v>154.8146892564975</v>
      </c>
      <c r="C139" s="86">
        <v>136.8770731482935</v>
      </c>
      <c r="F139" s="86" t="s">
        <v>25</v>
      </c>
      <c r="G139" s="86">
        <v>6.4602195718758395</v>
      </c>
      <c r="H139" s="86">
        <v>6.8099832306204666</v>
      </c>
    </row>
    <row r="140" spans="1:8" x14ac:dyDescent="0.25">
      <c r="A140" s="86" t="s">
        <v>26</v>
      </c>
      <c r="B140" s="86">
        <v>127.3885358241745</v>
      </c>
      <c r="C140" s="86">
        <v>108.00254190594947</v>
      </c>
      <c r="F140" s="86" t="s">
        <v>26</v>
      </c>
      <c r="G140" s="86">
        <v>21.356523808619077</v>
      </c>
      <c r="H140" s="86">
        <v>20.922149080484019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4875146.92</v>
      </c>
      <c r="E2">
        <v>1694404.59</v>
      </c>
    </row>
    <row r="3" spans="1:5" x14ac:dyDescent="0.25">
      <c r="A3" t="s">
        <v>39</v>
      </c>
      <c r="B3" t="s">
        <v>74</v>
      </c>
      <c r="C3" t="s">
        <v>67</v>
      </c>
      <c r="D3">
        <v>5841819.71</v>
      </c>
      <c r="E3">
        <v>1283528.44</v>
      </c>
    </row>
    <row r="4" spans="1:5" x14ac:dyDescent="0.25">
      <c r="A4" t="s">
        <v>39</v>
      </c>
      <c r="B4" t="s">
        <v>75</v>
      </c>
      <c r="C4" t="s">
        <v>67</v>
      </c>
      <c r="D4">
        <v>5770285</v>
      </c>
      <c r="E4">
        <v>1076698.5</v>
      </c>
    </row>
    <row r="5" spans="1:5" x14ac:dyDescent="0.25">
      <c r="A5" t="s">
        <v>39</v>
      </c>
      <c r="B5" t="s">
        <v>76</v>
      </c>
      <c r="C5" t="s">
        <v>67</v>
      </c>
      <c r="D5">
        <v>6086510.6100000003</v>
      </c>
      <c r="E5">
        <v>1011688.67</v>
      </c>
    </row>
    <row r="6" spans="1:5" x14ac:dyDescent="0.25">
      <c r="A6" t="s">
        <v>39</v>
      </c>
      <c r="B6" t="s">
        <v>77</v>
      </c>
      <c r="C6" t="s">
        <v>67</v>
      </c>
      <c r="D6">
        <v>5860794.9100000001</v>
      </c>
      <c r="E6">
        <v>1033219.35</v>
      </c>
    </row>
    <row r="7" spans="1:5" x14ac:dyDescent="0.25">
      <c r="A7" t="s">
        <v>39</v>
      </c>
      <c r="B7" t="s">
        <v>78</v>
      </c>
      <c r="C7" t="s">
        <v>67</v>
      </c>
      <c r="D7">
        <v>7019163.4800000004</v>
      </c>
      <c r="E7">
        <v>653305.12</v>
      </c>
    </row>
    <row r="8" spans="1:5" x14ac:dyDescent="0.25">
      <c r="A8" t="s">
        <v>39</v>
      </c>
      <c r="B8" t="s">
        <v>79</v>
      </c>
      <c r="C8" t="s">
        <v>67</v>
      </c>
      <c r="D8">
        <v>7037655.5800000001</v>
      </c>
      <c r="E8">
        <v>666033.02</v>
      </c>
    </row>
    <row r="9" spans="1:5" x14ac:dyDescent="0.25">
      <c r="A9" t="s">
        <v>39</v>
      </c>
      <c r="B9" t="s">
        <v>80</v>
      </c>
      <c r="C9" t="s">
        <v>67</v>
      </c>
      <c r="D9">
        <v>6965520.6600000001</v>
      </c>
      <c r="E9">
        <v>741309.66</v>
      </c>
    </row>
    <row r="10" spans="1:5" x14ac:dyDescent="0.25">
      <c r="A10" t="s">
        <v>39</v>
      </c>
      <c r="B10" t="s">
        <v>81</v>
      </c>
      <c r="C10" t="s">
        <v>67</v>
      </c>
      <c r="D10">
        <v>7137288.9000000004</v>
      </c>
      <c r="E10">
        <v>731521.61</v>
      </c>
    </row>
    <row r="11" spans="1:5" x14ac:dyDescent="0.25">
      <c r="A11" t="s">
        <v>39</v>
      </c>
      <c r="B11" t="s">
        <v>20</v>
      </c>
      <c r="C11" t="s">
        <v>67</v>
      </c>
      <c r="D11">
        <v>7064936.75</v>
      </c>
      <c r="E11">
        <v>849522.49</v>
      </c>
    </row>
    <row r="12" spans="1:5" x14ac:dyDescent="0.25">
      <c r="A12" t="s">
        <v>39</v>
      </c>
      <c r="B12" t="s">
        <v>21</v>
      </c>
      <c r="C12" t="s">
        <v>67</v>
      </c>
      <c r="D12">
        <v>6541306.7400000002</v>
      </c>
      <c r="E12">
        <v>1214586.44</v>
      </c>
    </row>
    <row r="13" spans="1:5" x14ac:dyDescent="0.25">
      <c r="A13" t="s">
        <v>39</v>
      </c>
      <c r="B13" t="s">
        <v>22</v>
      </c>
      <c r="C13" t="s">
        <v>67</v>
      </c>
      <c r="D13">
        <v>6408698.6799999997</v>
      </c>
      <c r="E13">
        <v>1152701.52</v>
      </c>
    </row>
    <row r="14" spans="1:5" x14ac:dyDescent="0.25">
      <c r="A14" t="s">
        <v>39</v>
      </c>
      <c r="B14" t="s">
        <v>23</v>
      </c>
      <c r="C14" t="s">
        <v>67</v>
      </c>
      <c r="D14">
        <v>6807532.2800000003</v>
      </c>
      <c r="E14">
        <v>1003215.38</v>
      </c>
    </row>
    <row r="15" spans="1:5" x14ac:dyDescent="0.25">
      <c r="A15" t="s">
        <v>39</v>
      </c>
      <c r="B15" t="s">
        <v>24</v>
      </c>
      <c r="C15" t="s">
        <v>67</v>
      </c>
      <c r="D15">
        <v>7203227.7300000004</v>
      </c>
      <c r="E15">
        <v>903716.67</v>
      </c>
    </row>
    <row r="16" spans="1:5" x14ac:dyDescent="0.25">
      <c r="A16" t="s">
        <v>39</v>
      </c>
      <c r="B16" t="s">
        <v>25</v>
      </c>
      <c r="C16" t="s">
        <v>67</v>
      </c>
      <c r="D16">
        <v>8034395.54</v>
      </c>
      <c r="E16">
        <v>673427.97</v>
      </c>
    </row>
    <row r="17" spans="1:5" x14ac:dyDescent="0.25">
      <c r="A17" t="s">
        <v>39</v>
      </c>
      <c r="B17" t="s">
        <v>26</v>
      </c>
      <c r="C17" t="s">
        <v>67</v>
      </c>
      <c r="D17">
        <v>6460666.8099999996</v>
      </c>
      <c r="E17">
        <v>1409851.22</v>
      </c>
    </row>
    <row r="18" spans="1:5" x14ac:dyDescent="0.25">
      <c r="A18" t="s">
        <v>40</v>
      </c>
      <c r="B18" t="s">
        <v>73</v>
      </c>
      <c r="C18" t="s">
        <v>67</v>
      </c>
      <c r="D18">
        <v>3295118.88</v>
      </c>
      <c r="E18">
        <v>1698770.84</v>
      </c>
    </row>
    <row r="19" spans="1:5" x14ac:dyDescent="0.25">
      <c r="A19" t="s">
        <v>40</v>
      </c>
      <c r="B19" t="s">
        <v>74</v>
      </c>
      <c r="C19" t="s">
        <v>67</v>
      </c>
      <c r="D19">
        <v>4799944.46</v>
      </c>
      <c r="E19">
        <v>1364426.26</v>
      </c>
    </row>
    <row r="20" spans="1:5" x14ac:dyDescent="0.25">
      <c r="A20" t="s">
        <v>40</v>
      </c>
      <c r="B20" t="s">
        <v>75</v>
      </c>
      <c r="C20" t="s">
        <v>67</v>
      </c>
      <c r="D20">
        <v>4525766</v>
      </c>
      <c r="E20">
        <v>1206089.48</v>
      </c>
    </row>
    <row r="21" spans="1:5" x14ac:dyDescent="0.25">
      <c r="A21" t="s">
        <v>40</v>
      </c>
      <c r="B21" t="s">
        <v>76</v>
      </c>
      <c r="C21" t="s">
        <v>67</v>
      </c>
      <c r="D21">
        <v>5000855.63</v>
      </c>
      <c r="E21">
        <v>1155694.98</v>
      </c>
    </row>
    <row r="22" spans="1:5" x14ac:dyDescent="0.25">
      <c r="A22" t="s">
        <v>40</v>
      </c>
      <c r="B22" t="s">
        <v>77</v>
      </c>
      <c r="C22" t="s">
        <v>67</v>
      </c>
      <c r="D22">
        <v>4822076.03</v>
      </c>
      <c r="E22">
        <v>1181353.78</v>
      </c>
    </row>
    <row r="23" spans="1:5" x14ac:dyDescent="0.25">
      <c r="A23" t="s">
        <v>40</v>
      </c>
      <c r="B23" t="s">
        <v>78</v>
      </c>
      <c r="C23" t="s">
        <v>67</v>
      </c>
      <c r="D23">
        <v>6041888.6100000003</v>
      </c>
      <c r="E23">
        <v>851003</v>
      </c>
    </row>
    <row r="24" spans="1:5" x14ac:dyDescent="0.25">
      <c r="A24" t="s">
        <v>40</v>
      </c>
      <c r="B24" t="s">
        <v>79</v>
      </c>
      <c r="C24" t="s">
        <v>67</v>
      </c>
      <c r="D24">
        <v>5973512.5499999998</v>
      </c>
      <c r="E24">
        <v>911510.07</v>
      </c>
    </row>
    <row r="25" spans="1:5" x14ac:dyDescent="0.25">
      <c r="A25" t="s">
        <v>40</v>
      </c>
      <c r="B25" t="s">
        <v>80</v>
      </c>
      <c r="C25" t="s">
        <v>67</v>
      </c>
      <c r="D25">
        <v>5989964.9500000002</v>
      </c>
      <c r="E25">
        <v>938547.94</v>
      </c>
    </row>
    <row r="26" spans="1:5" x14ac:dyDescent="0.25">
      <c r="A26" t="s">
        <v>40</v>
      </c>
      <c r="B26" t="s">
        <v>81</v>
      </c>
      <c r="C26" t="s">
        <v>67</v>
      </c>
      <c r="D26">
        <v>6182374.0199999996</v>
      </c>
      <c r="E26">
        <v>904532.25</v>
      </c>
    </row>
    <row r="27" spans="1:5" x14ac:dyDescent="0.25">
      <c r="A27" t="s">
        <v>40</v>
      </c>
      <c r="B27" t="s">
        <v>20</v>
      </c>
      <c r="C27" t="s">
        <v>67</v>
      </c>
      <c r="D27">
        <v>6165796.6200000001</v>
      </c>
      <c r="E27">
        <v>1017280.87</v>
      </c>
    </row>
    <row r="28" spans="1:5" x14ac:dyDescent="0.25">
      <c r="A28" t="s">
        <v>40</v>
      </c>
      <c r="B28" t="s">
        <v>21</v>
      </c>
      <c r="C28" t="s">
        <v>67</v>
      </c>
      <c r="D28">
        <v>5551073.1200000001</v>
      </c>
      <c r="E28">
        <v>1308108.1000000001</v>
      </c>
    </row>
    <row r="29" spans="1:5" x14ac:dyDescent="0.25">
      <c r="A29" t="s">
        <v>40</v>
      </c>
      <c r="B29" t="s">
        <v>22</v>
      </c>
      <c r="C29" t="s">
        <v>67</v>
      </c>
      <c r="D29">
        <v>5447731.1699999999</v>
      </c>
      <c r="E29">
        <v>1265001.3600000001</v>
      </c>
    </row>
    <row r="30" spans="1:5" x14ac:dyDescent="0.25">
      <c r="A30" t="s">
        <v>40</v>
      </c>
      <c r="B30" t="s">
        <v>23</v>
      </c>
      <c r="C30" t="s">
        <v>67</v>
      </c>
      <c r="D30">
        <v>5851534.7800000003</v>
      </c>
      <c r="E30">
        <v>1126012.0900000001</v>
      </c>
    </row>
    <row r="31" spans="1:5" x14ac:dyDescent="0.25">
      <c r="A31" t="s">
        <v>40</v>
      </c>
      <c r="B31" t="s">
        <v>24</v>
      </c>
      <c r="C31" t="s">
        <v>67</v>
      </c>
      <c r="D31">
        <v>6201637.8399999999</v>
      </c>
      <c r="E31">
        <v>1076482.3700000001</v>
      </c>
    </row>
    <row r="32" spans="1:5" x14ac:dyDescent="0.25">
      <c r="A32" t="s">
        <v>40</v>
      </c>
      <c r="B32" t="s">
        <v>25</v>
      </c>
      <c r="C32" t="s">
        <v>67</v>
      </c>
      <c r="D32">
        <v>7118877.5899999999</v>
      </c>
      <c r="E32">
        <v>870166.7</v>
      </c>
    </row>
    <row r="33" spans="1:5" x14ac:dyDescent="0.25">
      <c r="A33" t="s">
        <v>40</v>
      </c>
      <c r="B33" t="s">
        <v>26</v>
      </c>
      <c r="C33" t="s">
        <v>67</v>
      </c>
      <c r="D33">
        <v>5488263.79</v>
      </c>
      <c r="E33">
        <v>1467112.68</v>
      </c>
    </row>
    <row r="34" spans="1:5" x14ac:dyDescent="0.25">
      <c r="A34" t="s">
        <v>39</v>
      </c>
      <c r="B34" t="s">
        <v>73</v>
      </c>
      <c r="C34" t="s">
        <v>48</v>
      </c>
      <c r="D34">
        <v>4960697.37</v>
      </c>
      <c r="E34">
        <v>1278765.54</v>
      </c>
    </row>
    <row r="35" spans="1:5" x14ac:dyDescent="0.25">
      <c r="A35" t="s">
        <v>39</v>
      </c>
      <c r="B35" t="s">
        <v>74</v>
      </c>
      <c r="C35" t="s">
        <v>48</v>
      </c>
      <c r="D35">
        <v>5991057.8300000001</v>
      </c>
      <c r="E35">
        <v>823514.01</v>
      </c>
    </row>
    <row r="36" spans="1:5" x14ac:dyDescent="0.25">
      <c r="A36" t="s">
        <v>39</v>
      </c>
      <c r="B36" t="s">
        <v>75</v>
      </c>
      <c r="C36" t="s">
        <v>48</v>
      </c>
      <c r="D36">
        <v>5953164.6299999999</v>
      </c>
      <c r="E36">
        <v>696056.48</v>
      </c>
    </row>
    <row r="37" spans="1:5" x14ac:dyDescent="0.25">
      <c r="A37" t="s">
        <v>39</v>
      </c>
      <c r="B37" t="s">
        <v>76</v>
      </c>
      <c r="C37" t="s">
        <v>48</v>
      </c>
      <c r="D37">
        <v>6249421.9699999997</v>
      </c>
      <c r="E37">
        <v>618587.93999999994</v>
      </c>
    </row>
    <row r="38" spans="1:5" x14ac:dyDescent="0.25">
      <c r="A38" t="s">
        <v>39</v>
      </c>
      <c r="B38" t="s">
        <v>77</v>
      </c>
      <c r="C38" t="s">
        <v>48</v>
      </c>
      <c r="D38">
        <v>6036906.46</v>
      </c>
      <c r="E38">
        <v>641774.22</v>
      </c>
    </row>
    <row r="39" spans="1:5" x14ac:dyDescent="0.25">
      <c r="A39" t="s">
        <v>39</v>
      </c>
      <c r="B39" t="s">
        <v>78</v>
      </c>
      <c r="C39" t="s">
        <v>48</v>
      </c>
      <c r="D39">
        <v>7175737.6600000001</v>
      </c>
      <c r="E39">
        <v>357937.66</v>
      </c>
    </row>
    <row r="40" spans="1:5" x14ac:dyDescent="0.25">
      <c r="A40" t="s">
        <v>39</v>
      </c>
      <c r="B40" t="s">
        <v>79</v>
      </c>
      <c r="C40" t="s">
        <v>48</v>
      </c>
      <c r="D40">
        <v>7112614.1799999997</v>
      </c>
      <c r="E40">
        <v>349058.22</v>
      </c>
    </row>
    <row r="41" spans="1:5" x14ac:dyDescent="0.25">
      <c r="A41" t="s">
        <v>39</v>
      </c>
      <c r="B41" t="s">
        <v>80</v>
      </c>
      <c r="C41" t="s">
        <v>48</v>
      </c>
      <c r="D41">
        <v>7075441.4800000004</v>
      </c>
      <c r="E41">
        <v>381930.41</v>
      </c>
    </row>
    <row r="42" spans="1:5" x14ac:dyDescent="0.25">
      <c r="A42" t="s">
        <v>39</v>
      </c>
      <c r="B42" t="s">
        <v>81</v>
      </c>
      <c r="C42" t="s">
        <v>48</v>
      </c>
      <c r="D42">
        <v>7258001.5199999996</v>
      </c>
      <c r="E42">
        <v>353322.65</v>
      </c>
    </row>
    <row r="43" spans="1:5" x14ac:dyDescent="0.25">
      <c r="A43" t="s">
        <v>39</v>
      </c>
      <c r="B43" t="s">
        <v>20</v>
      </c>
      <c r="C43" t="s">
        <v>48</v>
      </c>
      <c r="D43">
        <v>7143873.9000000004</v>
      </c>
      <c r="E43">
        <v>448708.04</v>
      </c>
    </row>
    <row r="44" spans="1:5" x14ac:dyDescent="0.25">
      <c r="A44" t="s">
        <v>39</v>
      </c>
      <c r="B44" t="s">
        <v>21</v>
      </c>
      <c r="C44" t="s">
        <v>48</v>
      </c>
      <c r="D44">
        <v>6688463.3899999997</v>
      </c>
      <c r="E44">
        <v>743092.98</v>
      </c>
    </row>
    <row r="45" spans="1:5" x14ac:dyDescent="0.25">
      <c r="A45" t="s">
        <v>39</v>
      </c>
      <c r="B45" t="s">
        <v>22</v>
      </c>
      <c r="C45" t="s">
        <v>48</v>
      </c>
      <c r="D45">
        <v>6509370.6900000004</v>
      </c>
      <c r="E45">
        <v>724895.22</v>
      </c>
    </row>
    <row r="46" spans="1:5" x14ac:dyDescent="0.25">
      <c r="A46" t="s">
        <v>39</v>
      </c>
      <c r="B46" t="s">
        <v>23</v>
      </c>
      <c r="C46" t="s">
        <v>48</v>
      </c>
      <c r="D46">
        <v>6901345.3600000003</v>
      </c>
      <c r="E46">
        <v>630302.48</v>
      </c>
    </row>
    <row r="47" spans="1:5" x14ac:dyDescent="0.25">
      <c r="A47" t="s">
        <v>39</v>
      </c>
      <c r="B47" t="s">
        <v>24</v>
      </c>
      <c r="C47" t="s">
        <v>48</v>
      </c>
      <c r="D47">
        <v>7391566.2300000004</v>
      </c>
      <c r="E47">
        <v>489727.32</v>
      </c>
    </row>
    <row r="48" spans="1:5" x14ac:dyDescent="0.25">
      <c r="A48" t="s">
        <v>39</v>
      </c>
      <c r="B48" t="s">
        <v>25</v>
      </c>
      <c r="C48" t="s">
        <v>48</v>
      </c>
      <c r="D48">
        <v>8041076.7800000003</v>
      </c>
      <c r="E48">
        <v>272806.05</v>
      </c>
    </row>
    <row r="49" spans="1:5" x14ac:dyDescent="0.25">
      <c r="A49" t="s">
        <v>39</v>
      </c>
      <c r="B49" t="s">
        <v>26</v>
      </c>
      <c r="C49" t="s">
        <v>48</v>
      </c>
      <c r="D49">
        <v>6717084.4000000004</v>
      </c>
      <c r="E49">
        <v>912134.36</v>
      </c>
    </row>
    <row r="50" spans="1:5" x14ac:dyDescent="0.25">
      <c r="A50" t="s">
        <v>40</v>
      </c>
      <c r="B50" t="s">
        <v>73</v>
      </c>
      <c r="C50" t="s">
        <v>48</v>
      </c>
      <c r="D50">
        <v>3287856.93</v>
      </c>
      <c r="E50">
        <v>1361090.25</v>
      </c>
    </row>
    <row r="51" spans="1:5" x14ac:dyDescent="0.25">
      <c r="A51" t="s">
        <v>40</v>
      </c>
      <c r="B51" t="s">
        <v>74</v>
      </c>
      <c r="C51" t="s">
        <v>48</v>
      </c>
      <c r="D51">
        <v>4776162.37</v>
      </c>
      <c r="E51">
        <v>855770.17</v>
      </c>
    </row>
    <row r="52" spans="1:5" x14ac:dyDescent="0.25">
      <c r="A52" t="s">
        <v>40</v>
      </c>
      <c r="B52" t="s">
        <v>75</v>
      </c>
      <c r="C52" t="s">
        <v>48</v>
      </c>
      <c r="D52">
        <v>4549147.59</v>
      </c>
      <c r="E52">
        <v>774013.51</v>
      </c>
    </row>
    <row r="53" spans="1:5" x14ac:dyDescent="0.25">
      <c r="A53" t="s">
        <v>40</v>
      </c>
      <c r="B53" t="s">
        <v>76</v>
      </c>
      <c r="C53" t="s">
        <v>48</v>
      </c>
      <c r="D53">
        <v>4978017.29</v>
      </c>
      <c r="E53">
        <v>669860.4</v>
      </c>
    </row>
    <row r="54" spans="1:5" x14ac:dyDescent="0.25">
      <c r="A54" t="s">
        <v>40</v>
      </c>
      <c r="B54" t="s">
        <v>77</v>
      </c>
      <c r="C54" t="s">
        <v>48</v>
      </c>
      <c r="D54">
        <v>4841523.46</v>
      </c>
      <c r="E54">
        <v>698494.1</v>
      </c>
    </row>
    <row r="55" spans="1:5" x14ac:dyDescent="0.25">
      <c r="A55" t="s">
        <v>40</v>
      </c>
      <c r="B55" t="s">
        <v>78</v>
      </c>
      <c r="C55" t="s">
        <v>48</v>
      </c>
      <c r="D55">
        <v>6075250.3099999996</v>
      </c>
      <c r="E55">
        <v>404040.27</v>
      </c>
    </row>
    <row r="56" spans="1:5" x14ac:dyDescent="0.25">
      <c r="A56" t="s">
        <v>40</v>
      </c>
      <c r="B56" t="s">
        <v>79</v>
      </c>
      <c r="C56" t="s">
        <v>48</v>
      </c>
      <c r="D56">
        <v>5933090.9699999997</v>
      </c>
      <c r="E56">
        <v>393672.98</v>
      </c>
    </row>
    <row r="57" spans="1:5" x14ac:dyDescent="0.25">
      <c r="A57" t="s">
        <v>40</v>
      </c>
      <c r="B57" t="s">
        <v>80</v>
      </c>
      <c r="C57" t="s">
        <v>48</v>
      </c>
      <c r="D57">
        <v>5927923.4500000002</v>
      </c>
      <c r="E57">
        <v>418383.63</v>
      </c>
    </row>
    <row r="58" spans="1:5" x14ac:dyDescent="0.25">
      <c r="A58" t="s">
        <v>40</v>
      </c>
      <c r="B58" t="s">
        <v>81</v>
      </c>
      <c r="C58" t="s">
        <v>48</v>
      </c>
      <c r="D58">
        <v>6129908.0999999996</v>
      </c>
      <c r="E58">
        <v>389374.29</v>
      </c>
    </row>
    <row r="59" spans="1:5" x14ac:dyDescent="0.25">
      <c r="A59" t="s">
        <v>40</v>
      </c>
      <c r="B59" t="s">
        <v>20</v>
      </c>
      <c r="C59" t="s">
        <v>48</v>
      </c>
      <c r="D59">
        <v>6140352.1799999997</v>
      </c>
      <c r="E59">
        <v>477078.14</v>
      </c>
    </row>
    <row r="60" spans="1:5" x14ac:dyDescent="0.25">
      <c r="A60" t="s">
        <v>40</v>
      </c>
      <c r="B60" t="s">
        <v>21</v>
      </c>
      <c r="C60" t="s">
        <v>48</v>
      </c>
      <c r="D60">
        <v>5541633.9500000002</v>
      </c>
      <c r="E60">
        <v>769839.41</v>
      </c>
    </row>
    <row r="61" spans="1:5" x14ac:dyDescent="0.25">
      <c r="A61" t="s">
        <v>40</v>
      </c>
      <c r="B61" t="s">
        <v>22</v>
      </c>
      <c r="C61" t="s">
        <v>48</v>
      </c>
      <c r="D61">
        <v>5388477.0099999998</v>
      </c>
      <c r="E61">
        <v>751056.49</v>
      </c>
    </row>
    <row r="62" spans="1:5" x14ac:dyDescent="0.25">
      <c r="A62" t="s">
        <v>40</v>
      </c>
      <c r="B62" t="s">
        <v>23</v>
      </c>
      <c r="C62" t="s">
        <v>48</v>
      </c>
      <c r="D62">
        <v>5797100.7199999997</v>
      </c>
      <c r="E62">
        <v>666740.85</v>
      </c>
    </row>
    <row r="63" spans="1:5" x14ac:dyDescent="0.25">
      <c r="A63" t="s">
        <v>40</v>
      </c>
      <c r="B63" t="s">
        <v>24</v>
      </c>
      <c r="C63" t="s">
        <v>48</v>
      </c>
      <c r="D63">
        <v>6301079.3899999997</v>
      </c>
      <c r="E63">
        <v>526879.42000000004</v>
      </c>
    </row>
    <row r="64" spans="1:5" x14ac:dyDescent="0.25">
      <c r="A64" t="s">
        <v>40</v>
      </c>
      <c r="B64" t="s">
        <v>25</v>
      </c>
      <c r="C64" t="s">
        <v>48</v>
      </c>
      <c r="D64">
        <v>7062943.5099999998</v>
      </c>
      <c r="E64">
        <v>291492.88</v>
      </c>
    </row>
    <row r="65" spans="1:5" x14ac:dyDescent="0.25">
      <c r="A65" t="s">
        <v>40</v>
      </c>
      <c r="B65" t="s">
        <v>26</v>
      </c>
      <c r="C65" t="s">
        <v>48</v>
      </c>
      <c r="D65">
        <v>5655471.8899999997</v>
      </c>
      <c r="E65">
        <v>917842.95</v>
      </c>
    </row>
    <row r="66" spans="1:5" x14ac:dyDescent="0.25">
      <c r="A66" t="s">
        <v>39</v>
      </c>
      <c r="B66" t="s">
        <v>73</v>
      </c>
      <c r="C66" t="s">
        <v>65</v>
      </c>
      <c r="D66">
        <v>5197044.74</v>
      </c>
      <c r="E66">
        <v>241448.49</v>
      </c>
    </row>
    <row r="67" spans="1:5" x14ac:dyDescent="0.25">
      <c r="A67" t="s">
        <v>39</v>
      </c>
      <c r="B67" t="s">
        <v>74</v>
      </c>
      <c r="C67" t="s">
        <v>65</v>
      </c>
      <c r="D67">
        <v>6138043.8399999999</v>
      </c>
      <c r="E67">
        <v>221982.62</v>
      </c>
    </row>
    <row r="68" spans="1:5" x14ac:dyDescent="0.25">
      <c r="A68" t="s">
        <v>39</v>
      </c>
      <c r="B68" t="s">
        <v>75</v>
      </c>
      <c r="C68" t="s">
        <v>65</v>
      </c>
      <c r="D68">
        <v>6064136.25</v>
      </c>
      <c r="E68">
        <v>221118.45</v>
      </c>
    </row>
    <row r="69" spans="1:5" x14ac:dyDescent="0.25">
      <c r="A69" t="s">
        <v>39</v>
      </c>
      <c r="B69" t="s">
        <v>76</v>
      </c>
      <c r="C69" t="s">
        <v>65</v>
      </c>
      <c r="D69">
        <v>6343702.0899999999</v>
      </c>
      <c r="E69">
        <v>213584.94</v>
      </c>
    </row>
    <row r="70" spans="1:5" x14ac:dyDescent="0.25">
      <c r="A70" t="s">
        <v>39</v>
      </c>
      <c r="B70" t="s">
        <v>77</v>
      </c>
      <c r="C70" t="s">
        <v>65</v>
      </c>
      <c r="D70">
        <v>6136833.6699999999</v>
      </c>
      <c r="E70">
        <v>221126.59</v>
      </c>
    </row>
    <row r="71" spans="1:5" x14ac:dyDescent="0.25">
      <c r="A71" t="s">
        <v>39</v>
      </c>
      <c r="B71" t="s">
        <v>78</v>
      </c>
      <c r="C71" t="s">
        <v>65</v>
      </c>
      <c r="D71">
        <v>7206671.8399999999</v>
      </c>
      <c r="E71">
        <v>203805.23</v>
      </c>
    </row>
    <row r="72" spans="1:5" x14ac:dyDescent="0.25">
      <c r="A72" t="s">
        <v>39</v>
      </c>
      <c r="B72" t="s">
        <v>79</v>
      </c>
      <c r="C72" t="s">
        <v>65</v>
      </c>
      <c r="D72">
        <v>7143765.9199999999</v>
      </c>
      <c r="E72">
        <v>201230.06</v>
      </c>
    </row>
    <row r="73" spans="1:5" x14ac:dyDescent="0.25">
      <c r="A73" t="s">
        <v>39</v>
      </c>
      <c r="B73" t="s">
        <v>80</v>
      </c>
      <c r="C73" t="s">
        <v>65</v>
      </c>
      <c r="D73">
        <v>7115611.3700000001</v>
      </c>
      <c r="E73">
        <v>200940.15</v>
      </c>
    </row>
    <row r="74" spans="1:5" x14ac:dyDescent="0.25">
      <c r="A74" t="s">
        <v>39</v>
      </c>
      <c r="B74" t="s">
        <v>81</v>
      </c>
      <c r="C74" t="s">
        <v>65</v>
      </c>
      <c r="D74">
        <v>7292775.6100000003</v>
      </c>
      <c r="E74">
        <v>198175.35</v>
      </c>
    </row>
    <row r="75" spans="1:5" x14ac:dyDescent="0.25">
      <c r="A75" t="s">
        <v>39</v>
      </c>
      <c r="B75" t="s">
        <v>20</v>
      </c>
      <c r="C75" t="s">
        <v>65</v>
      </c>
      <c r="D75">
        <v>7206106.5</v>
      </c>
      <c r="E75">
        <v>196629.01</v>
      </c>
    </row>
    <row r="76" spans="1:5" x14ac:dyDescent="0.25">
      <c r="A76" t="s">
        <v>39</v>
      </c>
      <c r="B76" t="s">
        <v>21</v>
      </c>
      <c r="C76" t="s">
        <v>65</v>
      </c>
      <c r="D76">
        <v>6821955.0499999998</v>
      </c>
      <c r="E76">
        <v>201004.56</v>
      </c>
    </row>
    <row r="77" spans="1:5" x14ac:dyDescent="0.25">
      <c r="A77" t="s">
        <v>39</v>
      </c>
      <c r="B77" t="s">
        <v>22</v>
      </c>
      <c r="C77" t="s">
        <v>65</v>
      </c>
      <c r="D77">
        <v>6638496.7699999996</v>
      </c>
      <c r="E77">
        <v>206601.19</v>
      </c>
    </row>
    <row r="78" spans="1:5" x14ac:dyDescent="0.25">
      <c r="A78" t="s">
        <v>39</v>
      </c>
      <c r="B78" t="s">
        <v>23</v>
      </c>
      <c r="C78" t="s">
        <v>65</v>
      </c>
      <c r="D78">
        <v>7008331.5800000001</v>
      </c>
      <c r="E78">
        <v>195203.3</v>
      </c>
    </row>
    <row r="79" spans="1:5" x14ac:dyDescent="0.25">
      <c r="A79" t="s">
        <v>39</v>
      </c>
      <c r="B79" t="s">
        <v>24</v>
      </c>
      <c r="C79" t="s">
        <v>65</v>
      </c>
      <c r="D79">
        <v>7467477.3899999997</v>
      </c>
      <c r="E79">
        <v>185398.33</v>
      </c>
    </row>
    <row r="80" spans="1:5" x14ac:dyDescent="0.25">
      <c r="A80" t="s">
        <v>39</v>
      </c>
      <c r="B80" t="s">
        <v>25</v>
      </c>
      <c r="C80" t="s">
        <v>65</v>
      </c>
      <c r="D80">
        <v>8066391.7000000002</v>
      </c>
      <c r="E80">
        <v>164749.92000000001</v>
      </c>
    </row>
    <row r="81" spans="1:5" x14ac:dyDescent="0.25">
      <c r="A81" t="s">
        <v>39</v>
      </c>
      <c r="B81" t="s">
        <v>26</v>
      </c>
      <c r="C81" t="s">
        <v>65</v>
      </c>
      <c r="D81">
        <v>6915313.54</v>
      </c>
      <c r="E81">
        <v>218400.03</v>
      </c>
    </row>
    <row r="82" spans="1:5" x14ac:dyDescent="0.25">
      <c r="A82" t="s">
        <v>40</v>
      </c>
      <c r="B82" t="s">
        <v>73</v>
      </c>
      <c r="C82" t="s">
        <v>65</v>
      </c>
      <c r="D82">
        <v>3543164.2</v>
      </c>
      <c r="E82">
        <v>241438.87</v>
      </c>
    </row>
    <row r="83" spans="1:5" x14ac:dyDescent="0.25">
      <c r="A83" t="s">
        <v>40</v>
      </c>
      <c r="B83" t="s">
        <v>74</v>
      </c>
      <c r="C83" t="s">
        <v>65</v>
      </c>
      <c r="D83">
        <v>4924116.3</v>
      </c>
      <c r="E83">
        <v>221940.61</v>
      </c>
    </row>
    <row r="84" spans="1:5" x14ac:dyDescent="0.25">
      <c r="A84" t="s">
        <v>40</v>
      </c>
      <c r="B84" t="s">
        <v>75</v>
      </c>
      <c r="C84" t="s">
        <v>65</v>
      </c>
      <c r="D84">
        <v>4674700.95</v>
      </c>
      <c r="E84">
        <v>221071.86</v>
      </c>
    </row>
    <row r="85" spans="1:5" x14ac:dyDescent="0.25">
      <c r="A85" t="s">
        <v>40</v>
      </c>
      <c r="B85" t="s">
        <v>76</v>
      </c>
      <c r="C85" t="s">
        <v>65</v>
      </c>
      <c r="D85">
        <v>5083768.58</v>
      </c>
      <c r="E85">
        <v>213480.16</v>
      </c>
    </row>
    <row r="86" spans="1:5" x14ac:dyDescent="0.25">
      <c r="A86" t="s">
        <v>40</v>
      </c>
      <c r="B86" t="s">
        <v>77</v>
      </c>
      <c r="C86" t="s">
        <v>65</v>
      </c>
      <c r="D86">
        <v>4949561.26</v>
      </c>
      <c r="E86">
        <v>221090.78</v>
      </c>
    </row>
    <row r="87" spans="1:5" x14ac:dyDescent="0.25">
      <c r="A87" t="s">
        <v>40</v>
      </c>
      <c r="B87" t="s">
        <v>78</v>
      </c>
      <c r="C87" t="s">
        <v>65</v>
      </c>
      <c r="D87">
        <v>6118144.0599999996</v>
      </c>
      <c r="E87">
        <v>203682.88</v>
      </c>
    </row>
    <row r="88" spans="1:5" x14ac:dyDescent="0.25">
      <c r="A88" t="s">
        <v>40</v>
      </c>
      <c r="B88" t="s">
        <v>79</v>
      </c>
      <c r="C88" t="s">
        <v>65</v>
      </c>
      <c r="D88">
        <v>5974155.7599999998</v>
      </c>
      <c r="E88">
        <v>201139.96</v>
      </c>
    </row>
    <row r="89" spans="1:5" x14ac:dyDescent="0.25">
      <c r="A89" t="s">
        <v>40</v>
      </c>
      <c r="B89" t="s">
        <v>80</v>
      </c>
      <c r="C89" t="s">
        <v>65</v>
      </c>
      <c r="D89">
        <v>5975562.0300000003</v>
      </c>
      <c r="E89">
        <v>200829.13</v>
      </c>
    </row>
    <row r="90" spans="1:5" x14ac:dyDescent="0.25">
      <c r="A90" t="s">
        <v>40</v>
      </c>
      <c r="B90" t="s">
        <v>81</v>
      </c>
      <c r="C90" t="s">
        <v>65</v>
      </c>
      <c r="D90">
        <v>6172128.6299999999</v>
      </c>
      <c r="E90">
        <v>198038.24</v>
      </c>
    </row>
    <row r="91" spans="1:5" x14ac:dyDescent="0.25">
      <c r="A91" t="s">
        <v>40</v>
      </c>
      <c r="B91" t="s">
        <v>20</v>
      </c>
      <c r="C91" t="s">
        <v>65</v>
      </c>
      <c r="D91">
        <v>6209956.4900000002</v>
      </c>
      <c r="E91">
        <v>196508.74</v>
      </c>
    </row>
    <row r="92" spans="1:5" x14ac:dyDescent="0.25">
      <c r="A92" t="s">
        <v>40</v>
      </c>
      <c r="B92" t="s">
        <v>21</v>
      </c>
      <c r="C92" t="s">
        <v>65</v>
      </c>
      <c r="D92">
        <v>5682283.0700000003</v>
      </c>
      <c r="E92">
        <v>200893.88</v>
      </c>
    </row>
    <row r="93" spans="1:5" x14ac:dyDescent="0.25">
      <c r="A93" t="s">
        <v>40</v>
      </c>
      <c r="B93" t="s">
        <v>22</v>
      </c>
      <c r="C93" t="s">
        <v>65</v>
      </c>
      <c r="D93">
        <v>5522034.5199999996</v>
      </c>
      <c r="E93">
        <v>206471.64</v>
      </c>
    </row>
    <row r="94" spans="1:5" x14ac:dyDescent="0.25">
      <c r="A94" t="s">
        <v>40</v>
      </c>
      <c r="B94" t="s">
        <v>23</v>
      </c>
      <c r="C94" t="s">
        <v>65</v>
      </c>
      <c r="D94">
        <v>5915353.8200000003</v>
      </c>
      <c r="E94">
        <v>195084.07</v>
      </c>
    </row>
    <row r="95" spans="1:5" x14ac:dyDescent="0.25">
      <c r="A95" t="s">
        <v>40</v>
      </c>
      <c r="B95" t="s">
        <v>24</v>
      </c>
      <c r="C95" t="s">
        <v>65</v>
      </c>
      <c r="D95">
        <v>6388293.9299999997</v>
      </c>
      <c r="E95">
        <v>185266.96</v>
      </c>
    </row>
    <row r="96" spans="1:5" x14ac:dyDescent="0.25">
      <c r="A96" t="s">
        <v>40</v>
      </c>
      <c r="B96" t="s">
        <v>25</v>
      </c>
      <c r="C96" t="s">
        <v>65</v>
      </c>
      <c r="D96">
        <v>7095376.2699999996</v>
      </c>
      <c r="E96">
        <v>164586.76999999999</v>
      </c>
    </row>
    <row r="97" spans="1:5" x14ac:dyDescent="0.25">
      <c r="A97" t="s">
        <v>40</v>
      </c>
      <c r="B97" t="s">
        <v>26</v>
      </c>
      <c r="C97" t="s">
        <v>65</v>
      </c>
      <c r="D97">
        <v>5844993.75</v>
      </c>
      <c r="E97">
        <v>218271.4</v>
      </c>
    </row>
    <row r="98" spans="1:5" x14ac:dyDescent="0.25">
      <c r="A98" t="s">
        <v>39</v>
      </c>
      <c r="B98" t="s">
        <v>73</v>
      </c>
      <c r="C98" t="s">
        <v>68</v>
      </c>
      <c r="D98">
        <v>4887976.42</v>
      </c>
      <c r="E98">
        <v>241447.87</v>
      </c>
    </row>
    <row r="99" spans="1:5" x14ac:dyDescent="0.25">
      <c r="A99" t="s">
        <v>39</v>
      </c>
      <c r="B99" t="s">
        <v>74</v>
      </c>
      <c r="C99" t="s">
        <v>68</v>
      </c>
      <c r="D99">
        <v>5907064.9299999997</v>
      </c>
      <c r="E99">
        <v>221981.71</v>
      </c>
    </row>
    <row r="100" spans="1:5" x14ac:dyDescent="0.25">
      <c r="A100" t="s">
        <v>39</v>
      </c>
      <c r="B100" t="s">
        <v>75</v>
      </c>
      <c r="C100" t="s">
        <v>68</v>
      </c>
      <c r="D100">
        <v>5852178.1399999997</v>
      </c>
      <c r="E100">
        <v>221118.65</v>
      </c>
    </row>
    <row r="101" spans="1:5" x14ac:dyDescent="0.25">
      <c r="A101" t="s">
        <v>39</v>
      </c>
      <c r="B101" t="s">
        <v>76</v>
      </c>
      <c r="C101" t="s">
        <v>68</v>
      </c>
      <c r="D101">
        <v>6147212.6500000004</v>
      </c>
      <c r="E101">
        <v>213585.47</v>
      </c>
    </row>
    <row r="102" spans="1:5" x14ac:dyDescent="0.25">
      <c r="A102" t="s">
        <v>39</v>
      </c>
      <c r="B102" t="s">
        <v>77</v>
      </c>
      <c r="C102" t="s">
        <v>68</v>
      </c>
      <c r="D102">
        <v>5971213.2699999996</v>
      </c>
      <c r="E102">
        <v>221127.64</v>
      </c>
    </row>
    <row r="103" spans="1:5" x14ac:dyDescent="0.25">
      <c r="A103" t="s">
        <v>39</v>
      </c>
      <c r="B103" t="s">
        <v>78</v>
      </c>
      <c r="C103" t="s">
        <v>68</v>
      </c>
      <c r="D103">
        <v>7146341.9199999999</v>
      </c>
      <c r="E103">
        <v>203805.58</v>
      </c>
    </row>
    <row r="104" spans="1:5" x14ac:dyDescent="0.25">
      <c r="A104" t="s">
        <v>39</v>
      </c>
      <c r="B104" t="s">
        <v>79</v>
      </c>
      <c r="C104" t="s">
        <v>68</v>
      </c>
      <c r="D104">
        <v>7073515.6799999997</v>
      </c>
      <c r="E104">
        <v>201232.87</v>
      </c>
    </row>
    <row r="105" spans="1:5" x14ac:dyDescent="0.25">
      <c r="A105" t="s">
        <v>39</v>
      </c>
      <c r="B105" t="s">
        <v>80</v>
      </c>
      <c r="C105" t="s">
        <v>68</v>
      </c>
      <c r="D105">
        <v>7038901.4900000002</v>
      </c>
      <c r="E105">
        <v>200939.91</v>
      </c>
    </row>
    <row r="106" spans="1:5" x14ac:dyDescent="0.25">
      <c r="A106" t="s">
        <v>39</v>
      </c>
      <c r="B106" t="s">
        <v>81</v>
      </c>
      <c r="C106" t="s">
        <v>68</v>
      </c>
      <c r="D106">
        <v>7217283.1399999997</v>
      </c>
      <c r="E106">
        <v>198174.78</v>
      </c>
    </row>
    <row r="107" spans="1:5" x14ac:dyDescent="0.25">
      <c r="A107" t="s">
        <v>39</v>
      </c>
      <c r="B107" t="s">
        <v>20</v>
      </c>
      <c r="C107" t="s">
        <v>68</v>
      </c>
      <c r="D107">
        <v>7086957.8200000003</v>
      </c>
      <c r="E107">
        <v>196628.34</v>
      </c>
    </row>
    <row r="108" spans="1:5" x14ac:dyDescent="0.25">
      <c r="A108" t="s">
        <v>39</v>
      </c>
      <c r="B108" t="s">
        <v>21</v>
      </c>
      <c r="C108" t="s">
        <v>68</v>
      </c>
      <c r="D108">
        <v>6606858.4800000004</v>
      </c>
      <c r="E108">
        <v>201004.62</v>
      </c>
    </row>
    <row r="109" spans="1:5" x14ac:dyDescent="0.25">
      <c r="A109" t="s">
        <v>39</v>
      </c>
      <c r="B109" t="s">
        <v>22</v>
      </c>
      <c r="C109" t="s">
        <v>68</v>
      </c>
      <c r="D109">
        <v>6445086.0899999999</v>
      </c>
      <c r="E109">
        <v>206602.51</v>
      </c>
    </row>
    <row r="110" spans="1:5" x14ac:dyDescent="0.25">
      <c r="A110" t="s">
        <v>39</v>
      </c>
      <c r="B110" t="s">
        <v>23</v>
      </c>
      <c r="C110" t="s">
        <v>68</v>
      </c>
      <c r="D110">
        <v>6827045.8899999997</v>
      </c>
      <c r="E110">
        <v>195204.26</v>
      </c>
    </row>
    <row r="111" spans="1:5" x14ac:dyDescent="0.25">
      <c r="A111" t="s">
        <v>39</v>
      </c>
      <c r="B111" t="s">
        <v>24</v>
      </c>
      <c r="C111" t="s">
        <v>68</v>
      </c>
      <c r="D111">
        <v>7291123.7599999998</v>
      </c>
      <c r="E111">
        <v>185403.66</v>
      </c>
    </row>
    <row r="112" spans="1:5" x14ac:dyDescent="0.25">
      <c r="A112" t="s">
        <v>39</v>
      </c>
      <c r="B112" t="s">
        <v>25</v>
      </c>
      <c r="C112" t="s">
        <v>68</v>
      </c>
      <c r="D112">
        <v>8008972.2000000002</v>
      </c>
      <c r="E112">
        <v>164752.75</v>
      </c>
    </row>
    <row r="113" spans="1:5" x14ac:dyDescent="0.25">
      <c r="A113" t="s">
        <v>39</v>
      </c>
      <c r="B113" t="s">
        <v>26</v>
      </c>
      <c r="C113" t="s">
        <v>68</v>
      </c>
      <c r="D113">
        <v>6568320.75</v>
      </c>
      <c r="E113">
        <v>218404.5</v>
      </c>
    </row>
    <row r="114" spans="1:5" x14ac:dyDescent="0.25">
      <c r="A114" t="s">
        <v>40</v>
      </c>
      <c r="B114" t="s">
        <v>73</v>
      </c>
      <c r="C114" t="s">
        <v>68</v>
      </c>
      <c r="D114">
        <v>3296419.9</v>
      </c>
      <c r="E114">
        <v>241380.99</v>
      </c>
    </row>
    <row r="115" spans="1:5" x14ac:dyDescent="0.25">
      <c r="A115" t="s">
        <v>40</v>
      </c>
      <c r="B115" t="s">
        <v>74</v>
      </c>
      <c r="C115" t="s">
        <v>68</v>
      </c>
      <c r="D115">
        <v>4732989.8099999996</v>
      </c>
      <c r="E115">
        <v>221915.78</v>
      </c>
    </row>
    <row r="116" spans="1:5" x14ac:dyDescent="0.25">
      <c r="A116" t="s">
        <v>40</v>
      </c>
      <c r="B116" t="s">
        <v>75</v>
      </c>
      <c r="C116" t="s">
        <v>68</v>
      </c>
      <c r="D116">
        <v>4475523.55</v>
      </c>
      <c r="E116">
        <v>221053.38</v>
      </c>
    </row>
    <row r="117" spans="1:5" x14ac:dyDescent="0.25">
      <c r="A117" t="s">
        <v>40</v>
      </c>
      <c r="B117" t="s">
        <v>76</v>
      </c>
      <c r="C117" t="s">
        <v>68</v>
      </c>
      <c r="D117">
        <v>4920056.24</v>
      </c>
      <c r="E117">
        <v>213465.65</v>
      </c>
    </row>
    <row r="118" spans="1:5" x14ac:dyDescent="0.25">
      <c r="A118" t="s">
        <v>40</v>
      </c>
      <c r="B118" t="s">
        <v>77</v>
      </c>
      <c r="C118" t="s">
        <v>68</v>
      </c>
      <c r="D118">
        <v>4773748.71</v>
      </c>
      <c r="E118">
        <v>221059.34</v>
      </c>
    </row>
    <row r="119" spans="1:5" x14ac:dyDescent="0.25">
      <c r="A119" t="s">
        <v>40</v>
      </c>
      <c r="B119" t="s">
        <v>78</v>
      </c>
      <c r="C119" t="s">
        <v>68</v>
      </c>
      <c r="D119">
        <v>5994684.7300000004</v>
      </c>
      <c r="E119">
        <v>203627.22</v>
      </c>
    </row>
    <row r="120" spans="1:5" x14ac:dyDescent="0.25">
      <c r="A120" t="s">
        <v>40</v>
      </c>
      <c r="B120" t="s">
        <v>79</v>
      </c>
      <c r="C120" t="s">
        <v>68</v>
      </c>
      <c r="D120">
        <v>5891835.6100000003</v>
      </c>
      <c r="E120">
        <v>201082.51</v>
      </c>
    </row>
    <row r="121" spans="1:5" x14ac:dyDescent="0.25">
      <c r="A121" t="s">
        <v>40</v>
      </c>
      <c r="B121" t="s">
        <v>80</v>
      </c>
      <c r="C121" t="s">
        <v>68</v>
      </c>
      <c r="D121">
        <v>5867921</v>
      </c>
      <c r="E121">
        <v>200812.84</v>
      </c>
    </row>
    <row r="122" spans="1:5" x14ac:dyDescent="0.25">
      <c r="A122" t="s">
        <v>40</v>
      </c>
      <c r="B122" t="s">
        <v>81</v>
      </c>
      <c r="C122" t="s">
        <v>68</v>
      </c>
      <c r="D122">
        <v>6082445.9500000002</v>
      </c>
      <c r="E122">
        <v>197962.61</v>
      </c>
    </row>
    <row r="123" spans="1:5" x14ac:dyDescent="0.25">
      <c r="A123" t="s">
        <v>40</v>
      </c>
      <c r="B123" t="s">
        <v>20</v>
      </c>
      <c r="C123" t="s">
        <v>68</v>
      </c>
      <c r="D123">
        <v>6053565.8799999999</v>
      </c>
      <c r="E123">
        <v>196522.27</v>
      </c>
    </row>
    <row r="124" spans="1:5" x14ac:dyDescent="0.25">
      <c r="A124" t="s">
        <v>40</v>
      </c>
      <c r="B124" t="s">
        <v>21</v>
      </c>
      <c r="C124" t="s">
        <v>68</v>
      </c>
      <c r="D124">
        <v>5493509.9500000002</v>
      </c>
      <c r="E124">
        <v>200862.32</v>
      </c>
    </row>
    <row r="125" spans="1:5" x14ac:dyDescent="0.25">
      <c r="A125" t="s">
        <v>40</v>
      </c>
      <c r="B125" t="s">
        <v>22</v>
      </c>
      <c r="C125" t="s">
        <v>68</v>
      </c>
      <c r="D125">
        <v>5346309.7</v>
      </c>
      <c r="E125">
        <v>206450.68</v>
      </c>
    </row>
    <row r="126" spans="1:5" x14ac:dyDescent="0.25">
      <c r="A126" t="s">
        <v>40</v>
      </c>
      <c r="B126" t="s">
        <v>23</v>
      </c>
      <c r="C126" t="s">
        <v>68</v>
      </c>
      <c r="D126">
        <v>5774427.3300000001</v>
      </c>
      <c r="E126">
        <v>195069.14</v>
      </c>
    </row>
    <row r="127" spans="1:5" x14ac:dyDescent="0.25">
      <c r="A127" t="s">
        <v>40</v>
      </c>
      <c r="B127" t="s">
        <v>24</v>
      </c>
      <c r="C127" t="s">
        <v>68</v>
      </c>
      <c r="D127">
        <v>6209046.4900000002</v>
      </c>
      <c r="E127">
        <v>185244.4</v>
      </c>
    </row>
    <row r="128" spans="1:5" x14ac:dyDescent="0.25">
      <c r="A128" t="s">
        <v>40</v>
      </c>
      <c r="B128" t="s">
        <v>25</v>
      </c>
      <c r="C128" t="s">
        <v>68</v>
      </c>
      <c r="D128">
        <v>7020119.9900000002</v>
      </c>
      <c r="E128">
        <v>164586.62</v>
      </c>
    </row>
    <row r="129" spans="1:5" x14ac:dyDescent="0.25">
      <c r="A129" t="s">
        <v>40</v>
      </c>
      <c r="B129" t="s">
        <v>26</v>
      </c>
      <c r="C129" t="s">
        <v>68</v>
      </c>
      <c r="D129">
        <v>5519437.9100000001</v>
      </c>
      <c r="E129">
        <v>218275.08</v>
      </c>
    </row>
    <row r="130" spans="1:5" x14ac:dyDescent="0.25">
      <c r="A130" t="s">
        <v>39</v>
      </c>
      <c r="B130" t="s">
        <v>73</v>
      </c>
      <c r="C130" t="s">
        <v>69</v>
      </c>
      <c r="D130">
        <v>4759123.72</v>
      </c>
      <c r="E130">
        <v>1456020.06</v>
      </c>
    </row>
    <row r="131" spans="1:5" x14ac:dyDescent="0.25">
      <c r="A131" t="s">
        <v>39</v>
      </c>
      <c r="B131" t="s">
        <v>74</v>
      </c>
      <c r="C131" t="s">
        <v>69</v>
      </c>
      <c r="D131">
        <v>5714519.1399999997</v>
      </c>
      <c r="E131">
        <v>971850.76</v>
      </c>
    </row>
    <row r="132" spans="1:5" x14ac:dyDescent="0.25">
      <c r="A132" t="s">
        <v>39</v>
      </c>
      <c r="B132" t="s">
        <v>75</v>
      </c>
      <c r="C132" t="s">
        <v>69</v>
      </c>
      <c r="D132">
        <v>5698384.1799999997</v>
      </c>
      <c r="E132">
        <v>834485.17</v>
      </c>
    </row>
    <row r="133" spans="1:5" x14ac:dyDescent="0.25">
      <c r="A133" t="s">
        <v>39</v>
      </c>
      <c r="B133" t="s">
        <v>76</v>
      </c>
      <c r="C133" t="s">
        <v>69</v>
      </c>
      <c r="D133">
        <v>5959026.3899999997</v>
      </c>
      <c r="E133">
        <v>745748.21</v>
      </c>
    </row>
    <row r="134" spans="1:5" x14ac:dyDescent="0.25">
      <c r="A134" t="s">
        <v>39</v>
      </c>
      <c r="B134" t="s">
        <v>77</v>
      </c>
      <c r="C134" t="s">
        <v>69</v>
      </c>
      <c r="D134">
        <v>5773371.0999999996</v>
      </c>
      <c r="E134">
        <v>767136.69</v>
      </c>
    </row>
    <row r="135" spans="1:5" x14ac:dyDescent="0.25">
      <c r="A135" t="s">
        <v>39</v>
      </c>
      <c r="B135" t="s">
        <v>78</v>
      </c>
      <c r="C135" t="s">
        <v>69</v>
      </c>
      <c r="D135">
        <v>6899536.5899999999</v>
      </c>
      <c r="E135">
        <v>430455.69</v>
      </c>
    </row>
    <row r="136" spans="1:5" x14ac:dyDescent="0.25">
      <c r="A136" t="s">
        <v>39</v>
      </c>
      <c r="B136" t="s">
        <v>79</v>
      </c>
      <c r="C136" t="s">
        <v>69</v>
      </c>
      <c r="D136">
        <v>6842070.4500000002</v>
      </c>
      <c r="E136">
        <v>418561.92</v>
      </c>
    </row>
    <row r="137" spans="1:5" x14ac:dyDescent="0.25">
      <c r="A137" t="s">
        <v>39</v>
      </c>
      <c r="B137" t="s">
        <v>80</v>
      </c>
      <c r="C137" t="s">
        <v>69</v>
      </c>
      <c r="D137">
        <v>6785771.0700000003</v>
      </c>
      <c r="E137">
        <v>459809.29</v>
      </c>
    </row>
    <row r="138" spans="1:5" x14ac:dyDescent="0.25">
      <c r="A138" t="s">
        <v>39</v>
      </c>
      <c r="B138" t="s">
        <v>81</v>
      </c>
      <c r="C138" t="s">
        <v>69</v>
      </c>
      <c r="D138">
        <v>6936174.8300000001</v>
      </c>
      <c r="E138">
        <v>427656.44</v>
      </c>
    </row>
    <row r="139" spans="1:5" x14ac:dyDescent="0.25">
      <c r="A139" t="s">
        <v>39</v>
      </c>
      <c r="B139" t="s">
        <v>20</v>
      </c>
      <c r="C139" t="s">
        <v>69</v>
      </c>
      <c r="D139">
        <v>6842499.75</v>
      </c>
      <c r="E139">
        <v>537064.12</v>
      </c>
    </row>
    <row r="140" spans="1:5" x14ac:dyDescent="0.25">
      <c r="A140" t="s">
        <v>39</v>
      </c>
      <c r="B140" t="s">
        <v>21</v>
      </c>
      <c r="C140" t="s">
        <v>69</v>
      </c>
      <c r="D140">
        <v>6365407.21</v>
      </c>
      <c r="E140">
        <v>889410.79</v>
      </c>
    </row>
    <row r="141" spans="1:5" x14ac:dyDescent="0.25">
      <c r="A141" t="s">
        <v>39</v>
      </c>
      <c r="B141" t="s">
        <v>22</v>
      </c>
      <c r="C141" t="s">
        <v>69</v>
      </c>
      <c r="D141">
        <v>6212724.2400000002</v>
      </c>
      <c r="E141">
        <v>857189.43</v>
      </c>
    </row>
    <row r="142" spans="1:5" x14ac:dyDescent="0.25">
      <c r="A142" t="s">
        <v>39</v>
      </c>
      <c r="B142" t="s">
        <v>23</v>
      </c>
      <c r="C142" t="s">
        <v>69</v>
      </c>
      <c r="D142">
        <v>6594101.6699999999</v>
      </c>
      <c r="E142">
        <v>752302.98</v>
      </c>
    </row>
    <row r="143" spans="1:5" x14ac:dyDescent="0.25">
      <c r="A143" t="s">
        <v>39</v>
      </c>
      <c r="B143" t="s">
        <v>24</v>
      </c>
      <c r="C143" t="s">
        <v>69</v>
      </c>
      <c r="D143">
        <v>7055259.21</v>
      </c>
      <c r="E143">
        <v>598184.81000000006</v>
      </c>
    </row>
    <row r="144" spans="1:5" x14ac:dyDescent="0.25">
      <c r="A144" t="s">
        <v>39</v>
      </c>
      <c r="B144" t="s">
        <v>25</v>
      </c>
      <c r="C144" t="s">
        <v>69</v>
      </c>
      <c r="D144">
        <v>7741020.8700000001</v>
      </c>
      <c r="E144">
        <v>323022.93</v>
      </c>
    </row>
    <row r="145" spans="1:5" x14ac:dyDescent="0.25">
      <c r="A145" t="s">
        <v>39</v>
      </c>
      <c r="B145" t="s">
        <v>26</v>
      </c>
      <c r="C145" t="s">
        <v>69</v>
      </c>
      <c r="D145">
        <v>6369662.46</v>
      </c>
      <c r="E145">
        <v>1067865.7</v>
      </c>
    </row>
    <row r="146" spans="1:5" x14ac:dyDescent="0.25">
      <c r="A146" t="s">
        <v>40</v>
      </c>
      <c r="B146" t="s">
        <v>73</v>
      </c>
      <c r="C146" t="s">
        <v>69</v>
      </c>
      <c r="D146">
        <v>3136695.46</v>
      </c>
      <c r="E146">
        <v>1523575.04</v>
      </c>
    </row>
    <row r="147" spans="1:5" x14ac:dyDescent="0.25">
      <c r="A147" t="s">
        <v>40</v>
      </c>
      <c r="B147" t="s">
        <v>74</v>
      </c>
      <c r="C147" t="s">
        <v>69</v>
      </c>
      <c r="D147">
        <v>4583585.55</v>
      </c>
      <c r="E147">
        <v>985498.88</v>
      </c>
    </row>
    <row r="148" spans="1:5" x14ac:dyDescent="0.25">
      <c r="A148" t="s">
        <v>40</v>
      </c>
      <c r="B148" t="s">
        <v>75</v>
      </c>
      <c r="C148" t="s">
        <v>69</v>
      </c>
      <c r="D148">
        <v>4356327.49</v>
      </c>
      <c r="E148">
        <v>909035.05</v>
      </c>
    </row>
    <row r="149" spans="1:5" x14ac:dyDescent="0.25">
      <c r="A149" t="s">
        <v>40</v>
      </c>
      <c r="B149" t="s">
        <v>76</v>
      </c>
      <c r="C149" t="s">
        <v>69</v>
      </c>
      <c r="D149">
        <v>4766332.62</v>
      </c>
      <c r="E149">
        <v>788181.19</v>
      </c>
    </row>
    <row r="150" spans="1:5" x14ac:dyDescent="0.25">
      <c r="A150" t="s">
        <v>40</v>
      </c>
      <c r="B150" t="s">
        <v>77</v>
      </c>
      <c r="C150" t="s">
        <v>69</v>
      </c>
      <c r="D150">
        <v>4645430.03</v>
      </c>
      <c r="E150">
        <v>820790.83</v>
      </c>
    </row>
    <row r="151" spans="1:5" x14ac:dyDescent="0.25">
      <c r="A151" t="s">
        <v>40</v>
      </c>
      <c r="B151" t="s">
        <v>78</v>
      </c>
      <c r="C151" t="s">
        <v>69</v>
      </c>
      <c r="D151">
        <v>5870304.7599999998</v>
      </c>
      <c r="E151">
        <v>482634.32</v>
      </c>
    </row>
    <row r="152" spans="1:5" x14ac:dyDescent="0.25">
      <c r="A152" t="s">
        <v>40</v>
      </c>
      <c r="B152" t="s">
        <v>79</v>
      </c>
      <c r="C152" t="s">
        <v>69</v>
      </c>
      <c r="D152">
        <v>5740802.6900000004</v>
      </c>
      <c r="E152">
        <v>468828.42</v>
      </c>
    </row>
    <row r="153" spans="1:5" x14ac:dyDescent="0.25">
      <c r="A153" t="s">
        <v>40</v>
      </c>
      <c r="B153" t="s">
        <v>80</v>
      </c>
      <c r="C153" t="s">
        <v>69</v>
      </c>
      <c r="D153">
        <v>5713368.8700000001</v>
      </c>
      <c r="E153">
        <v>496055.28</v>
      </c>
    </row>
    <row r="154" spans="1:5" x14ac:dyDescent="0.25">
      <c r="A154" t="s">
        <v>40</v>
      </c>
      <c r="B154" t="s">
        <v>81</v>
      </c>
      <c r="C154" t="s">
        <v>69</v>
      </c>
      <c r="D154">
        <v>5919400.4800000004</v>
      </c>
      <c r="E154">
        <v>461324.24</v>
      </c>
    </row>
    <row r="155" spans="1:5" x14ac:dyDescent="0.25">
      <c r="A155" t="s">
        <v>40</v>
      </c>
      <c r="B155" t="s">
        <v>20</v>
      </c>
      <c r="C155" t="s">
        <v>69</v>
      </c>
      <c r="D155">
        <v>5917671.9299999997</v>
      </c>
      <c r="E155">
        <v>559758.07999999996</v>
      </c>
    </row>
    <row r="156" spans="1:5" x14ac:dyDescent="0.25">
      <c r="A156" t="s">
        <v>40</v>
      </c>
      <c r="B156" t="s">
        <v>21</v>
      </c>
      <c r="C156" t="s">
        <v>69</v>
      </c>
      <c r="D156">
        <v>5313601.76</v>
      </c>
      <c r="E156">
        <v>889418.41</v>
      </c>
    </row>
    <row r="157" spans="1:5" x14ac:dyDescent="0.25">
      <c r="A157" t="s">
        <v>40</v>
      </c>
      <c r="B157" t="s">
        <v>22</v>
      </c>
      <c r="C157" t="s">
        <v>69</v>
      </c>
      <c r="D157">
        <v>5156538.62</v>
      </c>
      <c r="E157">
        <v>861721.92</v>
      </c>
    </row>
    <row r="158" spans="1:5" x14ac:dyDescent="0.25">
      <c r="A158" t="s">
        <v>40</v>
      </c>
      <c r="B158" t="s">
        <v>23</v>
      </c>
      <c r="C158" t="s">
        <v>69</v>
      </c>
      <c r="D158">
        <v>5585985.1399999997</v>
      </c>
      <c r="E158">
        <v>768922.5</v>
      </c>
    </row>
    <row r="159" spans="1:5" x14ac:dyDescent="0.25">
      <c r="A159" t="s">
        <v>40</v>
      </c>
      <c r="B159" t="s">
        <v>24</v>
      </c>
      <c r="C159" t="s">
        <v>69</v>
      </c>
      <c r="D159">
        <v>6059387</v>
      </c>
      <c r="E159">
        <v>624574.22</v>
      </c>
    </row>
    <row r="160" spans="1:5" x14ac:dyDescent="0.25">
      <c r="A160" t="s">
        <v>40</v>
      </c>
      <c r="B160" t="s">
        <v>25</v>
      </c>
      <c r="C160" t="s">
        <v>69</v>
      </c>
      <c r="D160">
        <v>6844106.8799999999</v>
      </c>
      <c r="E160">
        <v>340511.76</v>
      </c>
    </row>
    <row r="161" spans="1:5" x14ac:dyDescent="0.25">
      <c r="A161" t="s">
        <v>40</v>
      </c>
      <c r="B161" t="s">
        <v>26</v>
      </c>
      <c r="C161" t="s">
        <v>69</v>
      </c>
      <c r="D161">
        <v>5400326.9000000004</v>
      </c>
      <c r="E161">
        <v>1046146.16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Grocery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1452949.2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10726.75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851232.33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606563.23</v>
      </c>
      <c r="F7" s="65">
        <f>Raw_endusebreakdownannual!F6</f>
        <v>0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214831.24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1288.1300000000001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241455.39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3190505.24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4875146.92</v>
      </c>
      <c r="F17" s="65">
        <f>Raw_endusebreakdownannual!F16</f>
        <v>1694404.59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1061546.53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174616.78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851232.33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606563.23</v>
      </c>
      <c r="F22" s="65">
        <f>Raw_endusebreakdownannual!F21</f>
        <v>0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191262.51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6313.34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221981.92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4011831.52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5841819.71</v>
      </c>
      <c r="F32" s="65">
        <f>Raw_endusebreakdownannual!F31</f>
        <v>1283528.44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855579.06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95248.82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851232.33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606563.23</v>
      </c>
      <c r="F37" s="65">
        <f>Raw_endusebreakdownannual!F36</f>
        <v>0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143971.60999999999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5632.27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221119.44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4067636.74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5770285</v>
      </c>
      <c r="F47" s="65">
        <f>Raw_endusebreakdownannual!F46</f>
        <v>1076698.5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798103.17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206263.26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851232.33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606563.23</v>
      </c>
      <c r="F52" s="65">
        <f>Raw_endusebreakdownannual!F51</f>
        <v>0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186811.13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6908.42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213585.49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4228732.24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6086510.6100000003</v>
      </c>
      <c r="F62" s="65">
        <f>Raw_endusebreakdownannual!F61</f>
        <v>1011688.67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812091.72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119633.82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851232.33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606563.23</v>
      </c>
      <c r="F67" s="65">
        <f>Raw_endusebreakdownannual!F66</f>
        <v>0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145325.14000000001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5935.53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221127.63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4132104.85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5860794.9100000001</v>
      </c>
      <c r="F77" s="65">
        <f>Raw_endusebreakdownannual!F76</f>
        <v>1033219.35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449499.26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218587.3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851232.33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606563.23</v>
      </c>
      <c r="F82" s="65">
        <f>Raw_endusebreakdownannual!F81</f>
        <v>0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168975.61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9355.98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203805.86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5164449.0199999996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7019163.4800000004</v>
      </c>
      <c r="F92" s="65">
        <f>Raw_endusebreakdownannual!F91</f>
        <v>653305.12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464799.28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257445.52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851232.33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606563.23</v>
      </c>
      <c r="F97" s="65">
        <f>Raw_endusebreakdownannual!F96</f>
        <v>0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217206.88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11680.29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201233.74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5093527.33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7037655.5800000001</v>
      </c>
      <c r="F107" s="65">
        <f>Raw_endusebreakdownannual!F106</f>
        <v>666033.02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540366.78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306744.84999999998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851232.33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606563.23</v>
      </c>
      <c r="F112" s="65">
        <f>Raw_endusebreakdownannual!F111</f>
        <v>0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218374.24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9569.4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200942.88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4973036.6100000003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6965520.6600000001</v>
      </c>
      <c r="F122" s="65">
        <f>Raw_endusebreakdownannual!F121</f>
        <v>741309.66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533344.16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369789.73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851232.33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606563.23</v>
      </c>
      <c r="F127" s="65">
        <f>Raw_endusebreakdownannual!F126</f>
        <v>0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246416.84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12742.07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198177.44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5050544.7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7137288.9000000004</v>
      </c>
      <c r="F137" s="65">
        <f>Raw_endusebreakdownannual!F136</f>
        <v>731521.61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652894.1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434694.48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851232.33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606563.23</v>
      </c>
      <c r="F142" s="65">
        <f>Raw_endusebreakdownannual!F141</f>
        <v>0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268397.34000000003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10008.57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196628.39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4894040.8099999996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7064936.75</v>
      </c>
      <c r="F152" s="65">
        <f>Raw_endusebreakdownannual!F151</f>
        <v>849522.49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1013590.33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454756.2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851232.33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606563.23</v>
      </c>
      <c r="F157" s="65">
        <f>Raw_endusebreakdownannual!F156</f>
        <v>0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284253.76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9313.31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200996.11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4335187.9000000004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6541306.7400000002</v>
      </c>
      <c r="F167" s="65">
        <f>Raw_endusebreakdownannual!F166</f>
        <v>1214586.44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946099.44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370841.11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851232.33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606563.23</v>
      </c>
      <c r="F172" s="65">
        <f>Raw_endusebreakdownannual!F171</f>
        <v>0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251396.18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9198.33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206602.08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4319467.5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6408698.6799999997</v>
      </c>
      <c r="F182" s="65">
        <f>Raw_endusebreakdownannual!F181</f>
        <v>1152701.52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808009.75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492896.57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851232.33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606563.23</v>
      </c>
      <c r="F187" s="65">
        <f>Raw_endusebreakdownannual!F186</f>
        <v>0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293740.65000000002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10467.17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195205.63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4552632.33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6807532.2800000003</v>
      </c>
      <c r="F197" s="65">
        <f>Raw_endusebreakdownannual!F196</f>
        <v>1003215.38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718313.75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626792.29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851232.33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606563.23</v>
      </c>
      <c r="F202" s="65">
        <f>Raw_endusebreakdownannual!F201</f>
        <v>0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333573.05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14170.12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185402.92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4770896.72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7203227.7300000004</v>
      </c>
      <c r="F212" s="65">
        <f>Raw_endusebreakdownannual!F211</f>
        <v>903716.67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508678.28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930178.4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851232.33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606563.23</v>
      </c>
      <c r="F217" s="65">
        <f>Raw_endusebreakdownannual!F216</f>
        <v>0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383283.85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13999.6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164749.69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5249138.12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8034395.54</v>
      </c>
      <c r="F227" s="65">
        <f>Raw_endusebreakdownannual!F226</f>
        <v>673427.97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1191451.47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392929.68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851232.33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606563.23</v>
      </c>
      <c r="F232" s="65">
        <f>Raw_endusebreakdownannual!F231</f>
        <v>0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317117.53999999998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10926.44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218399.75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4281897.58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6460666.8099999996</v>
      </c>
      <c r="F242" s="65">
        <f>Raw_endusebreakdownannual!F241</f>
        <v>1409851.22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1457331.7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10849.66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536631.11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606563.23</v>
      </c>
      <c r="F247" s="65">
        <f>Raw_endusebreakdownannual!F246</f>
        <v>0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245330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1123.8800000000001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241439.13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1894621.01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3295118.88</v>
      </c>
      <c r="F257" s="65">
        <f>Raw_endusebreakdownannual!F256</f>
        <v>1698770.84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1142479.8799999999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151911.6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536631.11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606563.23</v>
      </c>
      <c r="F262" s="65">
        <f>Raw_endusebreakdownannual!F261</f>
        <v>0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212779.48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4919.7299999999996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221946.38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3287139.3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4799944.46</v>
      </c>
      <c r="F272" s="65">
        <f>Raw_endusebreakdownannual!F271</f>
        <v>1364426.26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985010.95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89235.61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536631.11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606563.23</v>
      </c>
      <c r="F277" s="65">
        <f>Raw_endusebreakdownannual!F276</f>
        <v>0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174815.23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5105.2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221078.53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3113415.61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4525766</v>
      </c>
      <c r="F287" s="65">
        <f>Raw_endusebreakdownannual!F286</f>
        <v>1206089.48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942186.4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176843.64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536631.11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606563.23</v>
      </c>
      <c r="F292" s="65">
        <f>Raw_endusebreakdownannual!F291</f>
        <v>0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202395.6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5450.76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213508.58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3472971.29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5000855.63</v>
      </c>
      <c r="F302" s="65">
        <f>Raw_endusebreakdownannual!F301</f>
        <v>1155694.98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960265.21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109782.87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536631.11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606563.23</v>
      </c>
      <c r="F307" s="65">
        <f>Raw_endusebreakdownannual!F306</f>
        <v>0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175623.67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4950.7299999999996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221088.58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3388524.42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4822076.03</v>
      </c>
      <c r="F317" s="65">
        <f>Raw_endusebreakdownannual!F316</f>
        <v>1181353.78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647313.25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191182.96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536631.11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606563.23</v>
      </c>
      <c r="F322" s="65">
        <f>Raw_endusebreakdownannual!F321</f>
        <v>0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181630.59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7694.13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203689.75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4518186.58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6041888.6100000003</v>
      </c>
      <c r="F332" s="65">
        <f>Raw_endusebreakdownannual!F331</f>
        <v>851003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710372.73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222928.73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536631.11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606563.23</v>
      </c>
      <c r="F337" s="65">
        <f>Raw_endusebreakdownannual!F336</f>
        <v>0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211853.25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7378.33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201137.34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4388157.8899999997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5973512.5499999998</v>
      </c>
      <c r="F347" s="65">
        <f>Raw_endusebreakdownannual!F346</f>
        <v>911510.07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737695.57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259056.54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536631.11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606563.23</v>
      </c>
      <c r="F352" s="65">
        <f>Raw_endusebreakdownannual!F351</f>
        <v>0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216078.65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7510.62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200852.37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4364124.79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5989964.9500000002</v>
      </c>
      <c r="F362" s="65">
        <f>Raw_endusebreakdownannual!F361</f>
        <v>938547.94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706492.36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287616.62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536631.11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606563.23</v>
      </c>
      <c r="F367" s="65">
        <f>Raw_endusebreakdownannual!F366</f>
        <v>0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228002.08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7700.98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198039.89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4515860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6182374.0199999996</v>
      </c>
      <c r="F377" s="65">
        <f>Raw_endusebreakdownannual!F376</f>
        <v>904532.25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820744.02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365967.1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536631.11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606563.23</v>
      </c>
      <c r="F382" s="65">
        <f>Raw_endusebreakdownannual!F381</f>
        <v>0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255929.82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7885.58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196536.85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4392819.7699999996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6165796.6200000001</v>
      </c>
      <c r="F392" s="65">
        <f>Raw_endusebreakdownannual!F391</f>
        <v>1017280.87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1107201.69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375423.09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536631.11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606563.23</v>
      </c>
      <c r="F397" s="65">
        <f>Raw_endusebreakdownannual!F396</f>
        <v>0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270357.19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6974.22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200906.42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3755124.28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5551073.1200000001</v>
      </c>
      <c r="F407" s="65">
        <f>Raw_endusebreakdownannual!F406</f>
        <v>1308108.1000000001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1058520.54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311078.78000000003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536631.11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606563.23</v>
      </c>
      <c r="F412" s="65">
        <f>Raw_endusebreakdownannual!F411</f>
        <v>0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248902.03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7175.34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206480.82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3737380.67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5447731.1699999999</v>
      </c>
      <c r="F422" s="65">
        <f>Raw_endusebreakdownannual!F421</f>
        <v>1265001.3600000001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930921.91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403678.17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536631.11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606563.23</v>
      </c>
      <c r="F427" s="65">
        <f>Raw_endusebreakdownannual!F426</f>
        <v>0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273936.01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8086.46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195090.18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4022639.79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5851534.7800000003</v>
      </c>
      <c r="F437" s="65">
        <f>Raw_endusebreakdownannual!F436</f>
        <v>1126012.0900000001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891211.01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515621.52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536631.11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606563.23</v>
      </c>
      <c r="F442" s="65">
        <f>Raw_endusebreakdownannual!F441</f>
        <v>0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292853.34000000003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7139.88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185271.36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4242828.76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6201637.8399999999</v>
      </c>
      <c r="F452" s="65">
        <f>Raw_endusebreakdownannual!F451</f>
        <v>1076482.3700000001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705534.64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775883.9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536631.11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606563.23</v>
      </c>
      <c r="F457" s="65">
        <f>Raw_endusebreakdownannual!F456</f>
        <v>0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322783.32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10997.9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164632.04999999999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4866018.12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7118877.5899999999</v>
      </c>
      <c r="F467" s="65">
        <f>Raw_endusebreakdownannual!F466</f>
        <v>870166.7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1248830.6399999999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318980.3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536631.11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606563.23</v>
      </c>
      <c r="F472" s="65">
        <f>Raw_endusebreakdownannual!F471</f>
        <v>0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295844.86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5830.27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218282.04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3724414.02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5488263.79</v>
      </c>
      <c r="F482" s="65">
        <f>Raw_endusebreakdownannual!F481</f>
        <v>1467112.68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1037317.38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1543.9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851232.33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606563.23</v>
      </c>
      <c r="F487" s="65">
        <f>Raw_endusebreakdownannual!F486</f>
        <v>0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343412.61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241448.15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3157945.29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4960697.37</v>
      </c>
      <c r="F497" s="65">
        <f>Raw_endusebreakdownannual!F496</f>
        <v>1278765.54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601531.68000000005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93269.79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851232.33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606563.23</v>
      </c>
      <c r="F502" s="65">
        <f>Raw_endusebreakdownannual!F501</f>
        <v>0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435075.23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221982.33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4004917.24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5991057.8300000001</v>
      </c>
      <c r="F512" s="65">
        <f>Raw_endusebreakdownannual!F511</f>
        <v>823514.01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474938.12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41482.65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851232.33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606563.23</v>
      </c>
      <c r="F517" s="65">
        <f>Raw_endusebreakdownannual!F516</f>
        <v>0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401723.95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221118.37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4052162.46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5953164.6299999999</v>
      </c>
      <c r="F527" s="65">
        <f>Raw_endusebreakdownannual!F526</f>
        <v>696056.48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405004.5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120826.51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851232.33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606563.23</v>
      </c>
      <c r="F532" s="65">
        <f>Raw_endusebreakdownannual!F531</f>
        <v>0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438376.37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213583.45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4232423.53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6249421.9699999997</v>
      </c>
      <c r="F542" s="65">
        <f>Raw_endusebreakdownannual!F541</f>
        <v>618587.93999999994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420647.93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55787.91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851232.33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606563.23</v>
      </c>
      <c r="F547" s="65">
        <f>Raw_endusebreakdownannual!F546</f>
        <v>0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406186.23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221126.29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4117136.75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6036906.46</v>
      </c>
      <c r="F557" s="65">
        <f>Raw_endusebreakdownannual!F556</f>
        <v>641774.22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154132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108068.59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851232.33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606563.23</v>
      </c>
      <c r="F562" s="65">
        <f>Raw_endusebreakdownannual!F561</f>
        <v>0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421051.99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203805.66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5188821.5199999996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7175737.6600000001</v>
      </c>
      <c r="F572" s="65">
        <f>Raw_endusebreakdownannual!F571</f>
        <v>357937.66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147828.10999999999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129536.42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851232.33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606563.23</v>
      </c>
      <c r="F577" s="65">
        <f>Raw_endusebreakdownannual!F576</f>
        <v>0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414201.49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201230.1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5111080.7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7112614.1799999997</v>
      </c>
      <c r="F587" s="65">
        <f>Raw_endusebreakdownannual!F586</f>
        <v>349058.22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180989.89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174162.76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851232.33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606563.23</v>
      </c>
      <c r="F592" s="65">
        <f>Raw_endusebreakdownannual!F591</f>
        <v>0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448885.3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200940.51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4994597.8600000003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7075441.4800000004</v>
      </c>
      <c r="F602" s="65">
        <f>Raw_endusebreakdownannual!F601</f>
        <v>381930.41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155147.17000000001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215749.54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851232.33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606563.23</v>
      </c>
      <c r="F607" s="65">
        <f>Raw_endusebreakdownannual!F606</f>
        <v>0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489898.3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198175.48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5094558.1100000003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7258001.5199999996</v>
      </c>
      <c r="F617" s="65">
        <f>Raw_endusebreakdownannual!F616</f>
        <v>353322.65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252078.95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282028.84999999998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851232.33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606563.23</v>
      </c>
      <c r="F622" s="65">
        <f>Raw_endusebreakdownannual!F621</f>
        <v>0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472790.46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196629.09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4931259.03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7143873.9000000004</v>
      </c>
      <c r="F632" s="65">
        <f>Raw_endusebreakdownannual!F631</f>
        <v>448708.04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542088.14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315995.57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851232.33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606563.23</v>
      </c>
      <c r="F637" s="65">
        <f>Raw_endusebreakdownannual!F636</f>
        <v>0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511706.47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201004.84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4402965.79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6688463.3899999997</v>
      </c>
      <c r="F647" s="65">
        <f>Raw_endusebreakdownannual!F646</f>
        <v>743092.98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518294.17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247232.74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851232.33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606563.23</v>
      </c>
      <c r="F652" s="65">
        <f>Raw_endusebreakdownannual!F651</f>
        <v>0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476004.1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206601.05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4328338.29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6509370.6900000004</v>
      </c>
      <c r="F662" s="65">
        <f>Raw_endusebreakdownannual!F661</f>
        <v>724895.22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435098.78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354223.83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851232.33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606563.23</v>
      </c>
      <c r="F667" s="65">
        <f>Raw_endusebreakdownannual!F666</f>
        <v>0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501581.31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195203.71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4587744.66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6901345.3600000003</v>
      </c>
      <c r="F677" s="65">
        <f>Raw_endusebreakdownannual!F676</f>
        <v>630302.48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304329.17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453956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851232.33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606563.23</v>
      </c>
      <c r="F682" s="65">
        <f>Raw_endusebreakdownannual!F681</f>
        <v>0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543959.16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185398.15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4935855.51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7391566.2300000004</v>
      </c>
      <c r="F692" s="65">
        <f>Raw_endusebreakdownannual!F691</f>
        <v>489727.32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108053.68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645283.11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851232.33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606563.23</v>
      </c>
      <c r="F697" s="65">
        <f>Raw_endusebreakdownannual!F696</f>
        <v>0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532760.06999999995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164752.37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5405238.04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8041076.7800000003</v>
      </c>
      <c r="F707" s="65">
        <f>Raw_endusebreakdownannual!F706</f>
        <v>272806.05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693735.33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275886.02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851232.33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606563.23</v>
      </c>
      <c r="F712" s="65">
        <f>Raw_endusebreakdownannual!F711</f>
        <v>0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548565.44999999995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218399.04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4434837.37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6717084.4000000004</v>
      </c>
      <c r="F722" s="65">
        <f>Raw_endusebreakdownannual!F721</f>
        <v>912134.36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1119652.82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799.53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536631.11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606563.23</v>
      </c>
      <c r="F727" s="65">
        <f>Raw_endusebreakdownannual!F726</f>
        <v>0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273308.7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241437.44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1870554.36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3287856.93</v>
      </c>
      <c r="F737" s="65">
        <f>Raw_endusebreakdownannual!F736</f>
        <v>1361090.25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633829.9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51226.76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536631.11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606563.23</v>
      </c>
      <c r="F742" s="65">
        <f>Raw_endusebreakdownannual!F741</f>
        <v>0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320180.3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221940.27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3261560.96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4776162.37</v>
      </c>
      <c r="F752" s="65">
        <f>Raw_endusebreakdownannual!F751</f>
        <v>855770.17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552943.13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19294.23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536631.11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606563.23</v>
      </c>
      <c r="F757" s="65">
        <f>Raw_endusebreakdownannual!F756</f>
        <v>0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307855.46000000002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221070.38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3078803.55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4549147.59</v>
      </c>
      <c r="F767" s="65">
        <f>Raw_endusebreakdownannual!F766</f>
        <v>774013.51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456381.99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67444.88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536631.11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606563.23</v>
      </c>
      <c r="F772" s="65">
        <f>Raw_endusebreakdownannual!F771</f>
        <v>0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325596.3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213478.39999999999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3441781.77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4978017.29</v>
      </c>
      <c r="F782" s="65">
        <f>Raw_endusebreakdownannual!F781</f>
        <v>669860.4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477403.21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24528.23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536631.11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606563.23</v>
      </c>
      <c r="F787" s="65">
        <f>Raw_endusebreakdownannual!F786</f>
        <v>0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305911.05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221090.88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3367889.84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4841523.46</v>
      </c>
      <c r="F797" s="65">
        <f>Raw_endusebreakdownannual!F796</f>
        <v>698494.1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200357.28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51724.23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536631.11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606563.23</v>
      </c>
      <c r="F802" s="65">
        <f>Raw_endusebreakdownannual!F801</f>
        <v>0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318212.59000000003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203682.99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4562119.1500000004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6075250.3099999996</v>
      </c>
      <c r="F812" s="65">
        <f>Raw_endusebreakdownannual!F811</f>
        <v>404040.27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192548.22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66767.100000000006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536631.11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606563.23</v>
      </c>
      <c r="F817" s="65">
        <f>Raw_endusebreakdownannual!F816</f>
        <v>0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316337.33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201124.76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4406792.1900000004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5933090.9699999997</v>
      </c>
      <c r="F827" s="65">
        <f>Raw_endusebreakdownannual!F826</f>
        <v>393672.98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217555.49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96428.94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536631.11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606563.23</v>
      </c>
      <c r="F832" s="65">
        <f>Raw_endusebreakdownannual!F831</f>
        <v>0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328590.15999999997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200828.14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4359710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5927923.4500000002</v>
      </c>
      <c r="F842" s="65">
        <f>Raw_endusebreakdownannual!F841</f>
        <v>418383.63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191344.99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119014.34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536631.11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606563.23</v>
      </c>
      <c r="F847" s="65">
        <f>Raw_endusebreakdownannual!F846</f>
        <v>0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339821.53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198029.3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4527877.88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6129908.0999999996</v>
      </c>
      <c r="F857" s="65">
        <f>Raw_endusebreakdownannual!F856</f>
        <v>389374.29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280569.23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180380.84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536631.11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606563.23</v>
      </c>
      <c r="F862" s="65">
        <f>Raw_endusebreakdownannual!F861</f>
        <v>0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349903.81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196508.91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4466873.1900000004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6140352.1799999997</v>
      </c>
      <c r="F872" s="65">
        <f>Raw_endusebreakdownannual!F871</f>
        <v>477078.14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568954.81999999995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206868.58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536631.11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606563.23</v>
      </c>
      <c r="F877" s="65">
        <f>Raw_endusebreakdownannual!F876</f>
        <v>0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365106.65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200884.58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3826464.38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5541633.9500000002</v>
      </c>
      <c r="F887" s="65">
        <f>Raw_endusebreakdownannual!F886</f>
        <v>769839.41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544574.18999999994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155580.04999999999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536631.11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606563.23</v>
      </c>
      <c r="F892" s="65">
        <f>Raw_endusebreakdownannual!F891</f>
        <v>0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344101.05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206482.29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3745601.56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5388477.0099999998</v>
      </c>
      <c r="F902" s="65">
        <f>Raw_endusebreakdownannual!F901</f>
        <v>751056.49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471660.25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232170.51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536631.11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606563.23</v>
      </c>
      <c r="F907" s="65">
        <f>Raw_endusebreakdownannual!F906</f>
        <v>0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362016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195080.6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4059719.86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5797100.7199999997</v>
      </c>
      <c r="F917" s="65">
        <f>Raw_endusebreakdownannual!F916</f>
        <v>666740.85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341613.14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308291.09999999998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536631.11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606563.23</v>
      </c>
      <c r="F922" s="65">
        <f>Raw_endusebreakdownannual!F921</f>
        <v>0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395320.12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185266.29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4454273.82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6301079.3899999997</v>
      </c>
      <c r="F932" s="65">
        <f>Raw_endusebreakdownannual!F931</f>
        <v>526879.42000000004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126896.72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453615.6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536631.11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606563.23</v>
      </c>
      <c r="F937" s="65">
        <f>Raw_endusebreakdownannual!F936</f>
        <v>0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385741.46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164596.16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5080392.1100000003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7062943.5099999998</v>
      </c>
      <c r="F947" s="65">
        <f>Raw_endusebreakdownannual!F946</f>
        <v>291492.88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699564.51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179491.75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536631.11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606563.23</v>
      </c>
      <c r="F952" s="65">
        <f>Raw_endusebreakdownannual!F951</f>
        <v>0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393995.82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218278.44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3938789.97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5655471.8899999997</v>
      </c>
      <c r="F962" s="65">
        <f>Raw_endusebreakdownannual!F961</f>
        <v>917842.95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239493.24</v>
      </c>
      <c r="F963" s="65">
        <f>Raw_endusebreakdownannual!F962</f>
        <v>0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1244.56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851232.33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606563.23</v>
      </c>
      <c r="F967" s="65">
        <f>Raw_endusebreakdownannual!F966</f>
        <v>0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343420.53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241448.49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3155090.84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5197044.74</v>
      </c>
      <c r="F977" s="65">
        <f>Raw_endusebreakdownannual!F976</f>
        <v>241448.49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145989.43</v>
      </c>
      <c r="F978" s="65">
        <f>Raw_endusebreakdownannual!F977</f>
        <v>0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93203.9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851232.33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606563.23</v>
      </c>
      <c r="F982" s="65">
        <f>Raw_endusebreakdownannual!F981</f>
        <v>0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435108.72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221982.62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4005946.22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6138043.8399999999</v>
      </c>
      <c r="F992" s="65">
        <f>Raw_endusebreakdownannual!F991</f>
        <v>221982.62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110076.12</v>
      </c>
      <c r="F993" s="65">
        <f>Raw_endusebreakdownannual!F992</f>
        <v>0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41324.400000000001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851232.33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606563.23</v>
      </c>
      <c r="F997" s="65">
        <f>Raw_endusebreakdownannual!F996</f>
        <v>0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401720.76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221118.45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4053219.41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6064136.25</v>
      </c>
      <c r="F1007" s="65">
        <f>Raw_endusebreakdownannual!F1006</f>
        <v>221118.45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94853.24</v>
      </c>
      <c r="F1008" s="65">
        <f>Raw_endusebreakdownannual!F1007</f>
        <v>0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121534.95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851232.33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606563.23</v>
      </c>
      <c r="F1012" s="65">
        <f>Raw_endusebreakdownannual!F1011</f>
        <v>0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438378.51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213584.94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4231139.83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6343702.0899999999</v>
      </c>
      <c r="F1022" s="65">
        <f>Raw_endusebreakdownannual!F1021</f>
        <v>213584.94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98672.26</v>
      </c>
      <c r="F1023" s="65">
        <f>Raw_endusebreakdownannual!F1022</f>
        <v>0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55927.43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851232.33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606563.23</v>
      </c>
      <c r="F1027" s="65">
        <f>Raw_endusebreakdownannual!F1026</f>
        <v>0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406188.74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221126.59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4118249.67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6136833.6699999999</v>
      </c>
      <c r="F1037" s="65">
        <f>Raw_endusebreakdownannual!F1036</f>
        <v>221126.59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34697.68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104084.68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851232.33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606563.23</v>
      </c>
      <c r="F1042" s="65">
        <f>Raw_endusebreakdownannual!F1041</f>
        <v>0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421051.99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203805.23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5189041.93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7206671.8399999999</v>
      </c>
      <c r="F1052" s="65">
        <f>Raw_endusebreakdownannual!F1051</f>
        <v>203805.23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33228.230000000003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126022.34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851232.33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606563.23</v>
      </c>
      <c r="F1057" s="65">
        <f>Raw_endusebreakdownannual!F1056</f>
        <v>0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414201.17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201230.06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5112518.62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7143765.9199999999</v>
      </c>
      <c r="F1067" s="65">
        <f>Raw_endusebreakdownannual!F1066</f>
        <v>201230.06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41277.879999999997</v>
      </c>
      <c r="F1068" s="65">
        <f>Raw_endusebreakdownannual!F1067</f>
        <v>0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172719.39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851232.33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606563.23</v>
      </c>
      <c r="F1072" s="65">
        <f>Raw_endusebreakdownannual!F1071</f>
        <v>0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448885.3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200940.15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4994933.24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7115611.3700000001</v>
      </c>
      <c r="F1082" s="65">
        <f>Raw_endusebreakdownannual!F1081</f>
        <v>200940.15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35327.870000000003</v>
      </c>
      <c r="F1083" s="65">
        <f>Raw_endusebreakdownannual!F1082</f>
        <v>0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214760.31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851232.33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606563.23</v>
      </c>
      <c r="F1087" s="65">
        <f>Raw_endusebreakdownannual!F1086</f>
        <v>0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489898.3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198175.35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5094993.57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7292775.6100000003</v>
      </c>
      <c r="F1097" s="65">
        <f>Raw_endusebreakdownannual!F1096</f>
        <v>198175.35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61112.84</v>
      </c>
      <c r="F1098" s="65">
        <f>Raw_endusebreakdownannual!F1097</f>
        <v>0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282598.42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851232.33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606563.23</v>
      </c>
      <c r="F1102" s="65">
        <f>Raw_endusebreakdownannual!F1101</f>
        <v>0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472798.3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196629.01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4931801.37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7206106.5</v>
      </c>
      <c r="F1112" s="65">
        <f>Raw_endusebreakdownannual!F1111</f>
        <v>196629.01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133897.28</v>
      </c>
      <c r="F1113" s="65">
        <f>Raw_endusebreakdownannual!F1112</f>
        <v>0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315587.55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851232.33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606563.23</v>
      </c>
      <c r="F1117" s="65">
        <f>Raw_endusebreakdownannual!F1116</f>
        <v>0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511723.56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201004.56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4402951.09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6821955.0499999998</v>
      </c>
      <c r="F1127" s="65">
        <f>Raw_endusebreakdownannual!F1126</f>
        <v>201004.56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127981.07</v>
      </c>
      <c r="F1128" s="65">
        <f>Raw_endusebreakdownannual!F1127</f>
        <v>0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247394.9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851232.33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606563.23</v>
      </c>
      <c r="F1132" s="65">
        <f>Raw_endusebreakdownannual!F1131</f>
        <v>0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476030.19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206601.19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4329295.04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6638496.7699999996</v>
      </c>
      <c r="F1142" s="65">
        <f>Raw_endusebreakdownannual!F1141</f>
        <v>206601.19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107756.18</v>
      </c>
      <c r="F1143" s="65">
        <f>Raw_endusebreakdownannual!F1142</f>
        <v>0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354302.81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851232.33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606563.23</v>
      </c>
      <c r="F1147" s="65">
        <f>Raw_endusebreakdownannual!F1146</f>
        <v>0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501598.26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195203.3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4586878.76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7008331.5800000001</v>
      </c>
      <c r="F1157" s="65">
        <f>Raw_endusebreakdownannual!F1156</f>
        <v>195203.3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75275.94</v>
      </c>
      <c r="F1158" s="65">
        <f>Raw_endusebreakdownannual!F1157</f>
        <v>0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453579.06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851232.33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606563.23</v>
      </c>
      <c r="F1162" s="65">
        <f>Raw_endusebreakdownannual!F1161</f>
        <v>0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543967.75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185398.33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4936859.08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7467477.3899999997</v>
      </c>
      <c r="F1172" s="65">
        <f>Raw_endusebreakdownannual!F1171</f>
        <v>185398.33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25646.5</v>
      </c>
      <c r="F1173" s="65">
        <f>Raw_endusebreakdownannual!F1172</f>
        <v>0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645208.53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851232.33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606563.23</v>
      </c>
      <c r="F1177" s="65">
        <f>Raw_endusebreakdownannual!F1176</f>
        <v>0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532759.77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164749.92000000001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5404981.3399999999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8066391.7000000002</v>
      </c>
      <c r="F1187" s="65">
        <f>Raw_endusebreakdownannual!F1186</f>
        <v>164749.92000000001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197435.85</v>
      </c>
      <c r="F1188" s="65">
        <f>Raw_endusebreakdownannual!F1187</f>
        <v>0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276836.84000000003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851232.33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606563.23</v>
      </c>
      <c r="F1192" s="65">
        <f>Raw_endusebreakdownannual!F1191</f>
        <v>0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548989.21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218400.03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4434256.08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6915313.54</v>
      </c>
      <c r="F1202" s="65">
        <f>Raw_endusebreakdownannual!F1201</f>
        <v>218400.03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255615.94</v>
      </c>
      <c r="F1203" s="65">
        <f>Raw_endusebreakdownannual!F1202</f>
        <v>0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501.64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536631.11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606563.23</v>
      </c>
      <c r="F1207" s="65">
        <f>Raw_endusebreakdownannual!F1206</f>
        <v>0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273309.92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241438.87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1870542.35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3543164.2</v>
      </c>
      <c r="F1217" s="65">
        <f>Raw_endusebreakdownannual!F1216</f>
        <v>241438.87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148716.62</v>
      </c>
      <c r="F1218" s="65">
        <f>Raw_endusebreakdownannual!F1217</f>
        <v>0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51300.36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536631.11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606563.23</v>
      </c>
      <c r="F1222" s="65">
        <f>Raw_endusebreakdownannual!F1221</f>
        <v>0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320182.34999999998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221940.61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3260722.63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4924116.3</v>
      </c>
      <c r="F1232" s="65">
        <f>Raw_endusebreakdownannual!F1231</f>
        <v>221940.61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125574.26</v>
      </c>
      <c r="F1233" s="65">
        <f>Raw_endusebreakdownannual!F1232</f>
        <v>0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19282.79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536631.11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606563.23</v>
      </c>
      <c r="F1237" s="65">
        <f>Raw_endusebreakdownannual!F1236</f>
        <v>0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307855.46000000002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221071.86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3078794.09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4674700.95</v>
      </c>
      <c r="F1247" s="65">
        <f>Raw_endusebreakdownannual!F1246</f>
        <v>221071.86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104420.32</v>
      </c>
      <c r="F1248" s="65">
        <f>Raw_endusebreakdownannual!F1247</f>
        <v>0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68458.100000000006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536631.11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606563.23</v>
      </c>
      <c r="F1252" s="65">
        <f>Raw_endusebreakdownannual!F1251</f>
        <v>0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325596.3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213480.16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3442099.51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5083768.58</v>
      </c>
      <c r="F1262" s="65">
        <f>Raw_endusebreakdownannual!F1261</f>
        <v>213480.16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108974.41</v>
      </c>
      <c r="F1263" s="65">
        <f>Raw_endusebreakdownannual!F1262</f>
        <v>0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24496.1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536631.11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606563.23</v>
      </c>
      <c r="F1267" s="65">
        <f>Raw_endusebreakdownannual!F1266</f>
        <v>0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305912.27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221090.78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3366984.13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4949561.26</v>
      </c>
      <c r="F1277" s="65">
        <f>Raw_endusebreakdownannual!F1276</f>
        <v>221090.78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44360.959999999999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50114.36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536631.11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606563.23</v>
      </c>
      <c r="F1282" s="65">
        <f>Raw_endusebreakdownannual!F1281</f>
        <v>0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318212.53000000003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203682.88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4562261.8499999996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6118144.0599999996</v>
      </c>
      <c r="F1292" s="65">
        <f>Raw_endusebreakdownannual!F1291</f>
        <v>203682.88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42532.1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64835.199999999997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536631.11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606563.23</v>
      </c>
      <c r="F1297" s="65">
        <f>Raw_endusebreakdownannual!F1296</f>
        <v>0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316337.33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201139.96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4407256.78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5974155.7599999998</v>
      </c>
      <c r="F1307" s="65">
        <f>Raw_endusebreakdownannual!F1306</f>
        <v>201139.96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48603.96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95599.16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536631.11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606563.23</v>
      </c>
      <c r="F1312" s="65">
        <f>Raw_endusebreakdownannual!F1311</f>
        <v>0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328590.15999999997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200829.13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4359574.41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5975562.0300000003</v>
      </c>
      <c r="F1322" s="65">
        <f>Raw_endusebreakdownannual!F1321</f>
        <v>200829.13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42689.54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118508.98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536631.11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606563.23</v>
      </c>
      <c r="F1327" s="65">
        <f>Raw_endusebreakdownannual!F1326</f>
        <v>0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339821.53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198038.24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4527914.24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6172128.6299999999</v>
      </c>
      <c r="F1337" s="65">
        <f>Raw_endusebreakdownannual!F1336</f>
        <v>198038.24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65667.960000000006</v>
      </c>
      <c r="F1338" s="65">
        <f>Raw_endusebreakdownannual!F1337</f>
        <v>0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183918.07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536631.11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606563.23</v>
      </c>
      <c r="F1342" s="65">
        <f>Raw_endusebreakdownannual!F1341</f>
        <v>0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349904.98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196508.74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4467271.13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6209956.4900000002</v>
      </c>
      <c r="F1352" s="65">
        <f>Raw_endusebreakdownannual!F1351</f>
        <v>196508.74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135761.64000000001</v>
      </c>
      <c r="F1353" s="65">
        <f>Raw_endusebreakdownannual!F1352</f>
        <v>0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212067.11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536631.11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606563.23</v>
      </c>
      <c r="F1357" s="65">
        <f>Raw_endusebreakdownannual!F1356</f>
        <v>0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365106.82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200893.88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3826153.16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5682283.0700000003</v>
      </c>
      <c r="F1367" s="65">
        <f>Raw_endusebreakdownannual!F1366</f>
        <v>200893.88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129331.29</v>
      </c>
      <c r="F1368" s="65">
        <f>Raw_endusebreakdownannual!F1367</f>
        <v>0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160571.67000000001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536631.11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606563.23</v>
      </c>
      <c r="F1372" s="65">
        <f>Raw_endusebreakdownannual!F1371</f>
        <v>0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344101.46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206471.64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3744835.75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5522034.5199999996</v>
      </c>
      <c r="F1382" s="65">
        <f>Raw_endusebreakdownannual!F1381</f>
        <v>206471.64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112424.74</v>
      </c>
      <c r="F1383" s="65">
        <f>Raw_endusebreakdownannual!F1382</f>
        <v>0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237913.63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536631.11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606563.23</v>
      </c>
      <c r="F1387" s="65">
        <f>Raw_endusebreakdownannual!F1386</f>
        <v>0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362018.15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195084.07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4059802.95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5915353.8200000003</v>
      </c>
      <c r="F1397" s="65">
        <f>Raw_endusebreakdownannual!F1396</f>
        <v>195084.07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81498.09</v>
      </c>
      <c r="F1398" s="65">
        <f>Raw_endusebreakdownannual!F1397</f>
        <v>0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315621.62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536631.11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606563.23</v>
      </c>
      <c r="F1402" s="65">
        <f>Raw_endusebreakdownannual!F1401</f>
        <v>0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395320.3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185266.96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4452659.58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6388293.9299999997</v>
      </c>
      <c r="F1412" s="65">
        <f>Raw_endusebreakdownannual!F1411</f>
        <v>185266.96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29206.2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455986.17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536631.11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606563.23</v>
      </c>
      <c r="F1417" s="65">
        <f>Raw_endusebreakdownannual!F1416</f>
        <v>0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385741.46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164586.76999999999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5081248.1100000003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7095376.2699999996</v>
      </c>
      <c r="F1427" s="65">
        <f>Raw_endusebreakdownannual!F1426</f>
        <v>164586.76999999999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186608</v>
      </c>
      <c r="F1428" s="65">
        <f>Raw_endusebreakdownannual!F1427</f>
        <v>0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183770.57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536631.11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606563.23</v>
      </c>
      <c r="F1432" s="65">
        <f>Raw_endusebreakdownannual!F1431</f>
        <v>0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394048.28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218271.4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3937372.56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5844993.75</v>
      </c>
      <c r="F1442" s="65">
        <f>Raw_endusebreakdownannual!F1441</f>
        <v>218271.4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0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1333.64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851232.33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606563.23</v>
      </c>
      <c r="F1447" s="65">
        <f>Raw_endusebreakdownannual!F1446</f>
        <v>0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367806.94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241447.87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3061040.28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4887976.42</v>
      </c>
      <c r="F1457" s="65">
        <f>Raw_endusebreakdownannual!F1456</f>
        <v>241447.87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0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89197.73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851232.33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606563.23</v>
      </c>
      <c r="F1462" s="65">
        <f>Raw_endusebreakdownannual!F1461</f>
        <v>0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450426.15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221981.71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3909645.49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5907064.9299999997</v>
      </c>
      <c r="F1472" s="65">
        <f>Raw_endusebreakdownannual!F1471</f>
        <v>221981.71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0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39446.69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851232.33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606563.23</v>
      </c>
      <c r="F1477" s="65">
        <f>Raw_endusebreakdownannual!F1476</f>
        <v>0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407374.3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221118.65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3947561.59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5852178.1399999997</v>
      </c>
      <c r="F1487" s="65">
        <f>Raw_endusebreakdownannual!F1486</f>
        <v>221118.65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0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118242.42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851232.33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606563.23</v>
      </c>
      <c r="F1492" s="65">
        <f>Raw_endusebreakdownannual!F1491</f>
        <v>0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443113.3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213585.47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4128061.36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6147212.6500000004</v>
      </c>
      <c r="F1502" s="65">
        <f>Raw_endusebreakdownannual!F1501</f>
        <v>213585.47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0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51684.52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851232.33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606563.23</v>
      </c>
      <c r="F1507" s="65">
        <f>Raw_endusebreakdownannual!F1506</f>
        <v>0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409752.58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221127.64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4051980.61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5971213.2699999996</v>
      </c>
      <c r="F1517" s="65">
        <f>Raw_endusebreakdownannual!F1516</f>
        <v>221127.64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106497.58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851232.33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606563.23</v>
      </c>
      <c r="F1522" s="65">
        <f>Raw_endusebreakdownannual!F1521</f>
        <v>0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421397.2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203805.58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5160651.58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7146341.9199999999</v>
      </c>
      <c r="F1532" s="65">
        <f>Raw_endusebreakdownannual!F1531</f>
        <v>203805.58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127903.08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851232.33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606563.23</v>
      </c>
      <c r="F1537" s="65">
        <f>Raw_endusebreakdownannual!F1536</f>
        <v>0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414516.38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201232.87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5073300.66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7073515.6799999997</v>
      </c>
      <c r="F1547" s="65">
        <f>Raw_endusebreakdownannual!F1546</f>
        <v>201232.87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171537.18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851232.33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606563.23</v>
      </c>
      <c r="F1552" s="65">
        <f>Raw_endusebreakdownannual!F1551</f>
        <v>0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449561.78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200939.91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4960006.97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7038901.4900000002</v>
      </c>
      <c r="F1562" s="65">
        <f>Raw_endusebreakdownannual!F1561</f>
        <v>200939.91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0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213231.84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851232.33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606563.23</v>
      </c>
      <c r="F1567" s="65">
        <f>Raw_endusebreakdownannual!F1566</f>
        <v>0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490838.11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198174.78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5055417.63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7217283.1399999997</v>
      </c>
      <c r="F1577" s="65">
        <f>Raw_endusebreakdownannual!F1576</f>
        <v>198174.78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0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277780.15000000002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851232.33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606563.23</v>
      </c>
      <c r="F1582" s="65">
        <f>Raw_endusebreakdownannual!F1581</f>
        <v>0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475450.7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196628.34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4875931.4000000004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7086957.8200000003</v>
      </c>
      <c r="F1592" s="65">
        <f>Raw_endusebreakdownannual!F1591</f>
        <v>196628.34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0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313183.90000000002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851232.33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606563.23</v>
      </c>
      <c r="F1597" s="65">
        <f>Raw_endusebreakdownannual!F1596</f>
        <v>0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533805.68999999994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201004.62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4302073.33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6606858.4800000004</v>
      </c>
      <c r="F1607" s="65">
        <f>Raw_endusebreakdownannual!F1606</f>
        <v>201004.62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0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244202.68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851232.33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606563.23</v>
      </c>
      <c r="F1612" s="65">
        <f>Raw_endusebreakdownannual!F1611</f>
        <v>0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495324.68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206602.51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4247763.17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6445086.0899999999</v>
      </c>
      <c r="F1622" s="65">
        <f>Raw_endusebreakdownannual!F1621</f>
        <v>206602.51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0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352099.96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851232.33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606563.23</v>
      </c>
      <c r="F1627" s="65">
        <f>Raw_endusebreakdownannual!F1626</f>
        <v>0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517179.31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195204.26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4499971.0599999996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6827045.8899999997</v>
      </c>
      <c r="F1637" s="65">
        <f>Raw_endusebreakdownannual!F1636</f>
        <v>195204.26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0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451488.93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851232.33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606563.23</v>
      </c>
      <c r="F1642" s="65">
        <f>Raw_endusebreakdownannual!F1641</f>
        <v>0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552268.14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185403.66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4829571.13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7291123.7599999998</v>
      </c>
      <c r="F1652" s="65">
        <f>Raw_endusebreakdownannual!F1651</f>
        <v>185403.66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0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642262.47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851232.33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606563.23</v>
      </c>
      <c r="F1657" s="65">
        <f>Raw_endusebreakdownannual!F1656</f>
        <v>0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533409.35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164752.75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5375504.7999999998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8008972.2000000002</v>
      </c>
      <c r="F1667" s="65">
        <f>Raw_endusebreakdownannual!F1666</f>
        <v>164752.75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0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271401.3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851232.33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606563.23</v>
      </c>
      <c r="F1672" s="65">
        <f>Raw_endusebreakdownannual!F1671</f>
        <v>0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595749.37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218404.5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4243374.5199999996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6568320.75</v>
      </c>
      <c r="F1682" s="65">
        <f>Raw_endusebreakdownannual!F1681</f>
        <v>218404.5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0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643.94000000000005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536631.11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606563.23</v>
      </c>
      <c r="F1687" s="65">
        <f>Raw_endusebreakdownannual!F1686</f>
        <v>0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290913.01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241380.99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1861668.6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3296419.9</v>
      </c>
      <c r="F1697" s="65">
        <f>Raw_endusebreakdownannual!F1696</f>
        <v>241380.99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0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46886.8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536631.11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606563.23</v>
      </c>
      <c r="F1702" s="65">
        <f>Raw_endusebreakdownannual!F1701</f>
        <v>0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331339.14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221915.78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3211569.53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4732989.8099999996</v>
      </c>
      <c r="F1712" s="65">
        <f>Raw_endusebreakdownannual!F1711</f>
        <v>221915.78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0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17138.32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536631.11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606563.23</v>
      </c>
      <c r="F1717" s="65">
        <f>Raw_endusebreakdownannual!F1716</f>
        <v>0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312379.78999999998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221053.38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3002811.1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4475523.55</v>
      </c>
      <c r="F1727" s="65">
        <f>Raw_endusebreakdownannual!F1726</f>
        <v>221053.38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0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64434.98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536631.11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606563.23</v>
      </c>
      <c r="F1732" s="65">
        <f>Raw_endusebreakdownannual!F1731</f>
        <v>0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328782.21999999997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213465.65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3383644.7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4920056.24</v>
      </c>
      <c r="F1742" s="65">
        <f>Raw_endusebreakdownannual!F1741</f>
        <v>213465.65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0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20877.400000000001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536631.11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606563.23</v>
      </c>
      <c r="F1747" s="65">
        <f>Raw_endusebreakdownannual!F1746</f>
        <v>0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308350.06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221059.34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3301326.9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4773748.71</v>
      </c>
      <c r="F1757" s="65">
        <f>Raw_endusebreakdownannual!F1756</f>
        <v>221059.34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49846.54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536631.11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606563.23</v>
      </c>
      <c r="F1762" s="65">
        <f>Raw_endusebreakdownannual!F1761</f>
        <v>0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318549.71000000002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203627.22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4483094.13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5994684.7300000004</v>
      </c>
      <c r="F1772" s="65">
        <f>Raw_endusebreakdownannual!F1771</f>
        <v>203627.22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64797.78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536631.11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606563.23</v>
      </c>
      <c r="F1777" s="65">
        <f>Raw_endusebreakdownannual!F1776</f>
        <v>0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316600.78000000003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201082.51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4367242.71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5891835.6100000003</v>
      </c>
      <c r="F1787" s="65">
        <f>Raw_endusebreakdownannual!F1786</f>
        <v>201082.51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93427.02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536631.11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606563.23</v>
      </c>
      <c r="F1792" s="65">
        <f>Raw_endusebreakdownannual!F1791</f>
        <v>0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329000.01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200812.84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4302299.62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5867921</v>
      </c>
      <c r="F1802" s="65">
        <f>Raw_endusebreakdownannual!F1801</f>
        <v>200812.84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115969.55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536631.11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606563.23</v>
      </c>
      <c r="F1807" s="65">
        <f>Raw_endusebreakdownannual!F1806</f>
        <v>0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340522.39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197962.61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4482759.67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6082445.9500000002</v>
      </c>
      <c r="F1817" s="65">
        <f>Raw_endusebreakdownannual!F1816</f>
        <v>197962.61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0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175913.36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536631.11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606563.23</v>
      </c>
      <c r="F1822" s="65">
        <f>Raw_endusebreakdownannual!F1821</f>
        <v>0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351851.19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196522.27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4382606.99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6053565.8799999999</v>
      </c>
      <c r="F1832" s="65">
        <f>Raw_endusebreakdownannual!F1831</f>
        <v>196522.27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0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203922.91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536631.11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606563.23</v>
      </c>
      <c r="F1837" s="65">
        <f>Raw_endusebreakdownannual!F1836</f>
        <v>0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380994.76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200862.32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3765397.94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5493509.9500000002</v>
      </c>
      <c r="F1847" s="65">
        <f>Raw_endusebreakdownannual!F1846</f>
        <v>200862.32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0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152467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536631.11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606563.23</v>
      </c>
      <c r="F1852" s="65">
        <f>Raw_endusebreakdownannual!F1851</f>
        <v>0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357458.85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206450.68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3693189.51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5346309.7</v>
      </c>
      <c r="F1862" s="65">
        <f>Raw_endusebreakdownannual!F1861</f>
        <v>206450.68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0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229340.29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536631.11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606563.23</v>
      </c>
      <c r="F1867" s="65">
        <f>Raw_endusebreakdownannual!F1866</f>
        <v>0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374014.34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195069.14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4027878.36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5774427.3300000001</v>
      </c>
      <c r="F1877" s="65">
        <f>Raw_endusebreakdownannual!F1876</f>
        <v>195069.14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0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305413.5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536631.11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606563.23</v>
      </c>
      <c r="F1882" s="65">
        <f>Raw_endusebreakdownannual!F1881</f>
        <v>0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401605.98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185244.4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4358832.66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6209046.4900000002</v>
      </c>
      <c r="F1892" s="65">
        <f>Raw_endusebreakdownannual!F1891</f>
        <v>185244.4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449996.74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536631.11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606563.23</v>
      </c>
      <c r="F1897" s="65">
        <f>Raw_endusebreakdownannual!F1896</f>
        <v>0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386153.04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164586.62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5040775.87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7020119.9900000002</v>
      </c>
      <c r="F1907" s="65">
        <f>Raw_endusebreakdownannual!F1906</f>
        <v>164586.62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0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175262.67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536631.11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606563.23</v>
      </c>
      <c r="F1912" s="65">
        <f>Raw_endusebreakdownannual!F1911</f>
        <v>0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425175.97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218275.08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3775804.92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5519437.9100000001</v>
      </c>
      <c r="F1922" s="65">
        <f>Raw_endusebreakdownannual!F1921</f>
        <v>218275.08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1214574.6499999999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1704.89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851232.33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606563.23</v>
      </c>
      <c r="F1927" s="65">
        <f>Raw_endusebreakdownannual!F1926</f>
        <v>0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144300.75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241445.41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3155322.51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4759123.72</v>
      </c>
      <c r="F1937" s="65">
        <f>Raw_endusebreakdownannual!F1936</f>
        <v>1456020.06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749868.15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82922.31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851232.33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606563.23</v>
      </c>
      <c r="F1942" s="65">
        <f>Raw_endusebreakdownannual!F1941</f>
        <v>0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176338.26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221982.61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3997463.01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5714519.1399999997</v>
      </c>
      <c r="F1952" s="65">
        <f>Raw_endusebreakdownannual!F1951</f>
        <v>971850.76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613365.57999999996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38254.980000000003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851232.33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606563.23</v>
      </c>
      <c r="F1957" s="65">
        <f>Raw_endusebreakdownannual!F1956</f>
        <v>0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154506.60999999999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221119.6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4047827.02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5698384.1799999997</v>
      </c>
      <c r="F1967" s="65">
        <f>Raw_endusebreakdownannual!F1966</f>
        <v>834485.17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532160.68999999994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108884.05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851232.33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606563.23</v>
      </c>
      <c r="F1972" s="65">
        <f>Raw_endusebreakdownannual!F1971</f>
        <v>0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178301.14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213587.52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4214045.63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5959026.3899999997</v>
      </c>
      <c r="F1982" s="65">
        <f>Raw_endusebreakdownannual!F1981</f>
        <v>745748.21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546009.38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49902.49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851232.33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606563.23</v>
      </c>
      <c r="F1987" s="65">
        <f>Raw_endusebreakdownannual!F1986</f>
        <v>0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159671.65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221127.31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4106001.4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5773371.0999999996</v>
      </c>
      <c r="F1997" s="65">
        <f>Raw_endusebreakdownannual!F1996</f>
        <v>767136.69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226650.98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96870.080000000002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851232.33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606563.23</v>
      </c>
      <c r="F2002" s="65">
        <f>Raw_endusebreakdownannual!F2001</f>
        <v>0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171378.03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203804.72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5173492.93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6899536.5899999999</v>
      </c>
      <c r="F2012" s="65">
        <f>Raw_endusebreakdownannual!F2011</f>
        <v>430455.69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217327.75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113178.34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851232.33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606563.23</v>
      </c>
      <c r="F2017" s="65">
        <f>Raw_endusebreakdownannual!F2016</f>
        <v>0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172300.48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201234.17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5098796.0599999996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6842070.4500000002</v>
      </c>
      <c r="F2027" s="65">
        <f>Raw_endusebreakdownannual!F2026</f>
        <v>418561.92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258866.52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154403.63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851232.33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606563.23</v>
      </c>
      <c r="F2032" s="65">
        <f>Raw_endusebreakdownannual!F2031</f>
        <v>0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190616.21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200942.77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4982955.66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6785771.0700000003</v>
      </c>
      <c r="F2042" s="65">
        <f>Raw_endusebreakdownannual!F2041</f>
        <v>459809.29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229480.28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191687.85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851232.33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606563.23</v>
      </c>
      <c r="F2047" s="65">
        <f>Raw_endusebreakdownannual!F2046</f>
        <v>0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213449.66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198176.16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5073241.76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6936174.8300000001</v>
      </c>
      <c r="F2057" s="65">
        <f>Raw_endusebreakdownannual!F2056</f>
        <v>427656.44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340438.27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256107.03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851232.33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606563.23</v>
      </c>
      <c r="F2062" s="65">
        <f>Raw_endusebreakdownannual!F2061</f>
        <v>0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213254.76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196625.85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4915342.4000000004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6842499.75</v>
      </c>
      <c r="F2072" s="65">
        <f>Raw_endusebreakdownannual!F2071</f>
        <v>537064.12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688410.77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292405.98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851232.33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606563.23</v>
      </c>
      <c r="F2077" s="65">
        <f>Raw_endusebreakdownannual!F2076</f>
        <v>0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230699.72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201000.02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4384505.95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6365407.21</v>
      </c>
      <c r="F2087" s="65">
        <f>Raw_endusebreakdownannual!F2086</f>
        <v>889410.79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650592.49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226283.47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851232.33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606563.23</v>
      </c>
      <c r="F2092" s="65">
        <f>Raw_endusebreakdownannual!F2091</f>
        <v>0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208492.54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206596.93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4320152.67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6212724.2400000002</v>
      </c>
      <c r="F2102" s="65">
        <f>Raw_endusebreakdownannual!F2101</f>
        <v>857189.43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557097.68999999994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330390.99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851232.33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606563.23</v>
      </c>
      <c r="F2107" s="65">
        <f>Raw_endusebreakdownannual!F2106</f>
        <v>0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233855.45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195205.29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4572059.67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6594101.6699999999</v>
      </c>
      <c r="F2117" s="65">
        <f>Raw_endusebreakdownannual!F2116</f>
        <v>752302.98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412785.79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422638.58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851232.33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606563.23</v>
      </c>
      <c r="F2122" s="65">
        <f>Raw_endusebreakdownannual!F2121</f>
        <v>0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263997.77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185399.02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4910827.3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7055259.21</v>
      </c>
      <c r="F2132" s="65">
        <f>Raw_endusebreakdownannual!F2131</f>
        <v>598184.81000000006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158271.60999999999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607962.39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851232.33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606563.23</v>
      </c>
      <c r="F2137" s="65">
        <f>Raw_endusebreakdownannual!F2136</f>
        <v>0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287712.3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164751.32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5387550.6200000001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7741020.8700000001</v>
      </c>
      <c r="F2147" s="65">
        <f>Raw_endusebreakdownannual!F2146</f>
        <v>323022.93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849465.35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251408.48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851232.33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606563.23</v>
      </c>
      <c r="F2152" s="65">
        <f>Raw_endusebreakdownannual!F2151</f>
        <v>0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255789.95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218400.35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4404668.47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6369662.46</v>
      </c>
      <c r="F2162" s="65">
        <f>Raw_endusebreakdownannual!F2161</f>
        <v>1067865.7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1282135.58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784.95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536631.11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606563.23</v>
      </c>
      <c r="F2167" s="65">
        <f>Raw_endusebreakdownannual!F2166</f>
        <v>0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116917.59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241439.46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1875798.58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3136695.46</v>
      </c>
      <c r="F2177" s="65">
        <f>Raw_endusebreakdownannual!F2176</f>
        <v>1523575.04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763553.83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43374.82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536631.11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606563.23</v>
      </c>
      <c r="F2182" s="65">
        <f>Raw_endusebreakdownannual!F2181</f>
        <v>0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127540.88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221945.05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3269475.51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4583585.55</v>
      </c>
      <c r="F2192" s="65">
        <f>Raw_endusebreakdownannual!F2191</f>
        <v>985498.88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687957.34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16121.31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536631.11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606563.23</v>
      </c>
      <c r="F2197" s="65">
        <f>Raw_endusebreakdownannual!F2196</f>
        <v>0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116105.58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221077.7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3080906.26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4356327.49</v>
      </c>
      <c r="F2207" s="65">
        <f>Raw_endusebreakdownannual!F2206</f>
        <v>909035.05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574686.78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58093.26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536631.11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606563.23</v>
      </c>
      <c r="F2212" s="65">
        <f>Raw_endusebreakdownannual!F2211</f>
        <v>0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130113.57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213494.42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3434931.44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4766332.62</v>
      </c>
      <c r="F2222" s="65">
        <f>Raw_endusebreakdownannual!F2221</f>
        <v>788181.19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599699.67000000004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19853.669999999998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536631.11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606563.23</v>
      </c>
      <c r="F2227" s="65">
        <f>Raw_endusebreakdownannual!F2226</f>
        <v>0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116589.77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221091.16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3365792.23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4645430.03</v>
      </c>
      <c r="F2237" s="65">
        <f>Raw_endusebreakdownannual!F2236</f>
        <v>820790.83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278953.56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41408.17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536631.11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606563.23</v>
      </c>
      <c r="F2242" s="65">
        <f>Raw_endusebreakdownannual!F2241</f>
        <v>0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122931.79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203680.77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4562770.45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5870304.7599999998</v>
      </c>
      <c r="F2252" s="65">
        <f>Raw_endusebreakdownannual!F2251</f>
        <v>482634.32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267720.33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52894.67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536631.11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606563.23</v>
      </c>
      <c r="F2257" s="65">
        <f>Raw_endusebreakdownannual!F2256</f>
        <v>0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124601.14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201108.09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4420112.5199999996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5740802.6900000004</v>
      </c>
      <c r="F2267" s="65">
        <f>Raw_endusebreakdownannual!F2266</f>
        <v>468828.42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295222.11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80798.240000000005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536631.11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606563.23</v>
      </c>
      <c r="F2272" s="65">
        <f>Raw_endusebreakdownannual!F2271</f>
        <v>0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134909.63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200833.17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4354466.6500000004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5713368.8700000001</v>
      </c>
      <c r="F2282" s="65">
        <f>Raw_endusebreakdownannual!F2281</f>
        <v>496055.28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263328.21999999997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101242.43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536631.11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606563.23</v>
      </c>
      <c r="F2287" s="65">
        <f>Raw_endusebreakdownannual!F2286</f>
        <v>0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142752.07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197996.03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4532211.63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5919400.4800000004</v>
      </c>
      <c r="F2297" s="65">
        <f>Raw_endusebreakdownannual!F2296</f>
        <v>461324.24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363242.76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162279.64000000001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536631.11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606563.23</v>
      </c>
      <c r="F2302" s="65">
        <f>Raw_endusebreakdownannual!F2301</f>
        <v>0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160187.96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196515.31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4452009.99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5917671.9299999997</v>
      </c>
      <c r="F2312" s="65">
        <f>Raw_endusebreakdownannual!F2311</f>
        <v>559758.07999999996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688501.6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191377.7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536631.11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606563.23</v>
      </c>
      <c r="F2317" s="65">
        <f>Raw_endusebreakdownannual!F2316</f>
        <v>0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168247.58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200916.81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3810782.14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5313601.76</v>
      </c>
      <c r="F2327" s="65">
        <f>Raw_endusebreakdownannual!F2326</f>
        <v>889418.41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655219.96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142105.06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536631.11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606563.23</v>
      </c>
      <c r="F2332" s="65">
        <f>Raw_endusebreakdownannual!F2331</f>
        <v>0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155704.5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206501.96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3715534.71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5156538.62</v>
      </c>
      <c r="F2342" s="65">
        <f>Raw_endusebreakdownannual!F2341</f>
        <v>861721.92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573847.75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215578.59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536631.11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606563.23</v>
      </c>
      <c r="F2347" s="65">
        <f>Raw_endusebreakdownannual!F2346</f>
        <v>0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171969.89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195074.75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4055242.31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5585985.1399999997</v>
      </c>
      <c r="F2357" s="65">
        <f>Raw_endusebreakdownannual!F2356</f>
        <v>768922.5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439278.81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287556.2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536631.11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606563.23</v>
      </c>
      <c r="F2362" s="65">
        <f>Raw_endusebreakdownannual!F2361</f>
        <v>0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197105.08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185295.4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4431531.37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6059387</v>
      </c>
      <c r="F2372" s="65">
        <f>Raw_endusebreakdownannual!F2371</f>
        <v>624574.22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175863.95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425365.09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536631.11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606563.23</v>
      </c>
      <c r="F2377" s="65">
        <f>Raw_endusebreakdownannual!F2376</f>
        <v>0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207676.5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164647.81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5067870.95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6844106.8799999999</v>
      </c>
      <c r="F2387" s="65">
        <f>Raw_endusebreakdownannual!F2386</f>
        <v>340511.76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827889.07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163594.32999999999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536631.11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606563.23</v>
      </c>
      <c r="F2392" s="65">
        <f>Raw_endusebreakdownannual!F2391</f>
        <v>0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187832.98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218257.09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3905705.24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5400326.9000000004</v>
      </c>
      <c r="F2402" s="65">
        <f>Raw_endusebreakdownannual!F2401</f>
        <v>1046146.16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408</v>
      </c>
      <c r="E2">
        <v>0</v>
      </c>
      <c r="F2">
        <v>1452949.2</v>
      </c>
    </row>
    <row r="3" spans="1:6" x14ac:dyDescent="0.25">
      <c r="A3" t="s">
        <v>39</v>
      </c>
      <c r="B3" t="s">
        <v>73</v>
      </c>
      <c r="C3" t="s">
        <v>67</v>
      </c>
      <c r="D3" t="s">
        <v>409</v>
      </c>
      <c r="E3">
        <v>10726.75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410</v>
      </c>
      <c r="E4">
        <v>851232.33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411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412</v>
      </c>
      <c r="E6">
        <v>606563.23</v>
      </c>
      <c r="F6">
        <v>0</v>
      </c>
    </row>
    <row r="7" spans="1:6" x14ac:dyDescent="0.25">
      <c r="A7" t="s">
        <v>39</v>
      </c>
      <c r="B7" t="s">
        <v>73</v>
      </c>
      <c r="C7" t="s">
        <v>67</v>
      </c>
      <c r="D7" t="s">
        <v>413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414</v>
      </c>
      <c r="E8">
        <v>214831.24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415</v>
      </c>
      <c r="E9">
        <v>1288.1300000000001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416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417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418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419</v>
      </c>
      <c r="E13">
        <v>0</v>
      </c>
      <c r="F13">
        <v>241455.39</v>
      </c>
    </row>
    <row r="14" spans="1:6" x14ac:dyDescent="0.25">
      <c r="A14" t="s">
        <v>39</v>
      </c>
      <c r="B14" t="s">
        <v>73</v>
      </c>
      <c r="C14" t="s">
        <v>67</v>
      </c>
      <c r="D14" t="s">
        <v>420</v>
      </c>
      <c r="E14">
        <v>3190505.24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421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422</v>
      </c>
      <c r="E16">
        <v>4875146.92</v>
      </c>
      <c r="F16">
        <v>1694404.59</v>
      </c>
    </row>
    <row r="17" spans="1:6" x14ac:dyDescent="0.25">
      <c r="A17" t="s">
        <v>39</v>
      </c>
      <c r="B17" t="s">
        <v>74</v>
      </c>
      <c r="C17" t="s">
        <v>67</v>
      </c>
      <c r="D17" t="s">
        <v>408</v>
      </c>
      <c r="E17">
        <v>0</v>
      </c>
      <c r="F17">
        <v>1061546.53</v>
      </c>
    </row>
    <row r="18" spans="1:6" x14ac:dyDescent="0.25">
      <c r="A18" t="s">
        <v>39</v>
      </c>
      <c r="B18" t="s">
        <v>74</v>
      </c>
      <c r="C18" t="s">
        <v>67</v>
      </c>
      <c r="D18" t="s">
        <v>409</v>
      </c>
      <c r="E18">
        <v>174616.78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410</v>
      </c>
      <c r="E19">
        <v>851232.33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411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412</v>
      </c>
      <c r="E21">
        <v>606563.23</v>
      </c>
      <c r="F21">
        <v>0</v>
      </c>
    </row>
    <row r="22" spans="1:6" x14ac:dyDescent="0.25">
      <c r="A22" t="s">
        <v>39</v>
      </c>
      <c r="B22" t="s">
        <v>74</v>
      </c>
      <c r="C22" t="s">
        <v>67</v>
      </c>
      <c r="D22" t="s">
        <v>413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414</v>
      </c>
      <c r="E23">
        <v>191262.51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415</v>
      </c>
      <c r="E24">
        <v>6313.34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416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417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418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419</v>
      </c>
      <c r="E28">
        <v>0</v>
      </c>
      <c r="F28">
        <v>221981.92</v>
      </c>
    </row>
    <row r="29" spans="1:6" x14ac:dyDescent="0.25">
      <c r="A29" t="s">
        <v>39</v>
      </c>
      <c r="B29" t="s">
        <v>74</v>
      </c>
      <c r="C29" t="s">
        <v>67</v>
      </c>
      <c r="D29" t="s">
        <v>420</v>
      </c>
      <c r="E29">
        <v>4011831.52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421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422</v>
      </c>
      <c r="E31">
        <v>5841819.71</v>
      </c>
      <c r="F31">
        <v>1283528.44</v>
      </c>
    </row>
    <row r="32" spans="1:6" x14ac:dyDescent="0.25">
      <c r="A32" t="s">
        <v>39</v>
      </c>
      <c r="B32" t="s">
        <v>75</v>
      </c>
      <c r="C32" t="s">
        <v>67</v>
      </c>
      <c r="D32" t="s">
        <v>408</v>
      </c>
      <c r="E32">
        <v>0</v>
      </c>
      <c r="F32">
        <v>855579.06</v>
      </c>
    </row>
    <row r="33" spans="1:6" x14ac:dyDescent="0.25">
      <c r="A33" t="s">
        <v>39</v>
      </c>
      <c r="B33" t="s">
        <v>75</v>
      </c>
      <c r="C33" t="s">
        <v>67</v>
      </c>
      <c r="D33" t="s">
        <v>409</v>
      </c>
      <c r="E33">
        <v>95248.82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410</v>
      </c>
      <c r="E34">
        <v>851232.33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411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412</v>
      </c>
      <c r="E36">
        <v>606563.23</v>
      </c>
      <c r="F36">
        <v>0</v>
      </c>
    </row>
    <row r="37" spans="1:6" x14ac:dyDescent="0.25">
      <c r="A37" t="s">
        <v>39</v>
      </c>
      <c r="B37" t="s">
        <v>75</v>
      </c>
      <c r="C37" t="s">
        <v>67</v>
      </c>
      <c r="D37" t="s">
        <v>413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414</v>
      </c>
      <c r="E38">
        <v>143971.60999999999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415</v>
      </c>
      <c r="E39">
        <v>5632.27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416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417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418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419</v>
      </c>
      <c r="E43">
        <v>0</v>
      </c>
      <c r="F43">
        <v>221119.44</v>
      </c>
    </row>
    <row r="44" spans="1:6" x14ac:dyDescent="0.25">
      <c r="A44" t="s">
        <v>39</v>
      </c>
      <c r="B44" t="s">
        <v>75</v>
      </c>
      <c r="C44" t="s">
        <v>67</v>
      </c>
      <c r="D44" t="s">
        <v>420</v>
      </c>
      <c r="E44">
        <v>4067636.74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421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422</v>
      </c>
      <c r="E46">
        <v>5770285</v>
      </c>
      <c r="F46">
        <v>1076698.5</v>
      </c>
    </row>
    <row r="47" spans="1:6" x14ac:dyDescent="0.25">
      <c r="A47" t="s">
        <v>39</v>
      </c>
      <c r="B47" t="s">
        <v>76</v>
      </c>
      <c r="C47" t="s">
        <v>67</v>
      </c>
      <c r="D47" t="s">
        <v>408</v>
      </c>
      <c r="E47">
        <v>0</v>
      </c>
      <c r="F47">
        <v>798103.17</v>
      </c>
    </row>
    <row r="48" spans="1:6" x14ac:dyDescent="0.25">
      <c r="A48" t="s">
        <v>39</v>
      </c>
      <c r="B48" t="s">
        <v>76</v>
      </c>
      <c r="C48" t="s">
        <v>67</v>
      </c>
      <c r="D48" t="s">
        <v>409</v>
      </c>
      <c r="E48">
        <v>206263.26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410</v>
      </c>
      <c r="E49">
        <v>851232.33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411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412</v>
      </c>
      <c r="E51">
        <v>606563.23</v>
      </c>
      <c r="F51">
        <v>0</v>
      </c>
    </row>
    <row r="52" spans="1:6" x14ac:dyDescent="0.25">
      <c r="A52" t="s">
        <v>39</v>
      </c>
      <c r="B52" t="s">
        <v>76</v>
      </c>
      <c r="C52" t="s">
        <v>67</v>
      </c>
      <c r="D52" t="s">
        <v>413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414</v>
      </c>
      <c r="E53">
        <v>186811.13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415</v>
      </c>
      <c r="E54">
        <v>6908.42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416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417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418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419</v>
      </c>
      <c r="E58">
        <v>0</v>
      </c>
      <c r="F58">
        <v>213585.49</v>
      </c>
    </row>
    <row r="59" spans="1:6" x14ac:dyDescent="0.25">
      <c r="A59" t="s">
        <v>39</v>
      </c>
      <c r="B59" t="s">
        <v>76</v>
      </c>
      <c r="C59" t="s">
        <v>67</v>
      </c>
      <c r="D59" t="s">
        <v>420</v>
      </c>
      <c r="E59">
        <v>4228732.24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421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422</v>
      </c>
      <c r="E61">
        <v>6086510.6100000003</v>
      </c>
      <c r="F61">
        <v>1011688.67</v>
      </c>
    </row>
    <row r="62" spans="1:6" x14ac:dyDescent="0.25">
      <c r="A62" t="s">
        <v>39</v>
      </c>
      <c r="B62" t="s">
        <v>77</v>
      </c>
      <c r="C62" t="s">
        <v>67</v>
      </c>
      <c r="D62" t="s">
        <v>408</v>
      </c>
      <c r="E62">
        <v>0</v>
      </c>
      <c r="F62">
        <v>812091.72</v>
      </c>
    </row>
    <row r="63" spans="1:6" x14ac:dyDescent="0.25">
      <c r="A63" t="s">
        <v>39</v>
      </c>
      <c r="B63" t="s">
        <v>77</v>
      </c>
      <c r="C63" t="s">
        <v>67</v>
      </c>
      <c r="D63" t="s">
        <v>409</v>
      </c>
      <c r="E63">
        <v>119633.82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410</v>
      </c>
      <c r="E64">
        <v>851232.33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411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412</v>
      </c>
      <c r="E66">
        <v>606563.23</v>
      </c>
      <c r="F66">
        <v>0</v>
      </c>
    </row>
    <row r="67" spans="1:6" x14ac:dyDescent="0.25">
      <c r="A67" t="s">
        <v>39</v>
      </c>
      <c r="B67" t="s">
        <v>77</v>
      </c>
      <c r="C67" t="s">
        <v>67</v>
      </c>
      <c r="D67" t="s">
        <v>413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414</v>
      </c>
      <c r="E68">
        <v>145325.14000000001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415</v>
      </c>
      <c r="E69">
        <v>5935.53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416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417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418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419</v>
      </c>
      <c r="E73">
        <v>0</v>
      </c>
      <c r="F73">
        <v>221127.63</v>
      </c>
    </row>
    <row r="74" spans="1:6" x14ac:dyDescent="0.25">
      <c r="A74" t="s">
        <v>39</v>
      </c>
      <c r="B74" t="s">
        <v>77</v>
      </c>
      <c r="C74" t="s">
        <v>67</v>
      </c>
      <c r="D74" t="s">
        <v>420</v>
      </c>
      <c r="E74">
        <v>4132104.85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421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422</v>
      </c>
      <c r="E76">
        <v>5860794.9100000001</v>
      </c>
      <c r="F76">
        <v>1033219.35</v>
      </c>
    </row>
    <row r="77" spans="1:6" x14ac:dyDescent="0.25">
      <c r="A77" t="s">
        <v>39</v>
      </c>
      <c r="B77" t="s">
        <v>78</v>
      </c>
      <c r="C77" t="s">
        <v>67</v>
      </c>
      <c r="D77" t="s">
        <v>408</v>
      </c>
      <c r="E77">
        <v>0</v>
      </c>
      <c r="F77">
        <v>449499.26</v>
      </c>
    </row>
    <row r="78" spans="1:6" x14ac:dyDescent="0.25">
      <c r="A78" t="s">
        <v>39</v>
      </c>
      <c r="B78" t="s">
        <v>78</v>
      </c>
      <c r="C78" t="s">
        <v>67</v>
      </c>
      <c r="D78" t="s">
        <v>409</v>
      </c>
      <c r="E78">
        <v>218587.3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410</v>
      </c>
      <c r="E79">
        <v>851232.33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411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412</v>
      </c>
      <c r="E81">
        <v>606563.23</v>
      </c>
      <c r="F81">
        <v>0</v>
      </c>
    </row>
    <row r="82" spans="1:6" x14ac:dyDescent="0.25">
      <c r="A82" t="s">
        <v>39</v>
      </c>
      <c r="B82" t="s">
        <v>78</v>
      </c>
      <c r="C82" t="s">
        <v>67</v>
      </c>
      <c r="D82" t="s">
        <v>413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414</v>
      </c>
      <c r="E83">
        <v>168975.61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415</v>
      </c>
      <c r="E84">
        <v>9355.98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416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417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418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419</v>
      </c>
      <c r="E88">
        <v>0</v>
      </c>
      <c r="F88">
        <v>203805.86</v>
      </c>
    </row>
    <row r="89" spans="1:6" x14ac:dyDescent="0.25">
      <c r="A89" t="s">
        <v>39</v>
      </c>
      <c r="B89" t="s">
        <v>78</v>
      </c>
      <c r="C89" t="s">
        <v>67</v>
      </c>
      <c r="D89" t="s">
        <v>420</v>
      </c>
      <c r="E89">
        <v>5164449.0199999996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421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422</v>
      </c>
      <c r="E91">
        <v>7019163.4800000004</v>
      </c>
      <c r="F91">
        <v>653305.12</v>
      </c>
    </row>
    <row r="92" spans="1:6" x14ac:dyDescent="0.25">
      <c r="A92" t="s">
        <v>39</v>
      </c>
      <c r="B92" t="s">
        <v>79</v>
      </c>
      <c r="C92" t="s">
        <v>67</v>
      </c>
      <c r="D92" t="s">
        <v>408</v>
      </c>
      <c r="E92">
        <v>0</v>
      </c>
      <c r="F92">
        <v>464799.28</v>
      </c>
    </row>
    <row r="93" spans="1:6" x14ac:dyDescent="0.25">
      <c r="A93" t="s">
        <v>39</v>
      </c>
      <c r="B93" t="s">
        <v>79</v>
      </c>
      <c r="C93" t="s">
        <v>67</v>
      </c>
      <c r="D93" t="s">
        <v>409</v>
      </c>
      <c r="E93">
        <v>257445.52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410</v>
      </c>
      <c r="E94">
        <v>851232.33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411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412</v>
      </c>
      <c r="E96">
        <v>606563.23</v>
      </c>
      <c r="F96">
        <v>0</v>
      </c>
    </row>
    <row r="97" spans="1:6" x14ac:dyDescent="0.25">
      <c r="A97" t="s">
        <v>39</v>
      </c>
      <c r="B97" t="s">
        <v>79</v>
      </c>
      <c r="C97" t="s">
        <v>67</v>
      </c>
      <c r="D97" t="s">
        <v>413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414</v>
      </c>
      <c r="E98">
        <v>217206.88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415</v>
      </c>
      <c r="E99">
        <v>11680.29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416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417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418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419</v>
      </c>
      <c r="E103">
        <v>0</v>
      </c>
      <c r="F103">
        <v>201233.74</v>
      </c>
    </row>
    <row r="104" spans="1:6" x14ac:dyDescent="0.25">
      <c r="A104" t="s">
        <v>39</v>
      </c>
      <c r="B104" t="s">
        <v>79</v>
      </c>
      <c r="C104" t="s">
        <v>67</v>
      </c>
      <c r="D104" t="s">
        <v>420</v>
      </c>
      <c r="E104">
        <v>5093527.33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421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422</v>
      </c>
      <c r="E106">
        <v>7037655.5800000001</v>
      </c>
      <c r="F106">
        <v>666033.02</v>
      </c>
    </row>
    <row r="107" spans="1:6" x14ac:dyDescent="0.25">
      <c r="A107" t="s">
        <v>39</v>
      </c>
      <c r="B107" t="s">
        <v>80</v>
      </c>
      <c r="C107" t="s">
        <v>67</v>
      </c>
      <c r="D107" t="s">
        <v>408</v>
      </c>
      <c r="E107">
        <v>0</v>
      </c>
      <c r="F107">
        <v>540366.78</v>
      </c>
    </row>
    <row r="108" spans="1:6" x14ac:dyDescent="0.25">
      <c r="A108" t="s">
        <v>39</v>
      </c>
      <c r="B108" t="s">
        <v>80</v>
      </c>
      <c r="C108" t="s">
        <v>67</v>
      </c>
      <c r="D108" t="s">
        <v>409</v>
      </c>
      <c r="E108">
        <v>306744.84999999998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410</v>
      </c>
      <c r="E109">
        <v>851232.33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411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412</v>
      </c>
      <c r="E111">
        <v>606563.23</v>
      </c>
      <c r="F111">
        <v>0</v>
      </c>
    </row>
    <row r="112" spans="1:6" x14ac:dyDescent="0.25">
      <c r="A112" t="s">
        <v>39</v>
      </c>
      <c r="B112" t="s">
        <v>80</v>
      </c>
      <c r="C112" t="s">
        <v>67</v>
      </c>
      <c r="D112" t="s">
        <v>413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414</v>
      </c>
      <c r="E113">
        <v>218374.24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415</v>
      </c>
      <c r="E114">
        <v>9569.4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416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417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418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419</v>
      </c>
      <c r="E118">
        <v>0</v>
      </c>
      <c r="F118">
        <v>200942.88</v>
      </c>
    </row>
    <row r="119" spans="1:6" x14ac:dyDescent="0.25">
      <c r="A119" t="s">
        <v>39</v>
      </c>
      <c r="B119" t="s">
        <v>80</v>
      </c>
      <c r="C119" t="s">
        <v>67</v>
      </c>
      <c r="D119" t="s">
        <v>420</v>
      </c>
      <c r="E119">
        <v>4973036.6100000003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421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422</v>
      </c>
      <c r="E121">
        <v>6965520.6600000001</v>
      </c>
      <c r="F121">
        <v>741309.66</v>
      </c>
    </row>
    <row r="122" spans="1:6" x14ac:dyDescent="0.25">
      <c r="A122" t="s">
        <v>39</v>
      </c>
      <c r="B122" t="s">
        <v>81</v>
      </c>
      <c r="C122" t="s">
        <v>67</v>
      </c>
      <c r="D122" t="s">
        <v>408</v>
      </c>
      <c r="E122">
        <v>0</v>
      </c>
      <c r="F122">
        <v>533344.16</v>
      </c>
    </row>
    <row r="123" spans="1:6" x14ac:dyDescent="0.25">
      <c r="A123" t="s">
        <v>39</v>
      </c>
      <c r="B123" t="s">
        <v>81</v>
      </c>
      <c r="C123" t="s">
        <v>67</v>
      </c>
      <c r="D123" t="s">
        <v>409</v>
      </c>
      <c r="E123">
        <v>369789.73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410</v>
      </c>
      <c r="E124">
        <v>851232.33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411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412</v>
      </c>
      <c r="E126">
        <v>606563.23</v>
      </c>
      <c r="F126">
        <v>0</v>
      </c>
    </row>
    <row r="127" spans="1:6" x14ac:dyDescent="0.25">
      <c r="A127" t="s">
        <v>39</v>
      </c>
      <c r="B127" t="s">
        <v>81</v>
      </c>
      <c r="C127" t="s">
        <v>67</v>
      </c>
      <c r="D127" t="s">
        <v>413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414</v>
      </c>
      <c r="E128">
        <v>246416.84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415</v>
      </c>
      <c r="E129">
        <v>12742.07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416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417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418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419</v>
      </c>
      <c r="E133">
        <v>0</v>
      </c>
      <c r="F133">
        <v>198177.44</v>
      </c>
    </row>
    <row r="134" spans="1:6" x14ac:dyDescent="0.25">
      <c r="A134" t="s">
        <v>39</v>
      </c>
      <c r="B134" t="s">
        <v>81</v>
      </c>
      <c r="C134" t="s">
        <v>67</v>
      </c>
      <c r="D134" t="s">
        <v>420</v>
      </c>
      <c r="E134">
        <v>5050544.7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421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422</v>
      </c>
      <c r="E136">
        <v>7137288.9000000004</v>
      </c>
      <c r="F136">
        <v>731521.61</v>
      </c>
    </row>
    <row r="137" spans="1:6" x14ac:dyDescent="0.25">
      <c r="A137" t="s">
        <v>39</v>
      </c>
      <c r="B137" t="s">
        <v>20</v>
      </c>
      <c r="C137" t="s">
        <v>67</v>
      </c>
      <c r="D137" t="s">
        <v>408</v>
      </c>
      <c r="E137">
        <v>0</v>
      </c>
      <c r="F137">
        <v>652894.1</v>
      </c>
    </row>
    <row r="138" spans="1:6" x14ac:dyDescent="0.25">
      <c r="A138" t="s">
        <v>39</v>
      </c>
      <c r="B138" t="s">
        <v>20</v>
      </c>
      <c r="C138" t="s">
        <v>67</v>
      </c>
      <c r="D138" t="s">
        <v>409</v>
      </c>
      <c r="E138">
        <v>434694.48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410</v>
      </c>
      <c r="E139">
        <v>851232.33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411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412</v>
      </c>
      <c r="E141">
        <v>606563.23</v>
      </c>
      <c r="F141">
        <v>0</v>
      </c>
    </row>
    <row r="142" spans="1:6" x14ac:dyDescent="0.25">
      <c r="A142" t="s">
        <v>39</v>
      </c>
      <c r="B142" t="s">
        <v>20</v>
      </c>
      <c r="C142" t="s">
        <v>67</v>
      </c>
      <c r="D142" t="s">
        <v>413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414</v>
      </c>
      <c r="E143">
        <v>268397.34000000003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415</v>
      </c>
      <c r="E144">
        <v>10008.57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416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417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418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419</v>
      </c>
      <c r="E148">
        <v>0</v>
      </c>
      <c r="F148">
        <v>196628.39</v>
      </c>
    </row>
    <row r="149" spans="1:6" x14ac:dyDescent="0.25">
      <c r="A149" t="s">
        <v>39</v>
      </c>
      <c r="B149" t="s">
        <v>20</v>
      </c>
      <c r="C149" t="s">
        <v>67</v>
      </c>
      <c r="D149" t="s">
        <v>420</v>
      </c>
      <c r="E149">
        <v>4894040.8099999996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421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422</v>
      </c>
      <c r="E151">
        <v>7064936.75</v>
      </c>
      <c r="F151">
        <v>849522.49</v>
      </c>
    </row>
    <row r="152" spans="1:6" x14ac:dyDescent="0.25">
      <c r="A152" t="s">
        <v>39</v>
      </c>
      <c r="B152" t="s">
        <v>21</v>
      </c>
      <c r="C152" t="s">
        <v>67</v>
      </c>
      <c r="D152" t="s">
        <v>408</v>
      </c>
      <c r="E152">
        <v>0</v>
      </c>
      <c r="F152">
        <v>1013590.33</v>
      </c>
    </row>
    <row r="153" spans="1:6" x14ac:dyDescent="0.25">
      <c r="A153" t="s">
        <v>39</v>
      </c>
      <c r="B153" t="s">
        <v>21</v>
      </c>
      <c r="C153" t="s">
        <v>67</v>
      </c>
      <c r="D153" t="s">
        <v>409</v>
      </c>
      <c r="E153">
        <v>454756.2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410</v>
      </c>
      <c r="E154">
        <v>851232.33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411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412</v>
      </c>
      <c r="E156">
        <v>606563.23</v>
      </c>
      <c r="F156">
        <v>0</v>
      </c>
    </row>
    <row r="157" spans="1:6" x14ac:dyDescent="0.25">
      <c r="A157" t="s">
        <v>39</v>
      </c>
      <c r="B157" t="s">
        <v>21</v>
      </c>
      <c r="C157" t="s">
        <v>67</v>
      </c>
      <c r="D157" t="s">
        <v>413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414</v>
      </c>
      <c r="E158">
        <v>284253.76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415</v>
      </c>
      <c r="E159">
        <v>9313.31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416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417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418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419</v>
      </c>
      <c r="E163">
        <v>0</v>
      </c>
      <c r="F163">
        <v>200996.11</v>
      </c>
    </row>
    <row r="164" spans="1:6" x14ac:dyDescent="0.25">
      <c r="A164" t="s">
        <v>39</v>
      </c>
      <c r="B164" t="s">
        <v>21</v>
      </c>
      <c r="C164" t="s">
        <v>67</v>
      </c>
      <c r="D164" t="s">
        <v>420</v>
      </c>
      <c r="E164">
        <v>4335187.9000000004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421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422</v>
      </c>
      <c r="E166">
        <v>6541306.7400000002</v>
      </c>
      <c r="F166">
        <v>1214586.44</v>
      </c>
    </row>
    <row r="167" spans="1:6" x14ac:dyDescent="0.25">
      <c r="A167" t="s">
        <v>39</v>
      </c>
      <c r="B167" t="s">
        <v>22</v>
      </c>
      <c r="C167" t="s">
        <v>67</v>
      </c>
      <c r="D167" t="s">
        <v>408</v>
      </c>
      <c r="E167">
        <v>0</v>
      </c>
      <c r="F167">
        <v>946099.44</v>
      </c>
    </row>
    <row r="168" spans="1:6" x14ac:dyDescent="0.25">
      <c r="A168" t="s">
        <v>39</v>
      </c>
      <c r="B168" t="s">
        <v>22</v>
      </c>
      <c r="C168" t="s">
        <v>67</v>
      </c>
      <c r="D168" t="s">
        <v>409</v>
      </c>
      <c r="E168">
        <v>370841.11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410</v>
      </c>
      <c r="E169">
        <v>851232.33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411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412</v>
      </c>
      <c r="E171">
        <v>606563.23</v>
      </c>
      <c r="F171">
        <v>0</v>
      </c>
    </row>
    <row r="172" spans="1:6" x14ac:dyDescent="0.25">
      <c r="A172" t="s">
        <v>39</v>
      </c>
      <c r="B172" t="s">
        <v>22</v>
      </c>
      <c r="C172" t="s">
        <v>67</v>
      </c>
      <c r="D172" t="s">
        <v>413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414</v>
      </c>
      <c r="E173">
        <v>251396.18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415</v>
      </c>
      <c r="E174">
        <v>9198.33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416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417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418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419</v>
      </c>
      <c r="E178">
        <v>0</v>
      </c>
      <c r="F178">
        <v>206602.08</v>
      </c>
    </row>
    <row r="179" spans="1:6" x14ac:dyDescent="0.25">
      <c r="A179" t="s">
        <v>39</v>
      </c>
      <c r="B179" t="s">
        <v>22</v>
      </c>
      <c r="C179" t="s">
        <v>67</v>
      </c>
      <c r="D179" t="s">
        <v>420</v>
      </c>
      <c r="E179">
        <v>4319467.5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421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422</v>
      </c>
      <c r="E181">
        <v>6408698.6799999997</v>
      </c>
      <c r="F181">
        <v>1152701.52</v>
      </c>
    </row>
    <row r="182" spans="1:6" x14ac:dyDescent="0.25">
      <c r="A182" t="s">
        <v>39</v>
      </c>
      <c r="B182" t="s">
        <v>23</v>
      </c>
      <c r="C182" t="s">
        <v>67</v>
      </c>
      <c r="D182" t="s">
        <v>408</v>
      </c>
      <c r="E182">
        <v>0</v>
      </c>
      <c r="F182">
        <v>808009.75</v>
      </c>
    </row>
    <row r="183" spans="1:6" x14ac:dyDescent="0.25">
      <c r="A183" t="s">
        <v>39</v>
      </c>
      <c r="B183" t="s">
        <v>23</v>
      </c>
      <c r="C183" t="s">
        <v>67</v>
      </c>
      <c r="D183" t="s">
        <v>409</v>
      </c>
      <c r="E183">
        <v>492896.57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410</v>
      </c>
      <c r="E184">
        <v>851232.33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411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412</v>
      </c>
      <c r="E186">
        <v>606563.23</v>
      </c>
      <c r="F186">
        <v>0</v>
      </c>
    </row>
    <row r="187" spans="1:6" x14ac:dyDescent="0.25">
      <c r="A187" t="s">
        <v>39</v>
      </c>
      <c r="B187" t="s">
        <v>23</v>
      </c>
      <c r="C187" t="s">
        <v>67</v>
      </c>
      <c r="D187" t="s">
        <v>413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414</v>
      </c>
      <c r="E188">
        <v>293740.65000000002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415</v>
      </c>
      <c r="E189">
        <v>10467.17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416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417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418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419</v>
      </c>
      <c r="E193">
        <v>0</v>
      </c>
      <c r="F193">
        <v>195205.63</v>
      </c>
    </row>
    <row r="194" spans="1:6" x14ac:dyDescent="0.25">
      <c r="A194" t="s">
        <v>39</v>
      </c>
      <c r="B194" t="s">
        <v>23</v>
      </c>
      <c r="C194" t="s">
        <v>67</v>
      </c>
      <c r="D194" t="s">
        <v>420</v>
      </c>
      <c r="E194">
        <v>4552632.33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421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422</v>
      </c>
      <c r="E196">
        <v>6807532.2800000003</v>
      </c>
      <c r="F196">
        <v>1003215.38</v>
      </c>
    </row>
    <row r="197" spans="1:6" x14ac:dyDescent="0.25">
      <c r="A197" t="s">
        <v>39</v>
      </c>
      <c r="B197" t="s">
        <v>24</v>
      </c>
      <c r="C197" t="s">
        <v>67</v>
      </c>
      <c r="D197" t="s">
        <v>408</v>
      </c>
      <c r="E197">
        <v>0</v>
      </c>
      <c r="F197">
        <v>718313.75</v>
      </c>
    </row>
    <row r="198" spans="1:6" x14ac:dyDescent="0.25">
      <c r="A198" t="s">
        <v>39</v>
      </c>
      <c r="B198" t="s">
        <v>24</v>
      </c>
      <c r="C198" t="s">
        <v>67</v>
      </c>
      <c r="D198" t="s">
        <v>409</v>
      </c>
      <c r="E198">
        <v>626792.29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410</v>
      </c>
      <c r="E199">
        <v>851232.33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411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412</v>
      </c>
      <c r="E201">
        <v>606563.23</v>
      </c>
      <c r="F201">
        <v>0</v>
      </c>
    </row>
    <row r="202" spans="1:6" x14ac:dyDescent="0.25">
      <c r="A202" t="s">
        <v>39</v>
      </c>
      <c r="B202" t="s">
        <v>24</v>
      </c>
      <c r="C202" t="s">
        <v>67</v>
      </c>
      <c r="D202" t="s">
        <v>413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414</v>
      </c>
      <c r="E203">
        <v>333573.05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415</v>
      </c>
      <c r="E204">
        <v>14170.12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416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417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418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419</v>
      </c>
      <c r="E208">
        <v>0</v>
      </c>
      <c r="F208">
        <v>185402.92</v>
      </c>
    </row>
    <row r="209" spans="1:6" x14ac:dyDescent="0.25">
      <c r="A209" t="s">
        <v>39</v>
      </c>
      <c r="B209" t="s">
        <v>24</v>
      </c>
      <c r="C209" t="s">
        <v>67</v>
      </c>
      <c r="D209" t="s">
        <v>420</v>
      </c>
      <c r="E209">
        <v>4770896.72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421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422</v>
      </c>
      <c r="E211">
        <v>7203227.7300000004</v>
      </c>
      <c r="F211">
        <v>903716.67</v>
      </c>
    </row>
    <row r="212" spans="1:6" x14ac:dyDescent="0.25">
      <c r="A212" t="s">
        <v>39</v>
      </c>
      <c r="B212" t="s">
        <v>25</v>
      </c>
      <c r="C212" t="s">
        <v>67</v>
      </c>
      <c r="D212" t="s">
        <v>408</v>
      </c>
      <c r="E212">
        <v>0</v>
      </c>
      <c r="F212">
        <v>508678.28</v>
      </c>
    </row>
    <row r="213" spans="1:6" x14ac:dyDescent="0.25">
      <c r="A213" t="s">
        <v>39</v>
      </c>
      <c r="B213" t="s">
        <v>25</v>
      </c>
      <c r="C213" t="s">
        <v>67</v>
      </c>
      <c r="D213" t="s">
        <v>409</v>
      </c>
      <c r="E213">
        <v>930178.4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410</v>
      </c>
      <c r="E214">
        <v>851232.33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411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412</v>
      </c>
      <c r="E216">
        <v>606563.23</v>
      </c>
      <c r="F216">
        <v>0</v>
      </c>
    </row>
    <row r="217" spans="1:6" x14ac:dyDescent="0.25">
      <c r="A217" t="s">
        <v>39</v>
      </c>
      <c r="B217" t="s">
        <v>25</v>
      </c>
      <c r="C217" t="s">
        <v>67</v>
      </c>
      <c r="D217" t="s">
        <v>413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414</v>
      </c>
      <c r="E218">
        <v>383283.85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415</v>
      </c>
      <c r="E219">
        <v>13999.6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416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417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418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419</v>
      </c>
      <c r="E223">
        <v>0</v>
      </c>
      <c r="F223">
        <v>164749.69</v>
      </c>
    </row>
    <row r="224" spans="1:6" x14ac:dyDescent="0.25">
      <c r="A224" t="s">
        <v>39</v>
      </c>
      <c r="B224" t="s">
        <v>25</v>
      </c>
      <c r="C224" t="s">
        <v>67</v>
      </c>
      <c r="D224" t="s">
        <v>420</v>
      </c>
      <c r="E224">
        <v>5249138.12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421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422</v>
      </c>
      <c r="E226">
        <v>8034395.54</v>
      </c>
      <c r="F226">
        <v>673427.97</v>
      </c>
    </row>
    <row r="227" spans="1:6" x14ac:dyDescent="0.25">
      <c r="A227" t="s">
        <v>39</v>
      </c>
      <c r="B227" t="s">
        <v>26</v>
      </c>
      <c r="C227" t="s">
        <v>67</v>
      </c>
      <c r="D227" t="s">
        <v>408</v>
      </c>
      <c r="E227">
        <v>0</v>
      </c>
      <c r="F227">
        <v>1191451.47</v>
      </c>
    </row>
    <row r="228" spans="1:6" x14ac:dyDescent="0.25">
      <c r="A228" t="s">
        <v>39</v>
      </c>
      <c r="B228" t="s">
        <v>26</v>
      </c>
      <c r="C228" t="s">
        <v>67</v>
      </c>
      <c r="D228" t="s">
        <v>409</v>
      </c>
      <c r="E228">
        <v>392929.68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410</v>
      </c>
      <c r="E229">
        <v>851232.33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411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412</v>
      </c>
      <c r="E231">
        <v>606563.23</v>
      </c>
      <c r="F231">
        <v>0</v>
      </c>
    </row>
    <row r="232" spans="1:6" x14ac:dyDescent="0.25">
      <c r="A232" t="s">
        <v>39</v>
      </c>
      <c r="B232" t="s">
        <v>26</v>
      </c>
      <c r="C232" t="s">
        <v>67</v>
      </c>
      <c r="D232" t="s">
        <v>413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414</v>
      </c>
      <c r="E233">
        <v>317117.53999999998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415</v>
      </c>
      <c r="E234">
        <v>10926.44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416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417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418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419</v>
      </c>
      <c r="E238">
        <v>0</v>
      </c>
      <c r="F238">
        <v>218399.75</v>
      </c>
    </row>
    <row r="239" spans="1:6" x14ac:dyDescent="0.25">
      <c r="A239" t="s">
        <v>39</v>
      </c>
      <c r="B239" t="s">
        <v>26</v>
      </c>
      <c r="C239" t="s">
        <v>67</v>
      </c>
      <c r="D239" t="s">
        <v>420</v>
      </c>
      <c r="E239">
        <v>4281897.58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421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422</v>
      </c>
      <c r="E241">
        <v>6460666.8099999996</v>
      </c>
      <c r="F241">
        <v>1409851.22</v>
      </c>
    </row>
    <row r="242" spans="1:6" x14ac:dyDescent="0.25">
      <c r="A242" t="s">
        <v>40</v>
      </c>
      <c r="B242" t="s">
        <v>73</v>
      </c>
      <c r="C242" t="s">
        <v>67</v>
      </c>
      <c r="D242" t="s">
        <v>408</v>
      </c>
      <c r="E242">
        <v>0</v>
      </c>
      <c r="F242">
        <v>1457331.7</v>
      </c>
    </row>
    <row r="243" spans="1:6" x14ac:dyDescent="0.25">
      <c r="A243" t="s">
        <v>40</v>
      </c>
      <c r="B243" t="s">
        <v>73</v>
      </c>
      <c r="C243" t="s">
        <v>67</v>
      </c>
      <c r="D243" t="s">
        <v>409</v>
      </c>
      <c r="E243">
        <v>10849.66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410</v>
      </c>
      <c r="E244">
        <v>536631.11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411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412</v>
      </c>
      <c r="E246">
        <v>606563.23</v>
      </c>
      <c r="F246">
        <v>0</v>
      </c>
    </row>
    <row r="247" spans="1:6" x14ac:dyDescent="0.25">
      <c r="A247" t="s">
        <v>40</v>
      </c>
      <c r="B247" t="s">
        <v>73</v>
      </c>
      <c r="C247" t="s">
        <v>67</v>
      </c>
      <c r="D247" t="s">
        <v>413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414</v>
      </c>
      <c r="E248">
        <v>245330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415</v>
      </c>
      <c r="E249">
        <v>1123.8800000000001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416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417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418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419</v>
      </c>
      <c r="E253">
        <v>0</v>
      </c>
      <c r="F253">
        <v>241439.13</v>
      </c>
    </row>
    <row r="254" spans="1:6" x14ac:dyDescent="0.25">
      <c r="A254" t="s">
        <v>40</v>
      </c>
      <c r="B254" t="s">
        <v>73</v>
      </c>
      <c r="C254" t="s">
        <v>67</v>
      </c>
      <c r="D254" t="s">
        <v>420</v>
      </c>
      <c r="E254">
        <v>1894621.01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421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422</v>
      </c>
      <c r="E256">
        <v>3295118.88</v>
      </c>
      <c r="F256">
        <v>1698770.84</v>
      </c>
    </row>
    <row r="257" spans="1:6" x14ac:dyDescent="0.25">
      <c r="A257" t="s">
        <v>40</v>
      </c>
      <c r="B257" t="s">
        <v>74</v>
      </c>
      <c r="C257" t="s">
        <v>67</v>
      </c>
      <c r="D257" t="s">
        <v>408</v>
      </c>
      <c r="E257">
        <v>0</v>
      </c>
      <c r="F257">
        <v>1142479.8799999999</v>
      </c>
    </row>
    <row r="258" spans="1:6" x14ac:dyDescent="0.25">
      <c r="A258" t="s">
        <v>40</v>
      </c>
      <c r="B258" t="s">
        <v>74</v>
      </c>
      <c r="C258" t="s">
        <v>67</v>
      </c>
      <c r="D258" t="s">
        <v>409</v>
      </c>
      <c r="E258">
        <v>151911.6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410</v>
      </c>
      <c r="E259">
        <v>536631.11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411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412</v>
      </c>
      <c r="E261">
        <v>606563.23</v>
      </c>
      <c r="F261">
        <v>0</v>
      </c>
    </row>
    <row r="262" spans="1:6" x14ac:dyDescent="0.25">
      <c r="A262" t="s">
        <v>40</v>
      </c>
      <c r="B262" t="s">
        <v>74</v>
      </c>
      <c r="C262" t="s">
        <v>67</v>
      </c>
      <c r="D262" t="s">
        <v>413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414</v>
      </c>
      <c r="E263">
        <v>212779.48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415</v>
      </c>
      <c r="E264">
        <v>4919.7299999999996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416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417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418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419</v>
      </c>
      <c r="E268">
        <v>0</v>
      </c>
      <c r="F268">
        <v>221946.38</v>
      </c>
    </row>
    <row r="269" spans="1:6" x14ac:dyDescent="0.25">
      <c r="A269" t="s">
        <v>40</v>
      </c>
      <c r="B269" t="s">
        <v>74</v>
      </c>
      <c r="C269" t="s">
        <v>67</v>
      </c>
      <c r="D269" t="s">
        <v>420</v>
      </c>
      <c r="E269">
        <v>3287139.3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421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422</v>
      </c>
      <c r="E271">
        <v>4799944.46</v>
      </c>
      <c r="F271">
        <v>1364426.26</v>
      </c>
    </row>
    <row r="272" spans="1:6" x14ac:dyDescent="0.25">
      <c r="A272" t="s">
        <v>40</v>
      </c>
      <c r="B272" t="s">
        <v>75</v>
      </c>
      <c r="C272" t="s">
        <v>67</v>
      </c>
      <c r="D272" t="s">
        <v>408</v>
      </c>
      <c r="E272">
        <v>0</v>
      </c>
      <c r="F272">
        <v>985010.95</v>
      </c>
    </row>
    <row r="273" spans="1:6" x14ac:dyDescent="0.25">
      <c r="A273" t="s">
        <v>40</v>
      </c>
      <c r="B273" t="s">
        <v>75</v>
      </c>
      <c r="C273" t="s">
        <v>67</v>
      </c>
      <c r="D273" t="s">
        <v>409</v>
      </c>
      <c r="E273">
        <v>89235.61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410</v>
      </c>
      <c r="E274">
        <v>536631.11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411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412</v>
      </c>
      <c r="E276">
        <v>606563.23</v>
      </c>
      <c r="F276">
        <v>0</v>
      </c>
    </row>
    <row r="277" spans="1:6" x14ac:dyDescent="0.25">
      <c r="A277" t="s">
        <v>40</v>
      </c>
      <c r="B277" t="s">
        <v>75</v>
      </c>
      <c r="C277" t="s">
        <v>67</v>
      </c>
      <c r="D277" t="s">
        <v>413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414</v>
      </c>
      <c r="E278">
        <v>174815.23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415</v>
      </c>
      <c r="E279">
        <v>5105.2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416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417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418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419</v>
      </c>
      <c r="E283">
        <v>0</v>
      </c>
      <c r="F283">
        <v>221078.53</v>
      </c>
    </row>
    <row r="284" spans="1:6" x14ac:dyDescent="0.25">
      <c r="A284" t="s">
        <v>40</v>
      </c>
      <c r="B284" t="s">
        <v>75</v>
      </c>
      <c r="C284" t="s">
        <v>67</v>
      </c>
      <c r="D284" t="s">
        <v>420</v>
      </c>
      <c r="E284">
        <v>3113415.61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421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422</v>
      </c>
      <c r="E286">
        <v>4525766</v>
      </c>
      <c r="F286">
        <v>1206089.48</v>
      </c>
    </row>
    <row r="287" spans="1:6" x14ac:dyDescent="0.25">
      <c r="A287" t="s">
        <v>40</v>
      </c>
      <c r="B287" t="s">
        <v>76</v>
      </c>
      <c r="C287" t="s">
        <v>67</v>
      </c>
      <c r="D287" t="s">
        <v>408</v>
      </c>
      <c r="E287">
        <v>0</v>
      </c>
      <c r="F287">
        <v>942186.4</v>
      </c>
    </row>
    <row r="288" spans="1:6" x14ac:dyDescent="0.25">
      <c r="A288" t="s">
        <v>40</v>
      </c>
      <c r="B288" t="s">
        <v>76</v>
      </c>
      <c r="C288" t="s">
        <v>67</v>
      </c>
      <c r="D288" t="s">
        <v>409</v>
      </c>
      <c r="E288">
        <v>176843.64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410</v>
      </c>
      <c r="E289">
        <v>536631.11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411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412</v>
      </c>
      <c r="E291">
        <v>606563.23</v>
      </c>
      <c r="F291">
        <v>0</v>
      </c>
    </row>
    <row r="292" spans="1:6" x14ac:dyDescent="0.25">
      <c r="A292" t="s">
        <v>40</v>
      </c>
      <c r="B292" t="s">
        <v>76</v>
      </c>
      <c r="C292" t="s">
        <v>67</v>
      </c>
      <c r="D292" t="s">
        <v>413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414</v>
      </c>
      <c r="E293">
        <v>202395.6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415</v>
      </c>
      <c r="E294">
        <v>5450.76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416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417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418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419</v>
      </c>
      <c r="E298">
        <v>0</v>
      </c>
      <c r="F298">
        <v>213508.58</v>
      </c>
    </row>
    <row r="299" spans="1:6" x14ac:dyDescent="0.25">
      <c r="A299" t="s">
        <v>40</v>
      </c>
      <c r="B299" t="s">
        <v>76</v>
      </c>
      <c r="C299" t="s">
        <v>67</v>
      </c>
      <c r="D299" t="s">
        <v>420</v>
      </c>
      <c r="E299">
        <v>3472971.29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421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422</v>
      </c>
      <c r="E301">
        <v>5000855.63</v>
      </c>
      <c r="F301">
        <v>1155694.98</v>
      </c>
    </row>
    <row r="302" spans="1:6" x14ac:dyDescent="0.25">
      <c r="A302" t="s">
        <v>40</v>
      </c>
      <c r="B302" t="s">
        <v>77</v>
      </c>
      <c r="C302" t="s">
        <v>67</v>
      </c>
      <c r="D302" t="s">
        <v>408</v>
      </c>
      <c r="E302">
        <v>0</v>
      </c>
      <c r="F302">
        <v>960265.21</v>
      </c>
    </row>
    <row r="303" spans="1:6" x14ac:dyDescent="0.25">
      <c r="A303" t="s">
        <v>40</v>
      </c>
      <c r="B303" t="s">
        <v>77</v>
      </c>
      <c r="C303" t="s">
        <v>67</v>
      </c>
      <c r="D303" t="s">
        <v>409</v>
      </c>
      <c r="E303">
        <v>109782.87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410</v>
      </c>
      <c r="E304">
        <v>536631.11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411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412</v>
      </c>
      <c r="E306">
        <v>606563.23</v>
      </c>
      <c r="F306">
        <v>0</v>
      </c>
    </row>
    <row r="307" spans="1:6" x14ac:dyDescent="0.25">
      <c r="A307" t="s">
        <v>40</v>
      </c>
      <c r="B307" t="s">
        <v>77</v>
      </c>
      <c r="C307" t="s">
        <v>67</v>
      </c>
      <c r="D307" t="s">
        <v>413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414</v>
      </c>
      <c r="E308">
        <v>175623.67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415</v>
      </c>
      <c r="E309">
        <v>4950.7299999999996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416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417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418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419</v>
      </c>
      <c r="E313">
        <v>0</v>
      </c>
      <c r="F313">
        <v>221088.58</v>
      </c>
    </row>
    <row r="314" spans="1:6" x14ac:dyDescent="0.25">
      <c r="A314" t="s">
        <v>40</v>
      </c>
      <c r="B314" t="s">
        <v>77</v>
      </c>
      <c r="C314" t="s">
        <v>67</v>
      </c>
      <c r="D314" t="s">
        <v>420</v>
      </c>
      <c r="E314">
        <v>3388524.42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421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422</v>
      </c>
      <c r="E316">
        <v>4822076.03</v>
      </c>
      <c r="F316">
        <v>1181353.78</v>
      </c>
    </row>
    <row r="317" spans="1:6" x14ac:dyDescent="0.25">
      <c r="A317" t="s">
        <v>40</v>
      </c>
      <c r="B317" t="s">
        <v>78</v>
      </c>
      <c r="C317" t="s">
        <v>67</v>
      </c>
      <c r="D317" t="s">
        <v>408</v>
      </c>
      <c r="E317">
        <v>0</v>
      </c>
      <c r="F317">
        <v>647313.25</v>
      </c>
    </row>
    <row r="318" spans="1:6" x14ac:dyDescent="0.25">
      <c r="A318" t="s">
        <v>40</v>
      </c>
      <c r="B318" t="s">
        <v>78</v>
      </c>
      <c r="C318" t="s">
        <v>67</v>
      </c>
      <c r="D318" t="s">
        <v>409</v>
      </c>
      <c r="E318">
        <v>191182.96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410</v>
      </c>
      <c r="E319">
        <v>536631.11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411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412</v>
      </c>
      <c r="E321">
        <v>606563.23</v>
      </c>
      <c r="F321">
        <v>0</v>
      </c>
    </row>
    <row r="322" spans="1:6" x14ac:dyDescent="0.25">
      <c r="A322" t="s">
        <v>40</v>
      </c>
      <c r="B322" t="s">
        <v>78</v>
      </c>
      <c r="C322" t="s">
        <v>67</v>
      </c>
      <c r="D322" t="s">
        <v>413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414</v>
      </c>
      <c r="E323">
        <v>181630.59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415</v>
      </c>
      <c r="E324">
        <v>7694.13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416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417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418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419</v>
      </c>
      <c r="E328">
        <v>0</v>
      </c>
      <c r="F328">
        <v>203689.75</v>
      </c>
    </row>
    <row r="329" spans="1:6" x14ac:dyDescent="0.25">
      <c r="A329" t="s">
        <v>40</v>
      </c>
      <c r="B329" t="s">
        <v>78</v>
      </c>
      <c r="C329" t="s">
        <v>67</v>
      </c>
      <c r="D329" t="s">
        <v>420</v>
      </c>
      <c r="E329">
        <v>4518186.58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421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422</v>
      </c>
      <c r="E331">
        <v>6041888.6100000003</v>
      </c>
      <c r="F331">
        <v>851003</v>
      </c>
    </row>
    <row r="332" spans="1:6" x14ac:dyDescent="0.25">
      <c r="A332" t="s">
        <v>40</v>
      </c>
      <c r="B332" t="s">
        <v>79</v>
      </c>
      <c r="C332" t="s">
        <v>67</v>
      </c>
      <c r="D332" t="s">
        <v>408</v>
      </c>
      <c r="E332">
        <v>0</v>
      </c>
      <c r="F332">
        <v>710372.73</v>
      </c>
    </row>
    <row r="333" spans="1:6" x14ac:dyDescent="0.25">
      <c r="A333" t="s">
        <v>40</v>
      </c>
      <c r="B333" t="s">
        <v>79</v>
      </c>
      <c r="C333" t="s">
        <v>67</v>
      </c>
      <c r="D333" t="s">
        <v>409</v>
      </c>
      <c r="E333">
        <v>222928.73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410</v>
      </c>
      <c r="E334">
        <v>536631.11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411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412</v>
      </c>
      <c r="E336">
        <v>606563.23</v>
      </c>
      <c r="F336">
        <v>0</v>
      </c>
    </row>
    <row r="337" spans="1:6" x14ac:dyDescent="0.25">
      <c r="A337" t="s">
        <v>40</v>
      </c>
      <c r="B337" t="s">
        <v>79</v>
      </c>
      <c r="C337" t="s">
        <v>67</v>
      </c>
      <c r="D337" t="s">
        <v>413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414</v>
      </c>
      <c r="E338">
        <v>211853.25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415</v>
      </c>
      <c r="E339">
        <v>7378.33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416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417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418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419</v>
      </c>
      <c r="E343">
        <v>0</v>
      </c>
      <c r="F343">
        <v>201137.34</v>
      </c>
    </row>
    <row r="344" spans="1:6" x14ac:dyDescent="0.25">
      <c r="A344" t="s">
        <v>40</v>
      </c>
      <c r="B344" t="s">
        <v>79</v>
      </c>
      <c r="C344" t="s">
        <v>67</v>
      </c>
      <c r="D344" t="s">
        <v>420</v>
      </c>
      <c r="E344">
        <v>4388157.8899999997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421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422</v>
      </c>
      <c r="E346">
        <v>5973512.5499999998</v>
      </c>
      <c r="F346">
        <v>911510.07</v>
      </c>
    </row>
    <row r="347" spans="1:6" x14ac:dyDescent="0.25">
      <c r="A347" t="s">
        <v>40</v>
      </c>
      <c r="B347" t="s">
        <v>80</v>
      </c>
      <c r="C347" t="s">
        <v>67</v>
      </c>
      <c r="D347" t="s">
        <v>408</v>
      </c>
      <c r="E347">
        <v>0</v>
      </c>
      <c r="F347">
        <v>737695.57</v>
      </c>
    </row>
    <row r="348" spans="1:6" x14ac:dyDescent="0.25">
      <c r="A348" t="s">
        <v>40</v>
      </c>
      <c r="B348" t="s">
        <v>80</v>
      </c>
      <c r="C348" t="s">
        <v>67</v>
      </c>
      <c r="D348" t="s">
        <v>409</v>
      </c>
      <c r="E348">
        <v>259056.54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410</v>
      </c>
      <c r="E349">
        <v>536631.11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411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412</v>
      </c>
      <c r="E351">
        <v>606563.23</v>
      </c>
      <c r="F351">
        <v>0</v>
      </c>
    </row>
    <row r="352" spans="1:6" x14ac:dyDescent="0.25">
      <c r="A352" t="s">
        <v>40</v>
      </c>
      <c r="B352" t="s">
        <v>80</v>
      </c>
      <c r="C352" t="s">
        <v>67</v>
      </c>
      <c r="D352" t="s">
        <v>413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414</v>
      </c>
      <c r="E353">
        <v>216078.65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415</v>
      </c>
      <c r="E354">
        <v>7510.62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416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417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418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419</v>
      </c>
      <c r="E358">
        <v>0</v>
      </c>
      <c r="F358">
        <v>200852.37</v>
      </c>
    </row>
    <row r="359" spans="1:6" x14ac:dyDescent="0.25">
      <c r="A359" t="s">
        <v>40</v>
      </c>
      <c r="B359" t="s">
        <v>80</v>
      </c>
      <c r="C359" t="s">
        <v>67</v>
      </c>
      <c r="D359" t="s">
        <v>420</v>
      </c>
      <c r="E359">
        <v>4364124.79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421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422</v>
      </c>
      <c r="E361">
        <v>5989964.9500000002</v>
      </c>
      <c r="F361">
        <v>938547.94</v>
      </c>
    </row>
    <row r="362" spans="1:6" x14ac:dyDescent="0.25">
      <c r="A362" t="s">
        <v>40</v>
      </c>
      <c r="B362" t="s">
        <v>81</v>
      </c>
      <c r="C362" t="s">
        <v>67</v>
      </c>
      <c r="D362" t="s">
        <v>408</v>
      </c>
      <c r="E362">
        <v>0</v>
      </c>
      <c r="F362">
        <v>706492.36</v>
      </c>
    </row>
    <row r="363" spans="1:6" x14ac:dyDescent="0.25">
      <c r="A363" t="s">
        <v>40</v>
      </c>
      <c r="B363" t="s">
        <v>81</v>
      </c>
      <c r="C363" t="s">
        <v>67</v>
      </c>
      <c r="D363" t="s">
        <v>409</v>
      </c>
      <c r="E363">
        <v>287616.62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410</v>
      </c>
      <c r="E364">
        <v>536631.11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411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412</v>
      </c>
      <c r="E366">
        <v>606563.23</v>
      </c>
      <c r="F366">
        <v>0</v>
      </c>
    </row>
    <row r="367" spans="1:6" x14ac:dyDescent="0.25">
      <c r="A367" t="s">
        <v>40</v>
      </c>
      <c r="B367" t="s">
        <v>81</v>
      </c>
      <c r="C367" t="s">
        <v>67</v>
      </c>
      <c r="D367" t="s">
        <v>413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414</v>
      </c>
      <c r="E368">
        <v>228002.08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415</v>
      </c>
      <c r="E369">
        <v>7700.98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416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417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418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419</v>
      </c>
      <c r="E373">
        <v>0</v>
      </c>
      <c r="F373">
        <v>198039.89</v>
      </c>
    </row>
    <row r="374" spans="1:6" x14ac:dyDescent="0.25">
      <c r="A374" t="s">
        <v>40</v>
      </c>
      <c r="B374" t="s">
        <v>81</v>
      </c>
      <c r="C374" t="s">
        <v>67</v>
      </c>
      <c r="D374" t="s">
        <v>420</v>
      </c>
      <c r="E374">
        <v>4515860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421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422</v>
      </c>
      <c r="E376">
        <v>6182374.0199999996</v>
      </c>
      <c r="F376">
        <v>904532.25</v>
      </c>
    </row>
    <row r="377" spans="1:6" x14ac:dyDescent="0.25">
      <c r="A377" t="s">
        <v>40</v>
      </c>
      <c r="B377" t="s">
        <v>20</v>
      </c>
      <c r="C377" t="s">
        <v>67</v>
      </c>
      <c r="D377" t="s">
        <v>408</v>
      </c>
      <c r="E377">
        <v>0</v>
      </c>
      <c r="F377">
        <v>820744.02</v>
      </c>
    </row>
    <row r="378" spans="1:6" x14ac:dyDescent="0.25">
      <c r="A378" t="s">
        <v>40</v>
      </c>
      <c r="B378" t="s">
        <v>20</v>
      </c>
      <c r="C378" t="s">
        <v>67</v>
      </c>
      <c r="D378" t="s">
        <v>409</v>
      </c>
      <c r="E378">
        <v>365967.1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410</v>
      </c>
      <c r="E379">
        <v>536631.11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411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412</v>
      </c>
      <c r="E381">
        <v>606563.23</v>
      </c>
      <c r="F381">
        <v>0</v>
      </c>
    </row>
    <row r="382" spans="1:6" x14ac:dyDescent="0.25">
      <c r="A382" t="s">
        <v>40</v>
      </c>
      <c r="B382" t="s">
        <v>20</v>
      </c>
      <c r="C382" t="s">
        <v>67</v>
      </c>
      <c r="D382" t="s">
        <v>413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414</v>
      </c>
      <c r="E383">
        <v>255929.82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415</v>
      </c>
      <c r="E384">
        <v>7885.58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416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417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418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419</v>
      </c>
      <c r="E388">
        <v>0</v>
      </c>
      <c r="F388">
        <v>196536.85</v>
      </c>
    </row>
    <row r="389" spans="1:6" x14ac:dyDescent="0.25">
      <c r="A389" t="s">
        <v>40</v>
      </c>
      <c r="B389" t="s">
        <v>20</v>
      </c>
      <c r="C389" t="s">
        <v>67</v>
      </c>
      <c r="D389" t="s">
        <v>420</v>
      </c>
      <c r="E389">
        <v>4392819.7699999996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421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422</v>
      </c>
      <c r="E391">
        <v>6165796.6200000001</v>
      </c>
      <c r="F391">
        <v>1017280.87</v>
      </c>
    </row>
    <row r="392" spans="1:6" x14ac:dyDescent="0.25">
      <c r="A392" t="s">
        <v>40</v>
      </c>
      <c r="B392" t="s">
        <v>21</v>
      </c>
      <c r="C392" t="s">
        <v>67</v>
      </c>
      <c r="D392" t="s">
        <v>408</v>
      </c>
      <c r="E392">
        <v>0</v>
      </c>
      <c r="F392">
        <v>1107201.69</v>
      </c>
    </row>
    <row r="393" spans="1:6" x14ac:dyDescent="0.25">
      <c r="A393" t="s">
        <v>40</v>
      </c>
      <c r="B393" t="s">
        <v>21</v>
      </c>
      <c r="C393" t="s">
        <v>67</v>
      </c>
      <c r="D393" t="s">
        <v>409</v>
      </c>
      <c r="E393">
        <v>375423.09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410</v>
      </c>
      <c r="E394">
        <v>536631.11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411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412</v>
      </c>
      <c r="E396">
        <v>606563.23</v>
      </c>
      <c r="F396">
        <v>0</v>
      </c>
    </row>
    <row r="397" spans="1:6" x14ac:dyDescent="0.25">
      <c r="A397" t="s">
        <v>40</v>
      </c>
      <c r="B397" t="s">
        <v>21</v>
      </c>
      <c r="C397" t="s">
        <v>67</v>
      </c>
      <c r="D397" t="s">
        <v>413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414</v>
      </c>
      <c r="E398">
        <v>270357.19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415</v>
      </c>
      <c r="E399">
        <v>6974.22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416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417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418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419</v>
      </c>
      <c r="E403">
        <v>0</v>
      </c>
      <c r="F403">
        <v>200906.42</v>
      </c>
    </row>
    <row r="404" spans="1:6" x14ac:dyDescent="0.25">
      <c r="A404" t="s">
        <v>40</v>
      </c>
      <c r="B404" t="s">
        <v>21</v>
      </c>
      <c r="C404" t="s">
        <v>67</v>
      </c>
      <c r="D404" t="s">
        <v>420</v>
      </c>
      <c r="E404">
        <v>3755124.28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421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422</v>
      </c>
      <c r="E406">
        <v>5551073.1200000001</v>
      </c>
      <c r="F406">
        <v>1308108.1000000001</v>
      </c>
    </row>
    <row r="407" spans="1:6" x14ac:dyDescent="0.25">
      <c r="A407" t="s">
        <v>40</v>
      </c>
      <c r="B407" t="s">
        <v>22</v>
      </c>
      <c r="C407" t="s">
        <v>67</v>
      </c>
      <c r="D407" t="s">
        <v>408</v>
      </c>
      <c r="E407">
        <v>0</v>
      </c>
      <c r="F407">
        <v>1058520.54</v>
      </c>
    </row>
    <row r="408" spans="1:6" x14ac:dyDescent="0.25">
      <c r="A408" t="s">
        <v>40</v>
      </c>
      <c r="B408" t="s">
        <v>22</v>
      </c>
      <c r="C408" t="s">
        <v>67</v>
      </c>
      <c r="D408" t="s">
        <v>409</v>
      </c>
      <c r="E408">
        <v>311078.78000000003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410</v>
      </c>
      <c r="E409">
        <v>536631.11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411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412</v>
      </c>
      <c r="E411">
        <v>606563.23</v>
      </c>
      <c r="F411">
        <v>0</v>
      </c>
    </row>
    <row r="412" spans="1:6" x14ac:dyDescent="0.25">
      <c r="A412" t="s">
        <v>40</v>
      </c>
      <c r="B412" t="s">
        <v>22</v>
      </c>
      <c r="C412" t="s">
        <v>67</v>
      </c>
      <c r="D412" t="s">
        <v>413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414</v>
      </c>
      <c r="E413">
        <v>248902.03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415</v>
      </c>
      <c r="E414">
        <v>7175.34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416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417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418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419</v>
      </c>
      <c r="E418">
        <v>0</v>
      </c>
      <c r="F418">
        <v>206480.82</v>
      </c>
    </row>
    <row r="419" spans="1:6" x14ac:dyDescent="0.25">
      <c r="A419" t="s">
        <v>40</v>
      </c>
      <c r="B419" t="s">
        <v>22</v>
      </c>
      <c r="C419" t="s">
        <v>67</v>
      </c>
      <c r="D419" t="s">
        <v>420</v>
      </c>
      <c r="E419">
        <v>3737380.67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421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422</v>
      </c>
      <c r="E421">
        <v>5447731.1699999999</v>
      </c>
      <c r="F421">
        <v>1265001.3600000001</v>
      </c>
    </row>
    <row r="422" spans="1:6" x14ac:dyDescent="0.25">
      <c r="A422" t="s">
        <v>40</v>
      </c>
      <c r="B422" t="s">
        <v>23</v>
      </c>
      <c r="C422" t="s">
        <v>67</v>
      </c>
      <c r="D422" t="s">
        <v>408</v>
      </c>
      <c r="E422">
        <v>0</v>
      </c>
      <c r="F422">
        <v>930921.91</v>
      </c>
    </row>
    <row r="423" spans="1:6" x14ac:dyDescent="0.25">
      <c r="A423" t="s">
        <v>40</v>
      </c>
      <c r="B423" t="s">
        <v>23</v>
      </c>
      <c r="C423" t="s">
        <v>67</v>
      </c>
      <c r="D423" t="s">
        <v>409</v>
      </c>
      <c r="E423">
        <v>403678.17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410</v>
      </c>
      <c r="E424">
        <v>536631.11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411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412</v>
      </c>
      <c r="E426">
        <v>606563.23</v>
      </c>
      <c r="F426">
        <v>0</v>
      </c>
    </row>
    <row r="427" spans="1:6" x14ac:dyDescent="0.25">
      <c r="A427" t="s">
        <v>40</v>
      </c>
      <c r="B427" t="s">
        <v>23</v>
      </c>
      <c r="C427" t="s">
        <v>67</v>
      </c>
      <c r="D427" t="s">
        <v>413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414</v>
      </c>
      <c r="E428">
        <v>273936.01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415</v>
      </c>
      <c r="E429">
        <v>8086.46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416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417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418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419</v>
      </c>
      <c r="E433">
        <v>0</v>
      </c>
      <c r="F433">
        <v>195090.18</v>
      </c>
    </row>
    <row r="434" spans="1:6" x14ac:dyDescent="0.25">
      <c r="A434" t="s">
        <v>40</v>
      </c>
      <c r="B434" t="s">
        <v>23</v>
      </c>
      <c r="C434" t="s">
        <v>67</v>
      </c>
      <c r="D434" t="s">
        <v>420</v>
      </c>
      <c r="E434">
        <v>4022639.79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421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422</v>
      </c>
      <c r="E436">
        <v>5851534.7800000003</v>
      </c>
      <c r="F436">
        <v>1126012.0900000001</v>
      </c>
    </row>
    <row r="437" spans="1:6" x14ac:dyDescent="0.25">
      <c r="A437" t="s">
        <v>40</v>
      </c>
      <c r="B437" t="s">
        <v>24</v>
      </c>
      <c r="C437" t="s">
        <v>67</v>
      </c>
      <c r="D437" t="s">
        <v>408</v>
      </c>
      <c r="E437">
        <v>0</v>
      </c>
      <c r="F437">
        <v>891211.01</v>
      </c>
    </row>
    <row r="438" spans="1:6" x14ac:dyDescent="0.25">
      <c r="A438" t="s">
        <v>40</v>
      </c>
      <c r="B438" t="s">
        <v>24</v>
      </c>
      <c r="C438" t="s">
        <v>67</v>
      </c>
      <c r="D438" t="s">
        <v>409</v>
      </c>
      <c r="E438">
        <v>515621.52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410</v>
      </c>
      <c r="E439">
        <v>536631.11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411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412</v>
      </c>
      <c r="E441">
        <v>606563.23</v>
      </c>
      <c r="F441">
        <v>0</v>
      </c>
    </row>
    <row r="442" spans="1:6" x14ac:dyDescent="0.25">
      <c r="A442" t="s">
        <v>40</v>
      </c>
      <c r="B442" t="s">
        <v>24</v>
      </c>
      <c r="C442" t="s">
        <v>67</v>
      </c>
      <c r="D442" t="s">
        <v>413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414</v>
      </c>
      <c r="E443">
        <v>292853.34000000003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415</v>
      </c>
      <c r="E444">
        <v>7139.88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416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417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418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419</v>
      </c>
      <c r="E448">
        <v>0</v>
      </c>
      <c r="F448">
        <v>185271.36</v>
      </c>
    </row>
    <row r="449" spans="1:6" x14ac:dyDescent="0.25">
      <c r="A449" t="s">
        <v>40</v>
      </c>
      <c r="B449" t="s">
        <v>24</v>
      </c>
      <c r="C449" t="s">
        <v>67</v>
      </c>
      <c r="D449" t="s">
        <v>420</v>
      </c>
      <c r="E449">
        <v>4242828.76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421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422</v>
      </c>
      <c r="E451">
        <v>6201637.8399999999</v>
      </c>
      <c r="F451">
        <v>1076482.3700000001</v>
      </c>
    </row>
    <row r="452" spans="1:6" x14ac:dyDescent="0.25">
      <c r="A452" t="s">
        <v>40</v>
      </c>
      <c r="B452" t="s">
        <v>25</v>
      </c>
      <c r="C452" t="s">
        <v>67</v>
      </c>
      <c r="D452" t="s">
        <v>408</v>
      </c>
      <c r="E452">
        <v>0</v>
      </c>
      <c r="F452">
        <v>705534.64</v>
      </c>
    </row>
    <row r="453" spans="1:6" x14ac:dyDescent="0.25">
      <c r="A453" t="s">
        <v>40</v>
      </c>
      <c r="B453" t="s">
        <v>25</v>
      </c>
      <c r="C453" t="s">
        <v>67</v>
      </c>
      <c r="D453" t="s">
        <v>409</v>
      </c>
      <c r="E453">
        <v>775883.9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410</v>
      </c>
      <c r="E454">
        <v>536631.11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411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412</v>
      </c>
      <c r="E456">
        <v>606563.23</v>
      </c>
      <c r="F456">
        <v>0</v>
      </c>
    </row>
    <row r="457" spans="1:6" x14ac:dyDescent="0.25">
      <c r="A457" t="s">
        <v>40</v>
      </c>
      <c r="B457" t="s">
        <v>25</v>
      </c>
      <c r="C457" t="s">
        <v>67</v>
      </c>
      <c r="D457" t="s">
        <v>413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414</v>
      </c>
      <c r="E458">
        <v>322783.32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415</v>
      </c>
      <c r="E459">
        <v>10997.9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416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417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418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419</v>
      </c>
      <c r="E463">
        <v>0</v>
      </c>
      <c r="F463">
        <v>164632.04999999999</v>
      </c>
    </row>
    <row r="464" spans="1:6" x14ac:dyDescent="0.25">
      <c r="A464" t="s">
        <v>40</v>
      </c>
      <c r="B464" t="s">
        <v>25</v>
      </c>
      <c r="C464" t="s">
        <v>67</v>
      </c>
      <c r="D464" t="s">
        <v>420</v>
      </c>
      <c r="E464">
        <v>4866018.12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421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422</v>
      </c>
      <c r="E466">
        <v>7118877.5899999999</v>
      </c>
      <c r="F466">
        <v>870166.7</v>
      </c>
    </row>
    <row r="467" spans="1:6" x14ac:dyDescent="0.25">
      <c r="A467" t="s">
        <v>40</v>
      </c>
      <c r="B467" t="s">
        <v>26</v>
      </c>
      <c r="C467" t="s">
        <v>67</v>
      </c>
      <c r="D467" t="s">
        <v>408</v>
      </c>
      <c r="E467">
        <v>0</v>
      </c>
      <c r="F467">
        <v>1248830.6399999999</v>
      </c>
    </row>
    <row r="468" spans="1:6" x14ac:dyDescent="0.25">
      <c r="A468" t="s">
        <v>40</v>
      </c>
      <c r="B468" t="s">
        <v>26</v>
      </c>
      <c r="C468" t="s">
        <v>67</v>
      </c>
      <c r="D468" t="s">
        <v>409</v>
      </c>
      <c r="E468">
        <v>318980.3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410</v>
      </c>
      <c r="E469">
        <v>536631.11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411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412</v>
      </c>
      <c r="E471">
        <v>606563.23</v>
      </c>
      <c r="F471">
        <v>0</v>
      </c>
    </row>
    <row r="472" spans="1:6" x14ac:dyDescent="0.25">
      <c r="A472" t="s">
        <v>40</v>
      </c>
      <c r="B472" t="s">
        <v>26</v>
      </c>
      <c r="C472" t="s">
        <v>67</v>
      </c>
      <c r="D472" t="s">
        <v>413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414</v>
      </c>
      <c r="E473">
        <v>295844.86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415</v>
      </c>
      <c r="E474">
        <v>5830.27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416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417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418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419</v>
      </c>
      <c r="E478">
        <v>0</v>
      </c>
      <c r="F478">
        <v>218282.04</v>
      </c>
    </row>
    <row r="479" spans="1:6" x14ac:dyDescent="0.25">
      <c r="A479" t="s">
        <v>40</v>
      </c>
      <c r="B479" t="s">
        <v>26</v>
      </c>
      <c r="C479" t="s">
        <v>67</v>
      </c>
      <c r="D479" t="s">
        <v>420</v>
      </c>
      <c r="E479">
        <v>3724414.02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421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422</v>
      </c>
      <c r="E481">
        <v>5488263.79</v>
      </c>
      <c r="F481">
        <v>1467112.68</v>
      </c>
    </row>
    <row r="482" spans="1:6" x14ac:dyDescent="0.25">
      <c r="A482" t="s">
        <v>39</v>
      </c>
      <c r="B482" t="s">
        <v>73</v>
      </c>
      <c r="C482" t="s">
        <v>48</v>
      </c>
      <c r="D482" t="s">
        <v>408</v>
      </c>
      <c r="E482">
        <v>0</v>
      </c>
      <c r="F482">
        <v>1037317.38</v>
      </c>
    </row>
    <row r="483" spans="1:6" x14ac:dyDescent="0.25">
      <c r="A483" t="s">
        <v>39</v>
      </c>
      <c r="B483" t="s">
        <v>73</v>
      </c>
      <c r="C483" t="s">
        <v>48</v>
      </c>
      <c r="D483" t="s">
        <v>409</v>
      </c>
      <c r="E483">
        <v>1543.9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410</v>
      </c>
      <c r="E484">
        <v>851232.33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411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412</v>
      </c>
      <c r="E486">
        <v>606563.23</v>
      </c>
      <c r="F486">
        <v>0</v>
      </c>
    </row>
    <row r="487" spans="1:6" x14ac:dyDescent="0.25">
      <c r="A487" t="s">
        <v>39</v>
      </c>
      <c r="B487" t="s">
        <v>73</v>
      </c>
      <c r="C487" t="s">
        <v>48</v>
      </c>
      <c r="D487" t="s">
        <v>413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414</v>
      </c>
      <c r="E488">
        <v>343412.61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415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416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417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418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419</v>
      </c>
      <c r="E493">
        <v>0</v>
      </c>
      <c r="F493">
        <v>241448.15</v>
      </c>
    </row>
    <row r="494" spans="1:6" x14ac:dyDescent="0.25">
      <c r="A494" t="s">
        <v>39</v>
      </c>
      <c r="B494" t="s">
        <v>73</v>
      </c>
      <c r="C494" t="s">
        <v>48</v>
      </c>
      <c r="D494" t="s">
        <v>420</v>
      </c>
      <c r="E494">
        <v>3157945.29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421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422</v>
      </c>
      <c r="E496">
        <v>4960697.37</v>
      </c>
      <c r="F496">
        <v>1278765.54</v>
      </c>
    </row>
    <row r="497" spans="1:6" x14ac:dyDescent="0.25">
      <c r="A497" t="s">
        <v>39</v>
      </c>
      <c r="B497" t="s">
        <v>74</v>
      </c>
      <c r="C497" t="s">
        <v>48</v>
      </c>
      <c r="D497" t="s">
        <v>408</v>
      </c>
      <c r="E497">
        <v>0</v>
      </c>
      <c r="F497">
        <v>601531.68000000005</v>
      </c>
    </row>
    <row r="498" spans="1:6" x14ac:dyDescent="0.25">
      <c r="A498" t="s">
        <v>39</v>
      </c>
      <c r="B498" t="s">
        <v>74</v>
      </c>
      <c r="C498" t="s">
        <v>48</v>
      </c>
      <c r="D498" t="s">
        <v>409</v>
      </c>
      <c r="E498">
        <v>93269.79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410</v>
      </c>
      <c r="E499">
        <v>851232.33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411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412</v>
      </c>
      <c r="E501">
        <v>606563.23</v>
      </c>
      <c r="F501">
        <v>0</v>
      </c>
    </row>
    <row r="502" spans="1:6" x14ac:dyDescent="0.25">
      <c r="A502" t="s">
        <v>39</v>
      </c>
      <c r="B502" t="s">
        <v>74</v>
      </c>
      <c r="C502" t="s">
        <v>48</v>
      </c>
      <c r="D502" t="s">
        <v>413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414</v>
      </c>
      <c r="E503">
        <v>435075.23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415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416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417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418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419</v>
      </c>
      <c r="E508">
        <v>0</v>
      </c>
      <c r="F508">
        <v>221982.33</v>
      </c>
    </row>
    <row r="509" spans="1:6" x14ac:dyDescent="0.25">
      <c r="A509" t="s">
        <v>39</v>
      </c>
      <c r="B509" t="s">
        <v>74</v>
      </c>
      <c r="C509" t="s">
        <v>48</v>
      </c>
      <c r="D509" t="s">
        <v>420</v>
      </c>
      <c r="E509">
        <v>4004917.24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421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422</v>
      </c>
      <c r="E511">
        <v>5991057.8300000001</v>
      </c>
      <c r="F511">
        <v>823514.01</v>
      </c>
    </row>
    <row r="512" spans="1:6" x14ac:dyDescent="0.25">
      <c r="A512" t="s">
        <v>39</v>
      </c>
      <c r="B512" t="s">
        <v>75</v>
      </c>
      <c r="C512" t="s">
        <v>48</v>
      </c>
      <c r="D512" t="s">
        <v>408</v>
      </c>
      <c r="E512">
        <v>0</v>
      </c>
      <c r="F512">
        <v>474938.12</v>
      </c>
    </row>
    <row r="513" spans="1:6" x14ac:dyDescent="0.25">
      <c r="A513" t="s">
        <v>39</v>
      </c>
      <c r="B513" t="s">
        <v>75</v>
      </c>
      <c r="C513" t="s">
        <v>48</v>
      </c>
      <c r="D513" t="s">
        <v>409</v>
      </c>
      <c r="E513">
        <v>41482.65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410</v>
      </c>
      <c r="E514">
        <v>851232.33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411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412</v>
      </c>
      <c r="E516">
        <v>606563.23</v>
      </c>
      <c r="F516">
        <v>0</v>
      </c>
    </row>
    <row r="517" spans="1:6" x14ac:dyDescent="0.25">
      <c r="A517" t="s">
        <v>39</v>
      </c>
      <c r="B517" t="s">
        <v>75</v>
      </c>
      <c r="C517" t="s">
        <v>48</v>
      </c>
      <c r="D517" t="s">
        <v>413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414</v>
      </c>
      <c r="E518">
        <v>401723.95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415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416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417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418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419</v>
      </c>
      <c r="E523">
        <v>0</v>
      </c>
      <c r="F523">
        <v>221118.37</v>
      </c>
    </row>
    <row r="524" spans="1:6" x14ac:dyDescent="0.25">
      <c r="A524" t="s">
        <v>39</v>
      </c>
      <c r="B524" t="s">
        <v>75</v>
      </c>
      <c r="C524" t="s">
        <v>48</v>
      </c>
      <c r="D524" t="s">
        <v>420</v>
      </c>
      <c r="E524">
        <v>4052162.46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421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422</v>
      </c>
      <c r="E526">
        <v>5953164.6299999999</v>
      </c>
      <c r="F526">
        <v>696056.48</v>
      </c>
    </row>
    <row r="527" spans="1:6" x14ac:dyDescent="0.25">
      <c r="A527" t="s">
        <v>39</v>
      </c>
      <c r="B527" t="s">
        <v>76</v>
      </c>
      <c r="C527" t="s">
        <v>48</v>
      </c>
      <c r="D527" t="s">
        <v>408</v>
      </c>
      <c r="E527">
        <v>0</v>
      </c>
      <c r="F527">
        <v>405004.5</v>
      </c>
    </row>
    <row r="528" spans="1:6" x14ac:dyDescent="0.25">
      <c r="A528" t="s">
        <v>39</v>
      </c>
      <c r="B528" t="s">
        <v>76</v>
      </c>
      <c r="C528" t="s">
        <v>48</v>
      </c>
      <c r="D528" t="s">
        <v>409</v>
      </c>
      <c r="E528">
        <v>120826.51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410</v>
      </c>
      <c r="E529">
        <v>851232.33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411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412</v>
      </c>
      <c r="E531">
        <v>606563.23</v>
      </c>
      <c r="F531">
        <v>0</v>
      </c>
    </row>
    <row r="532" spans="1:6" x14ac:dyDescent="0.25">
      <c r="A532" t="s">
        <v>39</v>
      </c>
      <c r="B532" t="s">
        <v>76</v>
      </c>
      <c r="C532" t="s">
        <v>48</v>
      </c>
      <c r="D532" t="s">
        <v>413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414</v>
      </c>
      <c r="E533">
        <v>438376.37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415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416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417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418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419</v>
      </c>
      <c r="E538">
        <v>0</v>
      </c>
      <c r="F538">
        <v>213583.45</v>
      </c>
    </row>
    <row r="539" spans="1:6" x14ac:dyDescent="0.25">
      <c r="A539" t="s">
        <v>39</v>
      </c>
      <c r="B539" t="s">
        <v>76</v>
      </c>
      <c r="C539" t="s">
        <v>48</v>
      </c>
      <c r="D539" t="s">
        <v>420</v>
      </c>
      <c r="E539">
        <v>4232423.53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421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422</v>
      </c>
      <c r="E541">
        <v>6249421.9699999997</v>
      </c>
      <c r="F541">
        <v>618587.93999999994</v>
      </c>
    </row>
    <row r="542" spans="1:6" x14ac:dyDescent="0.25">
      <c r="A542" t="s">
        <v>39</v>
      </c>
      <c r="B542" t="s">
        <v>77</v>
      </c>
      <c r="C542" t="s">
        <v>48</v>
      </c>
      <c r="D542" t="s">
        <v>408</v>
      </c>
      <c r="E542">
        <v>0</v>
      </c>
      <c r="F542">
        <v>420647.93</v>
      </c>
    </row>
    <row r="543" spans="1:6" x14ac:dyDescent="0.25">
      <c r="A543" t="s">
        <v>39</v>
      </c>
      <c r="B543" t="s">
        <v>77</v>
      </c>
      <c r="C543" t="s">
        <v>48</v>
      </c>
      <c r="D543" t="s">
        <v>409</v>
      </c>
      <c r="E543">
        <v>55787.91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410</v>
      </c>
      <c r="E544">
        <v>851232.33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411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412</v>
      </c>
      <c r="E546">
        <v>606563.23</v>
      </c>
      <c r="F546">
        <v>0</v>
      </c>
    </row>
    <row r="547" spans="1:6" x14ac:dyDescent="0.25">
      <c r="A547" t="s">
        <v>39</v>
      </c>
      <c r="B547" t="s">
        <v>77</v>
      </c>
      <c r="C547" t="s">
        <v>48</v>
      </c>
      <c r="D547" t="s">
        <v>413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414</v>
      </c>
      <c r="E548">
        <v>406186.23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415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416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417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418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419</v>
      </c>
      <c r="E553">
        <v>0</v>
      </c>
      <c r="F553">
        <v>221126.29</v>
      </c>
    </row>
    <row r="554" spans="1:6" x14ac:dyDescent="0.25">
      <c r="A554" t="s">
        <v>39</v>
      </c>
      <c r="B554" t="s">
        <v>77</v>
      </c>
      <c r="C554" t="s">
        <v>48</v>
      </c>
      <c r="D554" t="s">
        <v>420</v>
      </c>
      <c r="E554">
        <v>4117136.75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421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422</v>
      </c>
      <c r="E556">
        <v>6036906.46</v>
      </c>
      <c r="F556">
        <v>641774.22</v>
      </c>
    </row>
    <row r="557" spans="1:6" x14ac:dyDescent="0.25">
      <c r="A557" t="s">
        <v>39</v>
      </c>
      <c r="B557" t="s">
        <v>78</v>
      </c>
      <c r="C557" t="s">
        <v>48</v>
      </c>
      <c r="D557" t="s">
        <v>408</v>
      </c>
      <c r="E557">
        <v>0</v>
      </c>
      <c r="F557">
        <v>154132</v>
      </c>
    </row>
    <row r="558" spans="1:6" x14ac:dyDescent="0.25">
      <c r="A558" t="s">
        <v>39</v>
      </c>
      <c r="B558" t="s">
        <v>78</v>
      </c>
      <c r="C558" t="s">
        <v>48</v>
      </c>
      <c r="D558" t="s">
        <v>409</v>
      </c>
      <c r="E558">
        <v>108068.59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410</v>
      </c>
      <c r="E559">
        <v>851232.33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411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412</v>
      </c>
      <c r="E561">
        <v>606563.23</v>
      </c>
      <c r="F561">
        <v>0</v>
      </c>
    </row>
    <row r="562" spans="1:6" x14ac:dyDescent="0.25">
      <c r="A562" t="s">
        <v>39</v>
      </c>
      <c r="B562" t="s">
        <v>78</v>
      </c>
      <c r="C562" t="s">
        <v>48</v>
      </c>
      <c r="D562" t="s">
        <v>413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414</v>
      </c>
      <c r="E563">
        <v>421051.99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415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416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417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418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419</v>
      </c>
      <c r="E568">
        <v>0</v>
      </c>
      <c r="F568">
        <v>203805.66</v>
      </c>
    </row>
    <row r="569" spans="1:6" x14ac:dyDescent="0.25">
      <c r="A569" t="s">
        <v>39</v>
      </c>
      <c r="B569" t="s">
        <v>78</v>
      </c>
      <c r="C569" t="s">
        <v>48</v>
      </c>
      <c r="D569" t="s">
        <v>420</v>
      </c>
      <c r="E569">
        <v>5188821.5199999996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421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422</v>
      </c>
      <c r="E571">
        <v>7175737.6600000001</v>
      </c>
      <c r="F571">
        <v>357937.66</v>
      </c>
    </row>
    <row r="572" spans="1:6" x14ac:dyDescent="0.25">
      <c r="A572" t="s">
        <v>39</v>
      </c>
      <c r="B572" t="s">
        <v>79</v>
      </c>
      <c r="C572" t="s">
        <v>48</v>
      </c>
      <c r="D572" t="s">
        <v>408</v>
      </c>
      <c r="E572">
        <v>0</v>
      </c>
      <c r="F572">
        <v>147828.10999999999</v>
      </c>
    </row>
    <row r="573" spans="1:6" x14ac:dyDescent="0.25">
      <c r="A573" t="s">
        <v>39</v>
      </c>
      <c r="B573" t="s">
        <v>79</v>
      </c>
      <c r="C573" t="s">
        <v>48</v>
      </c>
      <c r="D573" t="s">
        <v>409</v>
      </c>
      <c r="E573">
        <v>129536.42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410</v>
      </c>
      <c r="E574">
        <v>851232.33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411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412</v>
      </c>
      <c r="E576">
        <v>606563.23</v>
      </c>
      <c r="F576">
        <v>0</v>
      </c>
    </row>
    <row r="577" spans="1:6" x14ac:dyDescent="0.25">
      <c r="A577" t="s">
        <v>39</v>
      </c>
      <c r="B577" t="s">
        <v>79</v>
      </c>
      <c r="C577" t="s">
        <v>48</v>
      </c>
      <c r="D577" t="s">
        <v>413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414</v>
      </c>
      <c r="E578">
        <v>414201.49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415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416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417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418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419</v>
      </c>
      <c r="E583">
        <v>0</v>
      </c>
      <c r="F583">
        <v>201230.1</v>
      </c>
    </row>
    <row r="584" spans="1:6" x14ac:dyDescent="0.25">
      <c r="A584" t="s">
        <v>39</v>
      </c>
      <c r="B584" t="s">
        <v>79</v>
      </c>
      <c r="C584" t="s">
        <v>48</v>
      </c>
      <c r="D584" t="s">
        <v>420</v>
      </c>
      <c r="E584">
        <v>5111080.7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421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422</v>
      </c>
      <c r="E586">
        <v>7112614.1799999997</v>
      </c>
      <c r="F586">
        <v>349058.22</v>
      </c>
    </row>
    <row r="587" spans="1:6" x14ac:dyDescent="0.25">
      <c r="A587" t="s">
        <v>39</v>
      </c>
      <c r="B587" t="s">
        <v>80</v>
      </c>
      <c r="C587" t="s">
        <v>48</v>
      </c>
      <c r="D587" t="s">
        <v>408</v>
      </c>
      <c r="E587">
        <v>0</v>
      </c>
      <c r="F587">
        <v>180989.89</v>
      </c>
    </row>
    <row r="588" spans="1:6" x14ac:dyDescent="0.25">
      <c r="A588" t="s">
        <v>39</v>
      </c>
      <c r="B588" t="s">
        <v>80</v>
      </c>
      <c r="C588" t="s">
        <v>48</v>
      </c>
      <c r="D588" t="s">
        <v>409</v>
      </c>
      <c r="E588">
        <v>174162.76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410</v>
      </c>
      <c r="E589">
        <v>851232.33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411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412</v>
      </c>
      <c r="E591">
        <v>606563.23</v>
      </c>
      <c r="F591">
        <v>0</v>
      </c>
    </row>
    <row r="592" spans="1:6" x14ac:dyDescent="0.25">
      <c r="A592" t="s">
        <v>39</v>
      </c>
      <c r="B592" t="s">
        <v>80</v>
      </c>
      <c r="C592" t="s">
        <v>48</v>
      </c>
      <c r="D592" t="s">
        <v>413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414</v>
      </c>
      <c r="E593">
        <v>448885.3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415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416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417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418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419</v>
      </c>
      <c r="E598">
        <v>0</v>
      </c>
      <c r="F598">
        <v>200940.51</v>
      </c>
    </row>
    <row r="599" spans="1:6" x14ac:dyDescent="0.25">
      <c r="A599" t="s">
        <v>39</v>
      </c>
      <c r="B599" t="s">
        <v>80</v>
      </c>
      <c r="C599" t="s">
        <v>48</v>
      </c>
      <c r="D599" t="s">
        <v>420</v>
      </c>
      <c r="E599">
        <v>4994597.8600000003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421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422</v>
      </c>
      <c r="E601">
        <v>7075441.4800000004</v>
      </c>
      <c r="F601">
        <v>381930.41</v>
      </c>
    </row>
    <row r="602" spans="1:6" x14ac:dyDescent="0.25">
      <c r="A602" t="s">
        <v>39</v>
      </c>
      <c r="B602" t="s">
        <v>81</v>
      </c>
      <c r="C602" t="s">
        <v>48</v>
      </c>
      <c r="D602" t="s">
        <v>408</v>
      </c>
      <c r="E602">
        <v>0</v>
      </c>
      <c r="F602">
        <v>155147.17000000001</v>
      </c>
    </row>
    <row r="603" spans="1:6" x14ac:dyDescent="0.25">
      <c r="A603" t="s">
        <v>39</v>
      </c>
      <c r="B603" t="s">
        <v>81</v>
      </c>
      <c r="C603" t="s">
        <v>48</v>
      </c>
      <c r="D603" t="s">
        <v>409</v>
      </c>
      <c r="E603">
        <v>215749.54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410</v>
      </c>
      <c r="E604">
        <v>851232.33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411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412</v>
      </c>
      <c r="E606">
        <v>606563.23</v>
      </c>
      <c r="F606">
        <v>0</v>
      </c>
    </row>
    <row r="607" spans="1:6" x14ac:dyDescent="0.25">
      <c r="A607" t="s">
        <v>39</v>
      </c>
      <c r="B607" t="s">
        <v>81</v>
      </c>
      <c r="C607" t="s">
        <v>48</v>
      </c>
      <c r="D607" t="s">
        <v>413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414</v>
      </c>
      <c r="E608">
        <v>489898.3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415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416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417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418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419</v>
      </c>
      <c r="E613">
        <v>0</v>
      </c>
      <c r="F613">
        <v>198175.48</v>
      </c>
    </row>
    <row r="614" spans="1:6" x14ac:dyDescent="0.25">
      <c r="A614" t="s">
        <v>39</v>
      </c>
      <c r="B614" t="s">
        <v>81</v>
      </c>
      <c r="C614" t="s">
        <v>48</v>
      </c>
      <c r="D614" t="s">
        <v>420</v>
      </c>
      <c r="E614">
        <v>5094558.1100000003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421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422</v>
      </c>
      <c r="E616">
        <v>7258001.5199999996</v>
      </c>
      <c r="F616">
        <v>353322.65</v>
      </c>
    </row>
    <row r="617" spans="1:6" x14ac:dyDescent="0.25">
      <c r="A617" t="s">
        <v>39</v>
      </c>
      <c r="B617" t="s">
        <v>20</v>
      </c>
      <c r="C617" t="s">
        <v>48</v>
      </c>
      <c r="D617" t="s">
        <v>408</v>
      </c>
      <c r="E617">
        <v>0</v>
      </c>
      <c r="F617">
        <v>252078.95</v>
      </c>
    </row>
    <row r="618" spans="1:6" x14ac:dyDescent="0.25">
      <c r="A618" t="s">
        <v>39</v>
      </c>
      <c r="B618" t="s">
        <v>20</v>
      </c>
      <c r="C618" t="s">
        <v>48</v>
      </c>
      <c r="D618" t="s">
        <v>409</v>
      </c>
      <c r="E618">
        <v>282028.84999999998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410</v>
      </c>
      <c r="E619">
        <v>851232.33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411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412</v>
      </c>
      <c r="E621">
        <v>606563.23</v>
      </c>
      <c r="F621">
        <v>0</v>
      </c>
    </row>
    <row r="622" spans="1:6" x14ac:dyDescent="0.25">
      <c r="A622" t="s">
        <v>39</v>
      </c>
      <c r="B622" t="s">
        <v>20</v>
      </c>
      <c r="C622" t="s">
        <v>48</v>
      </c>
      <c r="D622" t="s">
        <v>413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414</v>
      </c>
      <c r="E623">
        <v>472790.46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415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416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417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418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419</v>
      </c>
      <c r="E628">
        <v>0</v>
      </c>
      <c r="F628">
        <v>196629.09</v>
      </c>
    </row>
    <row r="629" spans="1:6" x14ac:dyDescent="0.25">
      <c r="A629" t="s">
        <v>39</v>
      </c>
      <c r="B629" t="s">
        <v>20</v>
      </c>
      <c r="C629" t="s">
        <v>48</v>
      </c>
      <c r="D629" t="s">
        <v>420</v>
      </c>
      <c r="E629">
        <v>4931259.03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421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422</v>
      </c>
      <c r="E631">
        <v>7143873.9000000004</v>
      </c>
      <c r="F631">
        <v>448708.04</v>
      </c>
    </row>
    <row r="632" spans="1:6" x14ac:dyDescent="0.25">
      <c r="A632" t="s">
        <v>39</v>
      </c>
      <c r="B632" t="s">
        <v>21</v>
      </c>
      <c r="C632" t="s">
        <v>48</v>
      </c>
      <c r="D632" t="s">
        <v>408</v>
      </c>
      <c r="E632">
        <v>0</v>
      </c>
      <c r="F632">
        <v>542088.14</v>
      </c>
    </row>
    <row r="633" spans="1:6" x14ac:dyDescent="0.25">
      <c r="A633" t="s">
        <v>39</v>
      </c>
      <c r="B633" t="s">
        <v>21</v>
      </c>
      <c r="C633" t="s">
        <v>48</v>
      </c>
      <c r="D633" t="s">
        <v>409</v>
      </c>
      <c r="E633">
        <v>315995.57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410</v>
      </c>
      <c r="E634">
        <v>851232.33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411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412</v>
      </c>
      <c r="E636">
        <v>606563.23</v>
      </c>
      <c r="F636">
        <v>0</v>
      </c>
    </row>
    <row r="637" spans="1:6" x14ac:dyDescent="0.25">
      <c r="A637" t="s">
        <v>39</v>
      </c>
      <c r="B637" t="s">
        <v>21</v>
      </c>
      <c r="C637" t="s">
        <v>48</v>
      </c>
      <c r="D637" t="s">
        <v>413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414</v>
      </c>
      <c r="E638">
        <v>511706.47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415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416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417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418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419</v>
      </c>
      <c r="E643">
        <v>0</v>
      </c>
      <c r="F643">
        <v>201004.84</v>
      </c>
    </row>
    <row r="644" spans="1:6" x14ac:dyDescent="0.25">
      <c r="A644" t="s">
        <v>39</v>
      </c>
      <c r="B644" t="s">
        <v>21</v>
      </c>
      <c r="C644" t="s">
        <v>48</v>
      </c>
      <c r="D644" t="s">
        <v>420</v>
      </c>
      <c r="E644">
        <v>4402965.79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421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422</v>
      </c>
      <c r="E646">
        <v>6688463.3899999997</v>
      </c>
      <c r="F646">
        <v>743092.98</v>
      </c>
    </row>
    <row r="647" spans="1:6" x14ac:dyDescent="0.25">
      <c r="A647" t="s">
        <v>39</v>
      </c>
      <c r="B647" t="s">
        <v>22</v>
      </c>
      <c r="C647" t="s">
        <v>48</v>
      </c>
      <c r="D647" t="s">
        <v>408</v>
      </c>
      <c r="E647">
        <v>0</v>
      </c>
      <c r="F647">
        <v>518294.17</v>
      </c>
    </row>
    <row r="648" spans="1:6" x14ac:dyDescent="0.25">
      <c r="A648" t="s">
        <v>39</v>
      </c>
      <c r="B648" t="s">
        <v>22</v>
      </c>
      <c r="C648" t="s">
        <v>48</v>
      </c>
      <c r="D648" t="s">
        <v>409</v>
      </c>
      <c r="E648">
        <v>247232.74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410</v>
      </c>
      <c r="E649">
        <v>851232.33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411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412</v>
      </c>
      <c r="E651">
        <v>606563.23</v>
      </c>
      <c r="F651">
        <v>0</v>
      </c>
    </row>
    <row r="652" spans="1:6" x14ac:dyDescent="0.25">
      <c r="A652" t="s">
        <v>39</v>
      </c>
      <c r="B652" t="s">
        <v>22</v>
      </c>
      <c r="C652" t="s">
        <v>48</v>
      </c>
      <c r="D652" t="s">
        <v>413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414</v>
      </c>
      <c r="E653">
        <v>476004.1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415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416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417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418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419</v>
      </c>
      <c r="E658">
        <v>0</v>
      </c>
      <c r="F658">
        <v>206601.05</v>
      </c>
    </row>
    <row r="659" spans="1:6" x14ac:dyDescent="0.25">
      <c r="A659" t="s">
        <v>39</v>
      </c>
      <c r="B659" t="s">
        <v>22</v>
      </c>
      <c r="C659" t="s">
        <v>48</v>
      </c>
      <c r="D659" t="s">
        <v>420</v>
      </c>
      <c r="E659">
        <v>4328338.29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421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422</v>
      </c>
      <c r="E661">
        <v>6509370.6900000004</v>
      </c>
      <c r="F661">
        <v>724895.22</v>
      </c>
    </row>
    <row r="662" spans="1:6" x14ac:dyDescent="0.25">
      <c r="A662" t="s">
        <v>39</v>
      </c>
      <c r="B662" t="s">
        <v>23</v>
      </c>
      <c r="C662" t="s">
        <v>48</v>
      </c>
      <c r="D662" t="s">
        <v>408</v>
      </c>
      <c r="E662">
        <v>0</v>
      </c>
      <c r="F662">
        <v>435098.78</v>
      </c>
    </row>
    <row r="663" spans="1:6" x14ac:dyDescent="0.25">
      <c r="A663" t="s">
        <v>39</v>
      </c>
      <c r="B663" t="s">
        <v>23</v>
      </c>
      <c r="C663" t="s">
        <v>48</v>
      </c>
      <c r="D663" t="s">
        <v>409</v>
      </c>
      <c r="E663">
        <v>354223.83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410</v>
      </c>
      <c r="E664">
        <v>851232.33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411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412</v>
      </c>
      <c r="E666">
        <v>606563.23</v>
      </c>
      <c r="F666">
        <v>0</v>
      </c>
    </row>
    <row r="667" spans="1:6" x14ac:dyDescent="0.25">
      <c r="A667" t="s">
        <v>39</v>
      </c>
      <c r="B667" t="s">
        <v>23</v>
      </c>
      <c r="C667" t="s">
        <v>48</v>
      </c>
      <c r="D667" t="s">
        <v>413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414</v>
      </c>
      <c r="E668">
        <v>501581.31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415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416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417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418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419</v>
      </c>
      <c r="E673">
        <v>0</v>
      </c>
      <c r="F673">
        <v>195203.71</v>
      </c>
    </row>
    <row r="674" spans="1:6" x14ac:dyDescent="0.25">
      <c r="A674" t="s">
        <v>39</v>
      </c>
      <c r="B674" t="s">
        <v>23</v>
      </c>
      <c r="C674" t="s">
        <v>48</v>
      </c>
      <c r="D674" t="s">
        <v>420</v>
      </c>
      <c r="E674">
        <v>4587744.66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421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422</v>
      </c>
      <c r="E676">
        <v>6901345.3600000003</v>
      </c>
      <c r="F676">
        <v>630302.48</v>
      </c>
    </row>
    <row r="677" spans="1:6" x14ac:dyDescent="0.25">
      <c r="A677" t="s">
        <v>39</v>
      </c>
      <c r="B677" t="s">
        <v>24</v>
      </c>
      <c r="C677" t="s">
        <v>48</v>
      </c>
      <c r="D677" t="s">
        <v>408</v>
      </c>
      <c r="E677">
        <v>0</v>
      </c>
      <c r="F677">
        <v>304329.17</v>
      </c>
    </row>
    <row r="678" spans="1:6" x14ac:dyDescent="0.25">
      <c r="A678" t="s">
        <v>39</v>
      </c>
      <c r="B678" t="s">
        <v>24</v>
      </c>
      <c r="C678" t="s">
        <v>48</v>
      </c>
      <c r="D678" t="s">
        <v>409</v>
      </c>
      <c r="E678">
        <v>453956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410</v>
      </c>
      <c r="E679">
        <v>851232.33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411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412</v>
      </c>
      <c r="E681">
        <v>606563.23</v>
      </c>
      <c r="F681">
        <v>0</v>
      </c>
    </row>
    <row r="682" spans="1:6" x14ac:dyDescent="0.25">
      <c r="A682" t="s">
        <v>39</v>
      </c>
      <c r="B682" t="s">
        <v>24</v>
      </c>
      <c r="C682" t="s">
        <v>48</v>
      </c>
      <c r="D682" t="s">
        <v>413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414</v>
      </c>
      <c r="E683">
        <v>543959.16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415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416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417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418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419</v>
      </c>
      <c r="E688">
        <v>0</v>
      </c>
      <c r="F688">
        <v>185398.15</v>
      </c>
    </row>
    <row r="689" spans="1:6" x14ac:dyDescent="0.25">
      <c r="A689" t="s">
        <v>39</v>
      </c>
      <c r="B689" t="s">
        <v>24</v>
      </c>
      <c r="C689" t="s">
        <v>48</v>
      </c>
      <c r="D689" t="s">
        <v>420</v>
      </c>
      <c r="E689">
        <v>4935855.51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421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422</v>
      </c>
      <c r="E691">
        <v>7391566.2300000004</v>
      </c>
      <c r="F691">
        <v>489727.32</v>
      </c>
    </row>
    <row r="692" spans="1:6" x14ac:dyDescent="0.25">
      <c r="A692" t="s">
        <v>39</v>
      </c>
      <c r="B692" t="s">
        <v>25</v>
      </c>
      <c r="C692" t="s">
        <v>48</v>
      </c>
      <c r="D692" t="s">
        <v>408</v>
      </c>
      <c r="E692">
        <v>0</v>
      </c>
      <c r="F692">
        <v>108053.68</v>
      </c>
    </row>
    <row r="693" spans="1:6" x14ac:dyDescent="0.25">
      <c r="A693" t="s">
        <v>39</v>
      </c>
      <c r="B693" t="s">
        <v>25</v>
      </c>
      <c r="C693" t="s">
        <v>48</v>
      </c>
      <c r="D693" t="s">
        <v>409</v>
      </c>
      <c r="E693">
        <v>645283.11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410</v>
      </c>
      <c r="E694">
        <v>851232.33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411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412</v>
      </c>
      <c r="E696">
        <v>606563.23</v>
      </c>
      <c r="F696">
        <v>0</v>
      </c>
    </row>
    <row r="697" spans="1:6" x14ac:dyDescent="0.25">
      <c r="A697" t="s">
        <v>39</v>
      </c>
      <c r="B697" t="s">
        <v>25</v>
      </c>
      <c r="C697" t="s">
        <v>48</v>
      </c>
      <c r="D697" t="s">
        <v>413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414</v>
      </c>
      <c r="E698">
        <v>532760.06999999995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415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416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417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418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419</v>
      </c>
      <c r="E703">
        <v>0</v>
      </c>
      <c r="F703">
        <v>164752.37</v>
      </c>
    </row>
    <row r="704" spans="1:6" x14ac:dyDescent="0.25">
      <c r="A704" t="s">
        <v>39</v>
      </c>
      <c r="B704" t="s">
        <v>25</v>
      </c>
      <c r="C704" t="s">
        <v>48</v>
      </c>
      <c r="D704" t="s">
        <v>420</v>
      </c>
      <c r="E704">
        <v>5405238.04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421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422</v>
      </c>
      <c r="E706">
        <v>8041076.7800000003</v>
      </c>
      <c r="F706">
        <v>272806.05</v>
      </c>
    </row>
    <row r="707" spans="1:6" x14ac:dyDescent="0.25">
      <c r="A707" t="s">
        <v>39</v>
      </c>
      <c r="B707" t="s">
        <v>26</v>
      </c>
      <c r="C707" t="s">
        <v>48</v>
      </c>
      <c r="D707" t="s">
        <v>408</v>
      </c>
      <c r="E707">
        <v>0</v>
      </c>
      <c r="F707">
        <v>693735.33</v>
      </c>
    </row>
    <row r="708" spans="1:6" x14ac:dyDescent="0.25">
      <c r="A708" t="s">
        <v>39</v>
      </c>
      <c r="B708" t="s">
        <v>26</v>
      </c>
      <c r="C708" t="s">
        <v>48</v>
      </c>
      <c r="D708" t="s">
        <v>409</v>
      </c>
      <c r="E708">
        <v>275886.02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410</v>
      </c>
      <c r="E709">
        <v>851232.33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411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412</v>
      </c>
      <c r="E711">
        <v>606563.23</v>
      </c>
      <c r="F711">
        <v>0</v>
      </c>
    </row>
    <row r="712" spans="1:6" x14ac:dyDescent="0.25">
      <c r="A712" t="s">
        <v>39</v>
      </c>
      <c r="B712" t="s">
        <v>26</v>
      </c>
      <c r="C712" t="s">
        <v>48</v>
      </c>
      <c r="D712" t="s">
        <v>413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414</v>
      </c>
      <c r="E713">
        <v>548565.44999999995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415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416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417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418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419</v>
      </c>
      <c r="E718">
        <v>0</v>
      </c>
      <c r="F718">
        <v>218399.04</v>
      </c>
    </row>
    <row r="719" spans="1:6" x14ac:dyDescent="0.25">
      <c r="A719" t="s">
        <v>39</v>
      </c>
      <c r="B719" t="s">
        <v>26</v>
      </c>
      <c r="C719" t="s">
        <v>48</v>
      </c>
      <c r="D719" t="s">
        <v>420</v>
      </c>
      <c r="E719">
        <v>4434837.37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421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422</v>
      </c>
      <c r="E721">
        <v>6717084.4000000004</v>
      </c>
      <c r="F721">
        <v>912134.36</v>
      </c>
    </row>
    <row r="722" spans="1:6" x14ac:dyDescent="0.25">
      <c r="A722" t="s">
        <v>40</v>
      </c>
      <c r="B722" t="s">
        <v>73</v>
      </c>
      <c r="C722" t="s">
        <v>48</v>
      </c>
      <c r="D722" t="s">
        <v>408</v>
      </c>
      <c r="E722">
        <v>0</v>
      </c>
      <c r="F722">
        <v>1119652.82</v>
      </c>
    </row>
    <row r="723" spans="1:6" x14ac:dyDescent="0.25">
      <c r="A723" t="s">
        <v>40</v>
      </c>
      <c r="B723" t="s">
        <v>73</v>
      </c>
      <c r="C723" t="s">
        <v>48</v>
      </c>
      <c r="D723" t="s">
        <v>409</v>
      </c>
      <c r="E723">
        <v>799.53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410</v>
      </c>
      <c r="E724">
        <v>536631.11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411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412</v>
      </c>
      <c r="E726">
        <v>606563.23</v>
      </c>
      <c r="F726">
        <v>0</v>
      </c>
    </row>
    <row r="727" spans="1:6" x14ac:dyDescent="0.25">
      <c r="A727" t="s">
        <v>40</v>
      </c>
      <c r="B727" t="s">
        <v>73</v>
      </c>
      <c r="C727" t="s">
        <v>48</v>
      </c>
      <c r="D727" t="s">
        <v>413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414</v>
      </c>
      <c r="E728">
        <v>273308.7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415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416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417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418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419</v>
      </c>
      <c r="E733">
        <v>0</v>
      </c>
      <c r="F733">
        <v>241437.44</v>
      </c>
    </row>
    <row r="734" spans="1:6" x14ac:dyDescent="0.25">
      <c r="A734" t="s">
        <v>40</v>
      </c>
      <c r="B734" t="s">
        <v>73</v>
      </c>
      <c r="C734" t="s">
        <v>48</v>
      </c>
      <c r="D734" t="s">
        <v>420</v>
      </c>
      <c r="E734">
        <v>1870554.36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421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422</v>
      </c>
      <c r="E736">
        <v>3287856.93</v>
      </c>
      <c r="F736">
        <v>1361090.25</v>
      </c>
    </row>
    <row r="737" spans="1:6" x14ac:dyDescent="0.25">
      <c r="A737" t="s">
        <v>40</v>
      </c>
      <c r="B737" t="s">
        <v>74</v>
      </c>
      <c r="C737" t="s">
        <v>48</v>
      </c>
      <c r="D737" t="s">
        <v>408</v>
      </c>
      <c r="E737">
        <v>0</v>
      </c>
      <c r="F737">
        <v>633829.9</v>
      </c>
    </row>
    <row r="738" spans="1:6" x14ac:dyDescent="0.25">
      <c r="A738" t="s">
        <v>40</v>
      </c>
      <c r="B738" t="s">
        <v>74</v>
      </c>
      <c r="C738" t="s">
        <v>48</v>
      </c>
      <c r="D738" t="s">
        <v>409</v>
      </c>
      <c r="E738">
        <v>51226.76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410</v>
      </c>
      <c r="E739">
        <v>536631.11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411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412</v>
      </c>
      <c r="E741">
        <v>606563.23</v>
      </c>
      <c r="F741">
        <v>0</v>
      </c>
    </row>
    <row r="742" spans="1:6" x14ac:dyDescent="0.25">
      <c r="A742" t="s">
        <v>40</v>
      </c>
      <c r="B742" t="s">
        <v>74</v>
      </c>
      <c r="C742" t="s">
        <v>48</v>
      </c>
      <c r="D742" t="s">
        <v>413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414</v>
      </c>
      <c r="E743">
        <v>320180.3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415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416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417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418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419</v>
      </c>
      <c r="E748">
        <v>0</v>
      </c>
      <c r="F748">
        <v>221940.27</v>
      </c>
    </row>
    <row r="749" spans="1:6" x14ac:dyDescent="0.25">
      <c r="A749" t="s">
        <v>40</v>
      </c>
      <c r="B749" t="s">
        <v>74</v>
      </c>
      <c r="C749" t="s">
        <v>48</v>
      </c>
      <c r="D749" t="s">
        <v>420</v>
      </c>
      <c r="E749">
        <v>3261560.96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421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422</v>
      </c>
      <c r="E751">
        <v>4776162.37</v>
      </c>
      <c r="F751">
        <v>855770.17</v>
      </c>
    </row>
    <row r="752" spans="1:6" x14ac:dyDescent="0.25">
      <c r="A752" t="s">
        <v>40</v>
      </c>
      <c r="B752" t="s">
        <v>75</v>
      </c>
      <c r="C752" t="s">
        <v>48</v>
      </c>
      <c r="D752" t="s">
        <v>408</v>
      </c>
      <c r="E752">
        <v>0</v>
      </c>
      <c r="F752">
        <v>552943.13</v>
      </c>
    </row>
    <row r="753" spans="1:6" x14ac:dyDescent="0.25">
      <c r="A753" t="s">
        <v>40</v>
      </c>
      <c r="B753" t="s">
        <v>75</v>
      </c>
      <c r="C753" t="s">
        <v>48</v>
      </c>
      <c r="D753" t="s">
        <v>409</v>
      </c>
      <c r="E753">
        <v>19294.23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410</v>
      </c>
      <c r="E754">
        <v>536631.11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411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412</v>
      </c>
      <c r="E756">
        <v>606563.23</v>
      </c>
      <c r="F756">
        <v>0</v>
      </c>
    </row>
    <row r="757" spans="1:6" x14ac:dyDescent="0.25">
      <c r="A757" t="s">
        <v>40</v>
      </c>
      <c r="B757" t="s">
        <v>75</v>
      </c>
      <c r="C757" t="s">
        <v>48</v>
      </c>
      <c r="D757" t="s">
        <v>413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414</v>
      </c>
      <c r="E758">
        <v>307855.46000000002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415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416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417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418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419</v>
      </c>
      <c r="E763">
        <v>0</v>
      </c>
      <c r="F763">
        <v>221070.38</v>
      </c>
    </row>
    <row r="764" spans="1:6" x14ac:dyDescent="0.25">
      <c r="A764" t="s">
        <v>40</v>
      </c>
      <c r="B764" t="s">
        <v>75</v>
      </c>
      <c r="C764" t="s">
        <v>48</v>
      </c>
      <c r="D764" t="s">
        <v>420</v>
      </c>
      <c r="E764">
        <v>3078803.55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421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422</v>
      </c>
      <c r="E766">
        <v>4549147.59</v>
      </c>
      <c r="F766">
        <v>774013.51</v>
      </c>
    </row>
    <row r="767" spans="1:6" x14ac:dyDescent="0.25">
      <c r="A767" t="s">
        <v>40</v>
      </c>
      <c r="B767" t="s">
        <v>76</v>
      </c>
      <c r="C767" t="s">
        <v>48</v>
      </c>
      <c r="D767" t="s">
        <v>408</v>
      </c>
      <c r="E767">
        <v>0</v>
      </c>
      <c r="F767">
        <v>456381.99</v>
      </c>
    </row>
    <row r="768" spans="1:6" x14ac:dyDescent="0.25">
      <c r="A768" t="s">
        <v>40</v>
      </c>
      <c r="B768" t="s">
        <v>76</v>
      </c>
      <c r="C768" t="s">
        <v>48</v>
      </c>
      <c r="D768" t="s">
        <v>409</v>
      </c>
      <c r="E768">
        <v>67444.88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410</v>
      </c>
      <c r="E769">
        <v>536631.11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411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412</v>
      </c>
      <c r="E771">
        <v>606563.23</v>
      </c>
      <c r="F771">
        <v>0</v>
      </c>
    </row>
    <row r="772" spans="1:6" x14ac:dyDescent="0.25">
      <c r="A772" t="s">
        <v>40</v>
      </c>
      <c r="B772" t="s">
        <v>76</v>
      </c>
      <c r="C772" t="s">
        <v>48</v>
      </c>
      <c r="D772" t="s">
        <v>413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414</v>
      </c>
      <c r="E773">
        <v>325596.3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415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416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417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418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419</v>
      </c>
      <c r="E778">
        <v>0</v>
      </c>
      <c r="F778">
        <v>213478.39999999999</v>
      </c>
    </row>
    <row r="779" spans="1:6" x14ac:dyDescent="0.25">
      <c r="A779" t="s">
        <v>40</v>
      </c>
      <c r="B779" t="s">
        <v>76</v>
      </c>
      <c r="C779" t="s">
        <v>48</v>
      </c>
      <c r="D779" t="s">
        <v>420</v>
      </c>
      <c r="E779">
        <v>3441781.77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421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422</v>
      </c>
      <c r="E781">
        <v>4978017.29</v>
      </c>
      <c r="F781">
        <v>669860.4</v>
      </c>
    </row>
    <row r="782" spans="1:6" x14ac:dyDescent="0.25">
      <c r="A782" t="s">
        <v>40</v>
      </c>
      <c r="B782" t="s">
        <v>77</v>
      </c>
      <c r="C782" t="s">
        <v>48</v>
      </c>
      <c r="D782" t="s">
        <v>408</v>
      </c>
      <c r="E782">
        <v>0</v>
      </c>
      <c r="F782">
        <v>477403.21</v>
      </c>
    </row>
    <row r="783" spans="1:6" x14ac:dyDescent="0.25">
      <c r="A783" t="s">
        <v>40</v>
      </c>
      <c r="B783" t="s">
        <v>77</v>
      </c>
      <c r="C783" t="s">
        <v>48</v>
      </c>
      <c r="D783" t="s">
        <v>409</v>
      </c>
      <c r="E783">
        <v>24528.23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410</v>
      </c>
      <c r="E784">
        <v>536631.11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411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412</v>
      </c>
      <c r="E786">
        <v>606563.23</v>
      </c>
      <c r="F786">
        <v>0</v>
      </c>
    </row>
    <row r="787" spans="1:6" x14ac:dyDescent="0.25">
      <c r="A787" t="s">
        <v>40</v>
      </c>
      <c r="B787" t="s">
        <v>77</v>
      </c>
      <c r="C787" t="s">
        <v>48</v>
      </c>
      <c r="D787" t="s">
        <v>413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414</v>
      </c>
      <c r="E788">
        <v>305911.05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415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416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417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418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419</v>
      </c>
      <c r="E793">
        <v>0</v>
      </c>
      <c r="F793">
        <v>221090.88</v>
      </c>
    </row>
    <row r="794" spans="1:6" x14ac:dyDescent="0.25">
      <c r="A794" t="s">
        <v>40</v>
      </c>
      <c r="B794" t="s">
        <v>77</v>
      </c>
      <c r="C794" t="s">
        <v>48</v>
      </c>
      <c r="D794" t="s">
        <v>420</v>
      </c>
      <c r="E794">
        <v>3367889.84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421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422</v>
      </c>
      <c r="E796">
        <v>4841523.46</v>
      </c>
      <c r="F796">
        <v>698494.1</v>
      </c>
    </row>
    <row r="797" spans="1:6" x14ac:dyDescent="0.25">
      <c r="A797" t="s">
        <v>40</v>
      </c>
      <c r="B797" t="s">
        <v>78</v>
      </c>
      <c r="C797" t="s">
        <v>48</v>
      </c>
      <c r="D797" t="s">
        <v>408</v>
      </c>
      <c r="E797">
        <v>0</v>
      </c>
      <c r="F797">
        <v>200357.28</v>
      </c>
    </row>
    <row r="798" spans="1:6" x14ac:dyDescent="0.25">
      <c r="A798" t="s">
        <v>40</v>
      </c>
      <c r="B798" t="s">
        <v>78</v>
      </c>
      <c r="C798" t="s">
        <v>48</v>
      </c>
      <c r="D798" t="s">
        <v>409</v>
      </c>
      <c r="E798">
        <v>51724.23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410</v>
      </c>
      <c r="E799">
        <v>536631.11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411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412</v>
      </c>
      <c r="E801">
        <v>606563.23</v>
      </c>
      <c r="F801">
        <v>0</v>
      </c>
    </row>
    <row r="802" spans="1:6" x14ac:dyDescent="0.25">
      <c r="A802" t="s">
        <v>40</v>
      </c>
      <c r="B802" t="s">
        <v>78</v>
      </c>
      <c r="C802" t="s">
        <v>48</v>
      </c>
      <c r="D802" t="s">
        <v>413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414</v>
      </c>
      <c r="E803">
        <v>318212.59000000003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415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416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417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418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419</v>
      </c>
      <c r="E808">
        <v>0</v>
      </c>
      <c r="F808">
        <v>203682.99</v>
      </c>
    </row>
    <row r="809" spans="1:6" x14ac:dyDescent="0.25">
      <c r="A809" t="s">
        <v>40</v>
      </c>
      <c r="B809" t="s">
        <v>78</v>
      </c>
      <c r="C809" t="s">
        <v>48</v>
      </c>
      <c r="D809" t="s">
        <v>420</v>
      </c>
      <c r="E809">
        <v>4562119.1500000004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421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422</v>
      </c>
      <c r="E811">
        <v>6075250.3099999996</v>
      </c>
      <c r="F811">
        <v>404040.27</v>
      </c>
    </row>
    <row r="812" spans="1:6" x14ac:dyDescent="0.25">
      <c r="A812" t="s">
        <v>40</v>
      </c>
      <c r="B812" t="s">
        <v>79</v>
      </c>
      <c r="C812" t="s">
        <v>48</v>
      </c>
      <c r="D812" t="s">
        <v>408</v>
      </c>
      <c r="E812">
        <v>0</v>
      </c>
      <c r="F812">
        <v>192548.22</v>
      </c>
    </row>
    <row r="813" spans="1:6" x14ac:dyDescent="0.25">
      <c r="A813" t="s">
        <v>40</v>
      </c>
      <c r="B813" t="s">
        <v>79</v>
      </c>
      <c r="C813" t="s">
        <v>48</v>
      </c>
      <c r="D813" t="s">
        <v>409</v>
      </c>
      <c r="E813">
        <v>66767.100000000006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410</v>
      </c>
      <c r="E814">
        <v>536631.11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411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412</v>
      </c>
      <c r="E816">
        <v>606563.23</v>
      </c>
      <c r="F816">
        <v>0</v>
      </c>
    </row>
    <row r="817" spans="1:6" x14ac:dyDescent="0.25">
      <c r="A817" t="s">
        <v>40</v>
      </c>
      <c r="B817" t="s">
        <v>79</v>
      </c>
      <c r="C817" t="s">
        <v>48</v>
      </c>
      <c r="D817" t="s">
        <v>413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414</v>
      </c>
      <c r="E818">
        <v>316337.33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415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416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417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418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419</v>
      </c>
      <c r="E823">
        <v>0</v>
      </c>
      <c r="F823">
        <v>201124.76</v>
      </c>
    </row>
    <row r="824" spans="1:6" x14ac:dyDescent="0.25">
      <c r="A824" t="s">
        <v>40</v>
      </c>
      <c r="B824" t="s">
        <v>79</v>
      </c>
      <c r="C824" t="s">
        <v>48</v>
      </c>
      <c r="D824" t="s">
        <v>420</v>
      </c>
      <c r="E824">
        <v>4406792.1900000004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421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422</v>
      </c>
      <c r="E826">
        <v>5933090.9699999997</v>
      </c>
      <c r="F826">
        <v>393672.98</v>
      </c>
    </row>
    <row r="827" spans="1:6" x14ac:dyDescent="0.25">
      <c r="A827" t="s">
        <v>40</v>
      </c>
      <c r="B827" t="s">
        <v>80</v>
      </c>
      <c r="C827" t="s">
        <v>48</v>
      </c>
      <c r="D827" t="s">
        <v>408</v>
      </c>
      <c r="E827">
        <v>0</v>
      </c>
      <c r="F827">
        <v>217555.49</v>
      </c>
    </row>
    <row r="828" spans="1:6" x14ac:dyDescent="0.25">
      <c r="A828" t="s">
        <v>40</v>
      </c>
      <c r="B828" t="s">
        <v>80</v>
      </c>
      <c r="C828" t="s">
        <v>48</v>
      </c>
      <c r="D828" t="s">
        <v>409</v>
      </c>
      <c r="E828">
        <v>96428.94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410</v>
      </c>
      <c r="E829">
        <v>536631.11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411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412</v>
      </c>
      <c r="E831">
        <v>606563.23</v>
      </c>
      <c r="F831">
        <v>0</v>
      </c>
    </row>
    <row r="832" spans="1:6" x14ac:dyDescent="0.25">
      <c r="A832" t="s">
        <v>40</v>
      </c>
      <c r="B832" t="s">
        <v>80</v>
      </c>
      <c r="C832" t="s">
        <v>48</v>
      </c>
      <c r="D832" t="s">
        <v>413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414</v>
      </c>
      <c r="E833">
        <v>328590.15999999997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415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416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417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418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419</v>
      </c>
      <c r="E838">
        <v>0</v>
      </c>
      <c r="F838">
        <v>200828.14</v>
      </c>
    </row>
    <row r="839" spans="1:6" x14ac:dyDescent="0.25">
      <c r="A839" t="s">
        <v>40</v>
      </c>
      <c r="B839" t="s">
        <v>80</v>
      </c>
      <c r="C839" t="s">
        <v>48</v>
      </c>
      <c r="D839" t="s">
        <v>420</v>
      </c>
      <c r="E839">
        <v>4359710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421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422</v>
      </c>
      <c r="E841">
        <v>5927923.4500000002</v>
      </c>
      <c r="F841">
        <v>418383.63</v>
      </c>
    </row>
    <row r="842" spans="1:6" x14ac:dyDescent="0.25">
      <c r="A842" t="s">
        <v>40</v>
      </c>
      <c r="B842" t="s">
        <v>81</v>
      </c>
      <c r="C842" t="s">
        <v>48</v>
      </c>
      <c r="D842" t="s">
        <v>408</v>
      </c>
      <c r="E842">
        <v>0</v>
      </c>
      <c r="F842">
        <v>191344.99</v>
      </c>
    </row>
    <row r="843" spans="1:6" x14ac:dyDescent="0.25">
      <c r="A843" t="s">
        <v>40</v>
      </c>
      <c r="B843" t="s">
        <v>81</v>
      </c>
      <c r="C843" t="s">
        <v>48</v>
      </c>
      <c r="D843" t="s">
        <v>409</v>
      </c>
      <c r="E843">
        <v>119014.34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410</v>
      </c>
      <c r="E844">
        <v>536631.11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411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412</v>
      </c>
      <c r="E846">
        <v>606563.23</v>
      </c>
      <c r="F846">
        <v>0</v>
      </c>
    </row>
    <row r="847" spans="1:6" x14ac:dyDescent="0.25">
      <c r="A847" t="s">
        <v>40</v>
      </c>
      <c r="B847" t="s">
        <v>81</v>
      </c>
      <c r="C847" t="s">
        <v>48</v>
      </c>
      <c r="D847" t="s">
        <v>413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414</v>
      </c>
      <c r="E848">
        <v>339821.53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415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416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417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418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419</v>
      </c>
      <c r="E853">
        <v>0</v>
      </c>
      <c r="F853">
        <v>198029.3</v>
      </c>
    </row>
    <row r="854" spans="1:6" x14ac:dyDescent="0.25">
      <c r="A854" t="s">
        <v>40</v>
      </c>
      <c r="B854" t="s">
        <v>81</v>
      </c>
      <c r="C854" t="s">
        <v>48</v>
      </c>
      <c r="D854" t="s">
        <v>420</v>
      </c>
      <c r="E854">
        <v>4527877.88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421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422</v>
      </c>
      <c r="E856">
        <v>6129908.0999999996</v>
      </c>
      <c r="F856">
        <v>389374.29</v>
      </c>
    </row>
    <row r="857" spans="1:6" x14ac:dyDescent="0.25">
      <c r="A857" t="s">
        <v>40</v>
      </c>
      <c r="B857" t="s">
        <v>20</v>
      </c>
      <c r="C857" t="s">
        <v>48</v>
      </c>
      <c r="D857" t="s">
        <v>408</v>
      </c>
      <c r="E857">
        <v>0</v>
      </c>
      <c r="F857">
        <v>280569.23</v>
      </c>
    </row>
    <row r="858" spans="1:6" x14ac:dyDescent="0.25">
      <c r="A858" t="s">
        <v>40</v>
      </c>
      <c r="B858" t="s">
        <v>20</v>
      </c>
      <c r="C858" t="s">
        <v>48</v>
      </c>
      <c r="D858" t="s">
        <v>409</v>
      </c>
      <c r="E858">
        <v>180380.84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410</v>
      </c>
      <c r="E859">
        <v>536631.11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411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412</v>
      </c>
      <c r="E861">
        <v>606563.23</v>
      </c>
      <c r="F861">
        <v>0</v>
      </c>
    </row>
    <row r="862" spans="1:6" x14ac:dyDescent="0.25">
      <c r="A862" t="s">
        <v>40</v>
      </c>
      <c r="B862" t="s">
        <v>20</v>
      </c>
      <c r="C862" t="s">
        <v>48</v>
      </c>
      <c r="D862" t="s">
        <v>413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414</v>
      </c>
      <c r="E863">
        <v>349903.81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415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416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417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418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419</v>
      </c>
      <c r="E868">
        <v>0</v>
      </c>
      <c r="F868">
        <v>196508.91</v>
      </c>
    </row>
    <row r="869" spans="1:6" x14ac:dyDescent="0.25">
      <c r="A869" t="s">
        <v>40</v>
      </c>
      <c r="B869" t="s">
        <v>20</v>
      </c>
      <c r="C869" t="s">
        <v>48</v>
      </c>
      <c r="D869" t="s">
        <v>420</v>
      </c>
      <c r="E869">
        <v>4466873.1900000004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421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422</v>
      </c>
      <c r="E871">
        <v>6140352.1799999997</v>
      </c>
      <c r="F871">
        <v>477078.14</v>
      </c>
    </row>
    <row r="872" spans="1:6" x14ac:dyDescent="0.25">
      <c r="A872" t="s">
        <v>40</v>
      </c>
      <c r="B872" t="s">
        <v>21</v>
      </c>
      <c r="C872" t="s">
        <v>48</v>
      </c>
      <c r="D872" t="s">
        <v>408</v>
      </c>
      <c r="E872">
        <v>0</v>
      </c>
      <c r="F872">
        <v>568954.81999999995</v>
      </c>
    </row>
    <row r="873" spans="1:6" x14ac:dyDescent="0.25">
      <c r="A873" t="s">
        <v>40</v>
      </c>
      <c r="B873" t="s">
        <v>21</v>
      </c>
      <c r="C873" t="s">
        <v>48</v>
      </c>
      <c r="D873" t="s">
        <v>409</v>
      </c>
      <c r="E873">
        <v>206868.58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410</v>
      </c>
      <c r="E874">
        <v>536631.11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411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412</v>
      </c>
      <c r="E876">
        <v>606563.23</v>
      </c>
      <c r="F876">
        <v>0</v>
      </c>
    </row>
    <row r="877" spans="1:6" x14ac:dyDescent="0.25">
      <c r="A877" t="s">
        <v>40</v>
      </c>
      <c r="B877" t="s">
        <v>21</v>
      </c>
      <c r="C877" t="s">
        <v>48</v>
      </c>
      <c r="D877" t="s">
        <v>413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414</v>
      </c>
      <c r="E878">
        <v>365106.65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415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416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417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418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419</v>
      </c>
      <c r="E883">
        <v>0</v>
      </c>
      <c r="F883">
        <v>200884.58</v>
      </c>
    </row>
    <row r="884" spans="1:6" x14ac:dyDescent="0.25">
      <c r="A884" t="s">
        <v>40</v>
      </c>
      <c r="B884" t="s">
        <v>21</v>
      </c>
      <c r="C884" t="s">
        <v>48</v>
      </c>
      <c r="D884" t="s">
        <v>420</v>
      </c>
      <c r="E884">
        <v>3826464.38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421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422</v>
      </c>
      <c r="E886">
        <v>5541633.9500000002</v>
      </c>
      <c r="F886">
        <v>769839.41</v>
      </c>
    </row>
    <row r="887" spans="1:6" x14ac:dyDescent="0.25">
      <c r="A887" t="s">
        <v>40</v>
      </c>
      <c r="B887" t="s">
        <v>22</v>
      </c>
      <c r="C887" t="s">
        <v>48</v>
      </c>
      <c r="D887" t="s">
        <v>408</v>
      </c>
      <c r="E887">
        <v>0</v>
      </c>
      <c r="F887">
        <v>544574.18999999994</v>
      </c>
    </row>
    <row r="888" spans="1:6" x14ac:dyDescent="0.25">
      <c r="A888" t="s">
        <v>40</v>
      </c>
      <c r="B888" t="s">
        <v>22</v>
      </c>
      <c r="C888" t="s">
        <v>48</v>
      </c>
      <c r="D888" t="s">
        <v>409</v>
      </c>
      <c r="E888">
        <v>155580.04999999999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410</v>
      </c>
      <c r="E889">
        <v>536631.11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411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412</v>
      </c>
      <c r="E891">
        <v>606563.23</v>
      </c>
      <c r="F891">
        <v>0</v>
      </c>
    </row>
    <row r="892" spans="1:6" x14ac:dyDescent="0.25">
      <c r="A892" t="s">
        <v>40</v>
      </c>
      <c r="B892" t="s">
        <v>22</v>
      </c>
      <c r="C892" t="s">
        <v>48</v>
      </c>
      <c r="D892" t="s">
        <v>413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414</v>
      </c>
      <c r="E893">
        <v>344101.05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415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416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417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418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419</v>
      </c>
      <c r="E898">
        <v>0</v>
      </c>
      <c r="F898">
        <v>206482.29</v>
      </c>
    </row>
    <row r="899" spans="1:6" x14ac:dyDescent="0.25">
      <c r="A899" t="s">
        <v>40</v>
      </c>
      <c r="B899" t="s">
        <v>22</v>
      </c>
      <c r="C899" t="s">
        <v>48</v>
      </c>
      <c r="D899" t="s">
        <v>420</v>
      </c>
      <c r="E899">
        <v>3745601.56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421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422</v>
      </c>
      <c r="E901">
        <v>5388477.0099999998</v>
      </c>
      <c r="F901">
        <v>751056.49</v>
      </c>
    </row>
    <row r="902" spans="1:6" x14ac:dyDescent="0.25">
      <c r="A902" t="s">
        <v>40</v>
      </c>
      <c r="B902" t="s">
        <v>23</v>
      </c>
      <c r="C902" t="s">
        <v>48</v>
      </c>
      <c r="D902" t="s">
        <v>408</v>
      </c>
      <c r="E902">
        <v>0</v>
      </c>
      <c r="F902">
        <v>471660.25</v>
      </c>
    </row>
    <row r="903" spans="1:6" x14ac:dyDescent="0.25">
      <c r="A903" t="s">
        <v>40</v>
      </c>
      <c r="B903" t="s">
        <v>23</v>
      </c>
      <c r="C903" t="s">
        <v>48</v>
      </c>
      <c r="D903" t="s">
        <v>409</v>
      </c>
      <c r="E903">
        <v>232170.51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410</v>
      </c>
      <c r="E904">
        <v>536631.11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411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412</v>
      </c>
      <c r="E906">
        <v>606563.23</v>
      </c>
      <c r="F906">
        <v>0</v>
      </c>
    </row>
    <row r="907" spans="1:6" x14ac:dyDescent="0.25">
      <c r="A907" t="s">
        <v>40</v>
      </c>
      <c r="B907" t="s">
        <v>23</v>
      </c>
      <c r="C907" t="s">
        <v>48</v>
      </c>
      <c r="D907" t="s">
        <v>413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414</v>
      </c>
      <c r="E908">
        <v>362016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415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416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417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418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419</v>
      </c>
      <c r="E913">
        <v>0</v>
      </c>
      <c r="F913">
        <v>195080.6</v>
      </c>
    </row>
    <row r="914" spans="1:6" x14ac:dyDescent="0.25">
      <c r="A914" t="s">
        <v>40</v>
      </c>
      <c r="B914" t="s">
        <v>23</v>
      </c>
      <c r="C914" t="s">
        <v>48</v>
      </c>
      <c r="D914" t="s">
        <v>420</v>
      </c>
      <c r="E914">
        <v>4059719.86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421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422</v>
      </c>
      <c r="E916">
        <v>5797100.7199999997</v>
      </c>
      <c r="F916">
        <v>666740.85</v>
      </c>
    </row>
    <row r="917" spans="1:6" x14ac:dyDescent="0.25">
      <c r="A917" t="s">
        <v>40</v>
      </c>
      <c r="B917" t="s">
        <v>24</v>
      </c>
      <c r="C917" t="s">
        <v>48</v>
      </c>
      <c r="D917" t="s">
        <v>408</v>
      </c>
      <c r="E917">
        <v>0</v>
      </c>
      <c r="F917">
        <v>341613.14</v>
      </c>
    </row>
    <row r="918" spans="1:6" x14ac:dyDescent="0.25">
      <c r="A918" t="s">
        <v>40</v>
      </c>
      <c r="B918" t="s">
        <v>24</v>
      </c>
      <c r="C918" t="s">
        <v>48</v>
      </c>
      <c r="D918" t="s">
        <v>409</v>
      </c>
      <c r="E918">
        <v>308291.09999999998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410</v>
      </c>
      <c r="E919">
        <v>536631.11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411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412</v>
      </c>
      <c r="E921">
        <v>606563.23</v>
      </c>
      <c r="F921">
        <v>0</v>
      </c>
    </row>
    <row r="922" spans="1:6" x14ac:dyDescent="0.25">
      <c r="A922" t="s">
        <v>40</v>
      </c>
      <c r="B922" t="s">
        <v>24</v>
      </c>
      <c r="C922" t="s">
        <v>48</v>
      </c>
      <c r="D922" t="s">
        <v>413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414</v>
      </c>
      <c r="E923">
        <v>395320.12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415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416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417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418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419</v>
      </c>
      <c r="E928">
        <v>0</v>
      </c>
      <c r="F928">
        <v>185266.29</v>
      </c>
    </row>
    <row r="929" spans="1:6" x14ac:dyDescent="0.25">
      <c r="A929" t="s">
        <v>40</v>
      </c>
      <c r="B929" t="s">
        <v>24</v>
      </c>
      <c r="C929" t="s">
        <v>48</v>
      </c>
      <c r="D929" t="s">
        <v>420</v>
      </c>
      <c r="E929">
        <v>4454273.82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421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422</v>
      </c>
      <c r="E931">
        <v>6301079.3899999997</v>
      </c>
      <c r="F931">
        <v>526879.42000000004</v>
      </c>
    </row>
    <row r="932" spans="1:6" x14ac:dyDescent="0.25">
      <c r="A932" t="s">
        <v>40</v>
      </c>
      <c r="B932" t="s">
        <v>25</v>
      </c>
      <c r="C932" t="s">
        <v>48</v>
      </c>
      <c r="D932" t="s">
        <v>408</v>
      </c>
      <c r="E932">
        <v>0</v>
      </c>
      <c r="F932">
        <v>126896.72</v>
      </c>
    </row>
    <row r="933" spans="1:6" x14ac:dyDescent="0.25">
      <c r="A933" t="s">
        <v>40</v>
      </c>
      <c r="B933" t="s">
        <v>25</v>
      </c>
      <c r="C933" t="s">
        <v>48</v>
      </c>
      <c r="D933" t="s">
        <v>409</v>
      </c>
      <c r="E933">
        <v>453615.6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410</v>
      </c>
      <c r="E934">
        <v>536631.11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411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412</v>
      </c>
      <c r="E936">
        <v>606563.23</v>
      </c>
      <c r="F936">
        <v>0</v>
      </c>
    </row>
    <row r="937" spans="1:6" x14ac:dyDescent="0.25">
      <c r="A937" t="s">
        <v>40</v>
      </c>
      <c r="B937" t="s">
        <v>25</v>
      </c>
      <c r="C937" t="s">
        <v>48</v>
      </c>
      <c r="D937" t="s">
        <v>413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414</v>
      </c>
      <c r="E938">
        <v>385741.46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415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416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417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418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419</v>
      </c>
      <c r="E943">
        <v>0</v>
      </c>
      <c r="F943">
        <v>164596.16</v>
      </c>
    </row>
    <row r="944" spans="1:6" x14ac:dyDescent="0.25">
      <c r="A944" t="s">
        <v>40</v>
      </c>
      <c r="B944" t="s">
        <v>25</v>
      </c>
      <c r="C944" t="s">
        <v>48</v>
      </c>
      <c r="D944" t="s">
        <v>420</v>
      </c>
      <c r="E944">
        <v>5080392.1100000003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421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422</v>
      </c>
      <c r="E946">
        <v>7062943.5099999998</v>
      </c>
      <c r="F946">
        <v>291492.88</v>
      </c>
    </row>
    <row r="947" spans="1:6" x14ac:dyDescent="0.25">
      <c r="A947" t="s">
        <v>40</v>
      </c>
      <c r="B947" t="s">
        <v>26</v>
      </c>
      <c r="C947" t="s">
        <v>48</v>
      </c>
      <c r="D947" t="s">
        <v>408</v>
      </c>
      <c r="E947">
        <v>0</v>
      </c>
      <c r="F947">
        <v>699564.51</v>
      </c>
    </row>
    <row r="948" spans="1:6" x14ac:dyDescent="0.25">
      <c r="A948" t="s">
        <v>40</v>
      </c>
      <c r="B948" t="s">
        <v>26</v>
      </c>
      <c r="C948" t="s">
        <v>48</v>
      </c>
      <c r="D948" t="s">
        <v>409</v>
      </c>
      <c r="E948">
        <v>179491.75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410</v>
      </c>
      <c r="E949">
        <v>536631.11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411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412</v>
      </c>
      <c r="E951">
        <v>606563.23</v>
      </c>
      <c r="F951">
        <v>0</v>
      </c>
    </row>
    <row r="952" spans="1:6" x14ac:dyDescent="0.25">
      <c r="A952" t="s">
        <v>40</v>
      </c>
      <c r="B952" t="s">
        <v>26</v>
      </c>
      <c r="C952" t="s">
        <v>48</v>
      </c>
      <c r="D952" t="s">
        <v>413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414</v>
      </c>
      <c r="E953">
        <v>393995.82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415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416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417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418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419</v>
      </c>
      <c r="E958">
        <v>0</v>
      </c>
      <c r="F958">
        <v>218278.44</v>
      </c>
    </row>
    <row r="959" spans="1:6" x14ac:dyDescent="0.25">
      <c r="A959" t="s">
        <v>40</v>
      </c>
      <c r="B959" t="s">
        <v>26</v>
      </c>
      <c r="C959" t="s">
        <v>48</v>
      </c>
      <c r="D959" t="s">
        <v>420</v>
      </c>
      <c r="E959">
        <v>3938789.97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421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422</v>
      </c>
      <c r="E961">
        <v>5655471.8899999997</v>
      </c>
      <c r="F961">
        <v>917842.95</v>
      </c>
    </row>
    <row r="962" spans="1:6" x14ac:dyDescent="0.25">
      <c r="A962" t="s">
        <v>39</v>
      </c>
      <c r="B962" t="s">
        <v>73</v>
      </c>
      <c r="C962" t="s">
        <v>65</v>
      </c>
      <c r="D962" t="s">
        <v>408</v>
      </c>
      <c r="E962">
        <v>239493.24</v>
      </c>
      <c r="F962">
        <v>0</v>
      </c>
    </row>
    <row r="963" spans="1:6" x14ac:dyDescent="0.25">
      <c r="A963" t="s">
        <v>39</v>
      </c>
      <c r="B963" t="s">
        <v>73</v>
      </c>
      <c r="C963" t="s">
        <v>65</v>
      </c>
      <c r="D963" t="s">
        <v>409</v>
      </c>
      <c r="E963">
        <v>1244.56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410</v>
      </c>
      <c r="E964">
        <v>851232.33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411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412</v>
      </c>
      <c r="E966">
        <v>606563.23</v>
      </c>
      <c r="F966">
        <v>0</v>
      </c>
    </row>
    <row r="967" spans="1:6" x14ac:dyDescent="0.25">
      <c r="A967" t="s">
        <v>39</v>
      </c>
      <c r="B967" t="s">
        <v>73</v>
      </c>
      <c r="C967" t="s">
        <v>65</v>
      </c>
      <c r="D967" t="s">
        <v>413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414</v>
      </c>
      <c r="E968">
        <v>343420.53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415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416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417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418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419</v>
      </c>
      <c r="E973">
        <v>0</v>
      </c>
      <c r="F973">
        <v>241448.49</v>
      </c>
    </row>
    <row r="974" spans="1:6" x14ac:dyDescent="0.25">
      <c r="A974" t="s">
        <v>39</v>
      </c>
      <c r="B974" t="s">
        <v>73</v>
      </c>
      <c r="C974" t="s">
        <v>65</v>
      </c>
      <c r="D974" t="s">
        <v>420</v>
      </c>
      <c r="E974">
        <v>3155090.84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421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422</v>
      </c>
      <c r="E976">
        <v>5197044.74</v>
      </c>
      <c r="F976">
        <v>241448.49</v>
      </c>
    </row>
    <row r="977" spans="1:6" x14ac:dyDescent="0.25">
      <c r="A977" t="s">
        <v>39</v>
      </c>
      <c r="B977" t="s">
        <v>74</v>
      </c>
      <c r="C977" t="s">
        <v>65</v>
      </c>
      <c r="D977" t="s">
        <v>408</v>
      </c>
      <c r="E977">
        <v>145989.43</v>
      </c>
      <c r="F977">
        <v>0</v>
      </c>
    </row>
    <row r="978" spans="1:6" x14ac:dyDescent="0.25">
      <c r="A978" t="s">
        <v>39</v>
      </c>
      <c r="B978" t="s">
        <v>74</v>
      </c>
      <c r="C978" t="s">
        <v>65</v>
      </c>
      <c r="D978" t="s">
        <v>409</v>
      </c>
      <c r="E978">
        <v>93203.9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410</v>
      </c>
      <c r="E979">
        <v>851232.33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411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412</v>
      </c>
      <c r="E981">
        <v>606563.23</v>
      </c>
      <c r="F981">
        <v>0</v>
      </c>
    </row>
    <row r="982" spans="1:6" x14ac:dyDescent="0.25">
      <c r="A982" t="s">
        <v>39</v>
      </c>
      <c r="B982" t="s">
        <v>74</v>
      </c>
      <c r="C982" t="s">
        <v>65</v>
      </c>
      <c r="D982" t="s">
        <v>413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414</v>
      </c>
      <c r="E983">
        <v>435108.72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415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416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417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418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419</v>
      </c>
      <c r="E988">
        <v>0</v>
      </c>
      <c r="F988">
        <v>221982.62</v>
      </c>
    </row>
    <row r="989" spans="1:6" x14ac:dyDescent="0.25">
      <c r="A989" t="s">
        <v>39</v>
      </c>
      <c r="B989" t="s">
        <v>74</v>
      </c>
      <c r="C989" t="s">
        <v>65</v>
      </c>
      <c r="D989" t="s">
        <v>420</v>
      </c>
      <c r="E989">
        <v>4005946.22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421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422</v>
      </c>
      <c r="E991">
        <v>6138043.8399999999</v>
      </c>
      <c r="F991">
        <v>221982.62</v>
      </c>
    </row>
    <row r="992" spans="1:6" x14ac:dyDescent="0.25">
      <c r="A992" t="s">
        <v>39</v>
      </c>
      <c r="B992" t="s">
        <v>75</v>
      </c>
      <c r="C992" t="s">
        <v>65</v>
      </c>
      <c r="D992" t="s">
        <v>408</v>
      </c>
      <c r="E992">
        <v>110076.12</v>
      </c>
      <c r="F992">
        <v>0</v>
      </c>
    </row>
    <row r="993" spans="1:6" x14ac:dyDescent="0.25">
      <c r="A993" t="s">
        <v>39</v>
      </c>
      <c r="B993" t="s">
        <v>75</v>
      </c>
      <c r="C993" t="s">
        <v>65</v>
      </c>
      <c r="D993" t="s">
        <v>409</v>
      </c>
      <c r="E993">
        <v>41324.400000000001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410</v>
      </c>
      <c r="E994">
        <v>851232.33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411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412</v>
      </c>
      <c r="E996">
        <v>606563.23</v>
      </c>
      <c r="F996">
        <v>0</v>
      </c>
    </row>
    <row r="997" spans="1:6" x14ac:dyDescent="0.25">
      <c r="A997" t="s">
        <v>39</v>
      </c>
      <c r="B997" t="s">
        <v>75</v>
      </c>
      <c r="C997" t="s">
        <v>65</v>
      </c>
      <c r="D997" t="s">
        <v>413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414</v>
      </c>
      <c r="E998">
        <v>401720.76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415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416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417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418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419</v>
      </c>
      <c r="E1003">
        <v>0</v>
      </c>
      <c r="F1003">
        <v>221118.45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420</v>
      </c>
      <c r="E1004">
        <v>4053219.41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421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422</v>
      </c>
      <c r="E1006">
        <v>6064136.25</v>
      </c>
      <c r="F1006">
        <v>221118.45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408</v>
      </c>
      <c r="E1007">
        <v>94853.24</v>
      </c>
      <c r="F1007">
        <v>0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409</v>
      </c>
      <c r="E1008">
        <v>121534.95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410</v>
      </c>
      <c r="E1009">
        <v>851232.33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411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412</v>
      </c>
      <c r="E1011">
        <v>606563.23</v>
      </c>
      <c r="F1011">
        <v>0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413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414</v>
      </c>
      <c r="E1013">
        <v>438378.51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415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416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417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418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419</v>
      </c>
      <c r="E1018">
        <v>0</v>
      </c>
      <c r="F1018">
        <v>213584.94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420</v>
      </c>
      <c r="E1019">
        <v>4231139.83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421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422</v>
      </c>
      <c r="E1021">
        <v>6343702.0899999999</v>
      </c>
      <c r="F1021">
        <v>213584.94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408</v>
      </c>
      <c r="E1022">
        <v>98672.26</v>
      </c>
      <c r="F1022">
        <v>0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409</v>
      </c>
      <c r="E1023">
        <v>55927.43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410</v>
      </c>
      <c r="E1024">
        <v>851232.33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411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412</v>
      </c>
      <c r="E1026">
        <v>606563.23</v>
      </c>
      <c r="F1026">
        <v>0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413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414</v>
      </c>
      <c r="E1028">
        <v>406188.74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415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416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417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418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419</v>
      </c>
      <c r="E1033">
        <v>0</v>
      </c>
      <c r="F1033">
        <v>221126.59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420</v>
      </c>
      <c r="E1034">
        <v>4118249.67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421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422</v>
      </c>
      <c r="E1036">
        <v>6136833.6699999999</v>
      </c>
      <c r="F1036">
        <v>221126.59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408</v>
      </c>
      <c r="E1037">
        <v>34697.68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409</v>
      </c>
      <c r="E1038">
        <v>104084.68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410</v>
      </c>
      <c r="E1039">
        <v>851232.33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411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412</v>
      </c>
      <c r="E1041">
        <v>606563.23</v>
      </c>
      <c r="F1041">
        <v>0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413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414</v>
      </c>
      <c r="E1043">
        <v>421051.99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415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416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417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418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419</v>
      </c>
      <c r="E1048">
        <v>0</v>
      </c>
      <c r="F1048">
        <v>203805.23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420</v>
      </c>
      <c r="E1049">
        <v>5189041.93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421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422</v>
      </c>
      <c r="E1051">
        <v>7206671.8399999999</v>
      </c>
      <c r="F1051">
        <v>203805.23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408</v>
      </c>
      <c r="E1052">
        <v>33228.230000000003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409</v>
      </c>
      <c r="E1053">
        <v>126022.34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410</v>
      </c>
      <c r="E1054">
        <v>851232.33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411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412</v>
      </c>
      <c r="E1056">
        <v>606563.23</v>
      </c>
      <c r="F1056">
        <v>0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413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414</v>
      </c>
      <c r="E1058">
        <v>414201.17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415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416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417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418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419</v>
      </c>
      <c r="E1063">
        <v>0</v>
      </c>
      <c r="F1063">
        <v>201230.06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420</v>
      </c>
      <c r="E1064">
        <v>5112518.62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421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422</v>
      </c>
      <c r="E1066">
        <v>7143765.9199999999</v>
      </c>
      <c r="F1066">
        <v>201230.06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408</v>
      </c>
      <c r="E1067">
        <v>41277.879999999997</v>
      </c>
      <c r="F1067">
        <v>0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409</v>
      </c>
      <c r="E1068">
        <v>172719.39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410</v>
      </c>
      <c r="E1069">
        <v>851232.33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411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412</v>
      </c>
      <c r="E1071">
        <v>606563.23</v>
      </c>
      <c r="F1071">
        <v>0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413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414</v>
      </c>
      <c r="E1073">
        <v>448885.3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415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416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417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418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419</v>
      </c>
      <c r="E1078">
        <v>0</v>
      </c>
      <c r="F1078">
        <v>200940.15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420</v>
      </c>
      <c r="E1079">
        <v>4994933.24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421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422</v>
      </c>
      <c r="E1081">
        <v>7115611.3700000001</v>
      </c>
      <c r="F1081">
        <v>200940.15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408</v>
      </c>
      <c r="E1082">
        <v>35327.870000000003</v>
      </c>
      <c r="F1082">
        <v>0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409</v>
      </c>
      <c r="E1083">
        <v>214760.31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410</v>
      </c>
      <c r="E1084">
        <v>851232.33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411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412</v>
      </c>
      <c r="E1086">
        <v>606563.23</v>
      </c>
      <c r="F1086">
        <v>0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413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414</v>
      </c>
      <c r="E1088">
        <v>489898.3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415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416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417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418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419</v>
      </c>
      <c r="E1093">
        <v>0</v>
      </c>
      <c r="F1093">
        <v>198175.35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420</v>
      </c>
      <c r="E1094">
        <v>5094993.57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421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422</v>
      </c>
      <c r="E1096">
        <v>7292775.6100000003</v>
      </c>
      <c r="F1096">
        <v>198175.35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408</v>
      </c>
      <c r="E1097">
        <v>61112.84</v>
      </c>
      <c r="F1097">
        <v>0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409</v>
      </c>
      <c r="E1098">
        <v>282598.42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410</v>
      </c>
      <c r="E1099">
        <v>851232.33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411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412</v>
      </c>
      <c r="E1101">
        <v>606563.23</v>
      </c>
      <c r="F1101">
        <v>0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413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414</v>
      </c>
      <c r="E1103">
        <v>472798.3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415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416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417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418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419</v>
      </c>
      <c r="E1108">
        <v>0</v>
      </c>
      <c r="F1108">
        <v>196629.01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420</v>
      </c>
      <c r="E1109">
        <v>4931801.37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421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422</v>
      </c>
      <c r="E1111">
        <v>7206106.5</v>
      </c>
      <c r="F1111">
        <v>196629.01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408</v>
      </c>
      <c r="E1112">
        <v>133897.28</v>
      </c>
      <c r="F1112">
        <v>0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409</v>
      </c>
      <c r="E1113">
        <v>315587.55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410</v>
      </c>
      <c r="E1114">
        <v>851232.33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411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412</v>
      </c>
      <c r="E1116">
        <v>606563.23</v>
      </c>
      <c r="F1116">
        <v>0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413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414</v>
      </c>
      <c r="E1118">
        <v>511723.56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415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416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417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418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419</v>
      </c>
      <c r="E1123">
        <v>0</v>
      </c>
      <c r="F1123">
        <v>201004.56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420</v>
      </c>
      <c r="E1124">
        <v>4402951.09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421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422</v>
      </c>
      <c r="E1126">
        <v>6821955.0499999998</v>
      </c>
      <c r="F1126">
        <v>201004.56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408</v>
      </c>
      <c r="E1127">
        <v>127981.07</v>
      </c>
      <c r="F1127">
        <v>0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409</v>
      </c>
      <c r="E1128">
        <v>247394.9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410</v>
      </c>
      <c r="E1129">
        <v>851232.33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411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412</v>
      </c>
      <c r="E1131">
        <v>606563.23</v>
      </c>
      <c r="F1131">
        <v>0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413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414</v>
      </c>
      <c r="E1133">
        <v>476030.19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415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416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417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418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419</v>
      </c>
      <c r="E1138">
        <v>0</v>
      </c>
      <c r="F1138">
        <v>206601.19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420</v>
      </c>
      <c r="E1139">
        <v>4329295.04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421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422</v>
      </c>
      <c r="E1141">
        <v>6638496.7699999996</v>
      </c>
      <c r="F1141">
        <v>206601.19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408</v>
      </c>
      <c r="E1142">
        <v>107756.18</v>
      </c>
      <c r="F1142">
        <v>0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409</v>
      </c>
      <c r="E1143">
        <v>354302.81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410</v>
      </c>
      <c r="E1144">
        <v>851232.33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411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412</v>
      </c>
      <c r="E1146">
        <v>606563.23</v>
      </c>
      <c r="F1146">
        <v>0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413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414</v>
      </c>
      <c r="E1148">
        <v>501598.26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415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416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417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418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419</v>
      </c>
      <c r="E1153">
        <v>0</v>
      </c>
      <c r="F1153">
        <v>195203.3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420</v>
      </c>
      <c r="E1154">
        <v>4586878.76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421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422</v>
      </c>
      <c r="E1156">
        <v>7008331.5800000001</v>
      </c>
      <c r="F1156">
        <v>195203.3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408</v>
      </c>
      <c r="E1157">
        <v>75275.94</v>
      </c>
      <c r="F1157">
        <v>0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409</v>
      </c>
      <c r="E1158">
        <v>453579.06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410</v>
      </c>
      <c r="E1159">
        <v>851232.33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411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412</v>
      </c>
      <c r="E1161">
        <v>606563.23</v>
      </c>
      <c r="F1161">
        <v>0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413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414</v>
      </c>
      <c r="E1163">
        <v>543967.75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415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416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417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418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419</v>
      </c>
      <c r="E1168">
        <v>0</v>
      </c>
      <c r="F1168">
        <v>185398.33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420</v>
      </c>
      <c r="E1169">
        <v>4936859.08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421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422</v>
      </c>
      <c r="E1171">
        <v>7467477.3899999997</v>
      </c>
      <c r="F1171">
        <v>185398.33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408</v>
      </c>
      <c r="E1172">
        <v>25646.5</v>
      </c>
      <c r="F1172">
        <v>0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409</v>
      </c>
      <c r="E1173">
        <v>645208.53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410</v>
      </c>
      <c r="E1174">
        <v>851232.33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411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412</v>
      </c>
      <c r="E1176">
        <v>606563.23</v>
      </c>
      <c r="F1176">
        <v>0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413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414</v>
      </c>
      <c r="E1178">
        <v>532759.77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415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416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417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418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419</v>
      </c>
      <c r="E1183">
        <v>0</v>
      </c>
      <c r="F1183">
        <v>164749.92000000001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420</v>
      </c>
      <c r="E1184">
        <v>5404981.3399999999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421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422</v>
      </c>
      <c r="E1186">
        <v>8066391.7000000002</v>
      </c>
      <c r="F1186">
        <v>164749.92000000001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408</v>
      </c>
      <c r="E1187">
        <v>197435.85</v>
      </c>
      <c r="F1187">
        <v>0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409</v>
      </c>
      <c r="E1188">
        <v>276836.84000000003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410</v>
      </c>
      <c r="E1189">
        <v>851232.33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411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412</v>
      </c>
      <c r="E1191">
        <v>606563.23</v>
      </c>
      <c r="F1191">
        <v>0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413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414</v>
      </c>
      <c r="E1193">
        <v>548989.21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415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416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417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418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419</v>
      </c>
      <c r="E1198">
        <v>0</v>
      </c>
      <c r="F1198">
        <v>218400.03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420</v>
      </c>
      <c r="E1199">
        <v>4434256.08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421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422</v>
      </c>
      <c r="E1201">
        <v>6915313.54</v>
      </c>
      <c r="F1201">
        <v>218400.03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408</v>
      </c>
      <c r="E1202">
        <v>255615.94</v>
      </c>
      <c r="F1202">
        <v>0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409</v>
      </c>
      <c r="E1203">
        <v>501.64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410</v>
      </c>
      <c r="E1204">
        <v>536631.11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411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412</v>
      </c>
      <c r="E1206">
        <v>606563.23</v>
      </c>
      <c r="F1206">
        <v>0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413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414</v>
      </c>
      <c r="E1208">
        <v>273309.92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415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416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417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418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419</v>
      </c>
      <c r="E1213">
        <v>0</v>
      </c>
      <c r="F1213">
        <v>241438.87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420</v>
      </c>
      <c r="E1214">
        <v>1870542.35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421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422</v>
      </c>
      <c r="E1216">
        <v>3543164.2</v>
      </c>
      <c r="F1216">
        <v>241438.87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408</v>
      </c>
      <c r="E1217">
        <v>148716.62</v>
      </c>
      <c r="F1217">
        <v>0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409</v>
      </c>
      <c r="E1218">
        <v>51300.36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410</v>
      </c>
      <c r="E1219">
        <v>536631.11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411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412</v>
      </c>
      <c r="E1221">
        <v>606563.23</v>
      </c>
      <c r="F1221">
        <v>0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413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414</v>
      </c>
      <c r="E1223">
        <v>320182.34999999998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415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416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417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418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419</v>
      </c>
      <c r="E1228">
        <v>0</v>
      </c>
      <c r="F1228">
        <v>221940.61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420</v>
      </c>
      <c r="E1229">
        <v>3260722.63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421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422</v>
      </c>
      <c r="E1231">
        <v>4924116.3</v>
      </c>
      <c r="F1231">
        <v>221940.61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408</v>
      </c>
      <c r="E1232">
        <v>125574.26</v>
      </c>
      <c r="F1232">
        <v>0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409</v>
      </c>
      <c r="E1233">
        <v>19282.79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410</v>
      </c>
      <c r="E1234">
        <v>536631.11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411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412</v>
      </c>
      <c r="E1236">
        <v>606563.23</v>
      </c>
      <c r="F1236">
        <v>0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413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414</v>
      </c>
      <c r="E1238">
        <v>307855.46000000002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415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416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417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418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419</v>
      </c>
      <c r="E1243">
        <v>0</v>
      </c>
      <c r="F1243">
        <v>221071.86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420</v>
      </c>
      <c r="E1244">
        <v>3078794.09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421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422</v>
      </c>
      <c r="E1246">
        <v>4674700.95</v>
      </c>
      <c r="F1246">
        <v>221071.86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408</v>
      </c>
      <c r="E1247">
        <v>104420.32</v>
      </c>
      <c r="F1247">
        <v>0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409</v>
      </c>
      <c r="E1248">
        <v>68458.100000000006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410</v>
      </c>
      <c r="E1249">
        <v>536631.11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411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412</v>
      </c>
      <c r="E1251">
        <v>606563.23</v>
      </c>
      <c r="F1251">
        <v>0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413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414</v>
      </c>
      <c r="E1253">
        <v>325596.3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415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416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417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418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419</v>
      </c>
      <c r="E1258">
        <v>0</v>
      </c>
      <c r="F1258">
        <v>213480.16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420</v>
      </c>
      <c r="E1259">
        <v>3442099.51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421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422</v>
      </c>
      <c r="E1261">
        <v>5083768.58</v>
      </c>
      <c r="F1261">
        <v>213480.16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408</v>
      </c>
      <c r="E1262">
        <v>108974.41</v>
      </c>
      <c r="F1262">
        <v>0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409</v>
      </c>
      <c r="E1263">
        <v>24496.1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410</v>
      </c>
      <c r="E1264">
        <v>536631.11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411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412</v>
      </c>
      <c r="E1266">
        <v>606563.23</v>
      </c>
      <c r="F1266">
        <v>0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413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414</v>
      </c>
      <c r="E1268">
        <v>305912.27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415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416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417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418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419</v>
      </c>
      <c r="E1273">
        <v>0</v>
      </c>
      <c r="F1273">
        <v>221090.78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420</v>
      </c>
      <c r="E1274">
        <v>3366984.13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421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422</v>
      </c>
      <c r="E1276">
        <v>4949561.26</v>
      </c>
      <c r="F1276">
        <v>221090.78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408</v>
      </c>
      <c r="E1277">
        <v>44360.959999999999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409</v>
      </c>
      <c r="E1278">
        <v>50114.36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410</v>
      </c>
      <c r="E1279">
        <v>536631.11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411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412</v>
      </c>
      <c r="E1281">
        <v>606563.23</v>
      </c>
      <c r="F1281">
        <v>0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413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414</v>
      </c>
      <c r="E1283">
        <v>318212.53000000003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415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416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417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418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419</v>
      </c>
      <c r="E1288">
        <v>0</v>
      </c>
      <c r="F1288">
        <v>203682.88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420</v>
      </c>
      <c r="E1289">
        <v>4562261.8499999996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421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422</v>
      </c>
      <c r="E1291">
        <v>6118144.0599999996</v>
      </c>
      <c r="F1291">
        <v>203682.88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408</v>
      </c>
      <c r="E1292">
        <v>42532.1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409</v>
      </c>
      <c r="E1293">
        <v>64835.199999999997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410</v>
      </c>
      <c r="E1294">
        <v>536631.11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411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412</v>
      </c>
      <c r="E1296">
        <v>606563.23</v>
      </c>
      <c r="F1296">
        <v>0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413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414</v>
      </c>
      <c r="E1298">
        <v>316337.33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415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416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417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418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419</v>
      </c>
      <c r="E1303">
        <v>0</v>
      </c>
      <c r="F1303">
        <v>201139.96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420</v>
      </c>
      <c r="E1304">
        <v>4407256.78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421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422</v>
      </c>
      <c r="E1306">
        <v>5974155.7599999998</v>
      </c>
      <c r="F1306">
        <v>201139.96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408</v>
      </c>
      <c r="E1307">
        <v>48603.96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409</v>
      </c>
      <c r="E1308">
        <v>95599.16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410</v>
      </c>
      <c r="E1309">
        <v>536631.11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411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412</v>
      </c>
      <c r="E1311">
        <v>606563.23</v>
      </c>
      <c r="F1311">
        <v>0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413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414</v>
      </c>
      <c r="E1313">
        <v>328590.15999999997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415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416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417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418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419</v>
      </c>
      <c r="E1318">
        <v>0</v>
      </c>
      <c r="F1318">
        <v>200829.13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420</v>
      </c>
      <c r="E1319">
        <v>4359574.41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421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422</v>
      </c>
      <c r="E1321">
        <v>5975562.0300000003</v>
      </c>
      <c r="F1321">
        <v>200829.13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408</v>
      </c>
      <c r="E1322">
        <v>42689.54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409</v>
      </c>
      <c r="E1323">
        <v>118508.98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410</v>
      </c>
      <c r="E1324">
        <v>536631.11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411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412</v>
      </c>
      <c r="E1326">
        <v>606563.23</v>
      </c>
      <c r="F1326">
        <v>0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413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414</v>
      </c>
      <c r="E1328">
        <v>339821.53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415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416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417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418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419</v>
      </c>
      <c r="E1333">
        <v>0</v>
      </c>
      <c r="F1333">
        <v>198038.24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420</v>
      </c>
      <c r="E1334">
        <v>4527914.24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421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422</v>
      </c>
      <c r="E1336">
        <v>6172128.6299999999</v>
      </c>
      <c r="F1336">
        <v>198038.24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408</v>
      </c>
      <c r="E1337">
        <v>65667.960000000006</v>
      </c>
      <c r="F1337">
        <v>0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409</v>
      </c>
      <c r="E1338">
        <v>183918.07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410</v>
      </c>
      <c r="E1339">
        <v>536631.11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411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412</v>
      </c>
      <c r="E1341">
        <v>606563.23</v>
      </c>
      <c r="F1341">
        <v>0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413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414</v>
      </c>
      <c r="E1343">
        <v>349904.98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415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416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417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418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419</v>
      </c>
      <c r="E1348">
        <v>0</v>
      </c>
      <c r="F1348">
        <v>196508.74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420</v>
      </c>
      <c r="E1349">
        <v>4467271.13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421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422</v>
      </c>
      <c r="E1351">
        <v>6209956.4900000002</v>
      </c>
      <c r="F1351">
        <v>196508.74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408</v>
      </c>
      <c r="E1352">
        <v>135761.64000000001</v>
      </c>
      <c r="F1352">
        <v>0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409</v>
      </c>
      <c r="E1353">
        <v>212067.11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410</v>
      </c>
      <c r="E1354">
        <v>536631.11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411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412</v>
      </c>
      <c r="E1356">
        <v>606563.23</v>
      </c>
      <c r="F1356">
        <v>0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413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414</v>
      </c>
      <c r="E1358">
        <v>365106.82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415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416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417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418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419</v>
      </c>
      <c r="E1363">
        <v>0</v>
      </c>
      <c r="F1363">
        <v>200893.88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420</v>
      </c>
      <c r="E1364">
        <v>3826153.16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421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422</v>
      </c>
      <c r="E1366">
        <v>5682283.0700000003</v>
      </c>
      <c r="F1366">
        <v>200893.88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408</v>
      </c>
      <c r="E1367">
        <v>129331.29</v>
      </c>
      <c r="F1367">
        <v>0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409</v>
      </c>
      <c r="E1368">
        <v>160571.67000000001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410</v>
      </c>
      <c r="E1369">
        <v>536631.11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411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412</v>
      </c>
      <c r="E1371">
        <v>606563.23</v>
      </c>
      <c r="F1371">
        <v>0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413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414</v>
      </c>
      <c r="E1373">
        <v>344101.46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415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416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417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418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419</v>
      </c>
      <c r="E1378">
        <v>0</v>
      </c>
      <c r="F1378">
        <v>206471.64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420</v>
      </c>
      <c r="E1379">
        <v>3744835.75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421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422</v>
      </c>
      <c r="E1381">
        <v>5522034.5199999996</v>
      </c>
      <c r="F1381">
        <v>206471.64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408</v>
      </c>
      <c r="E1382">
        <v>112424.74</v>
      </c>
      <c r="F1382">
        <v>0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409</v>
      </c>
      <c r="E1383">
        <v>237913.63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410</v>
      </c>
      <c r="E1384">
        <v>536631.11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411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412</v>
      </c>
      <c r="E1386">
        <v>606563.23</v>
      </c>
      <c r="F1386">
        <v>0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413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414</v>
      </c>
      <c r="E1388">
        <v>362018.15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415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416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417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418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419</v>
      </c>
      <c r="E1393">
        <v>0</v>
      </c>
      <c r="F1393">
        <v>195084.07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420</v>
      </c>
      <c r="E1394">
        <v>4059802.95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421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422</v>
      </c>
      <c r="E1396">
        <v>5915353.8200000003</v>
      </c>
      <c r="F1396">
        <v>195084.07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408</v>
      </c>
      <c r="E1397">
        <v>81498.09</v>
      </c>
      <c r="F1397">
        <v>0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409</v>
      </c>
      <c r="E1398">
        <v>315621.62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410</v>
      </c>
      <c r="E1399">
        <v>536631.11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411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412</v>
      </c>
      <c r="E1401">
        <v>606563.23</v>
      </c>
      <c r="F1401">
        <v>0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413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414</v>
      </c>
      <c r="E1403">
        <v>395320.3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415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416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417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418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419</v>
      </c>
      <c r="E1408">
        <v>0</v>
      </c>
      <c r="F1408">
        <v>185266.96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420</v>
      </c>
      <c r="E1409">
        <v>4452659.58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421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422</v>
      </c>
      <c r="E1411">
        <v>6388293.9299999997</v>
      </c>
      <c r="F1411">
        <v>185266.96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408</v>
      </c>
      <c r="E1412">
        <v>29206.2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409</v>
      </c>
      <c r="E1413">
        <v>455986.17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410</v>
      </c>
      <c r="E1414">
        <v>536631.11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411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412</v>
      </c>
      <c r="E1416">
        <v>606563.23</v>
      </c>
      <c r="F1416">
        <v>0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413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414</v>
      </c>
      <c r="E1418">
        <v>385741.46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415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416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417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418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419</v>
      </c>
      <c r="E1423">
        <v>0</v>
      </c>
      <c r="F1423">
        <v>164586.76999999999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420</v>
      </c>
      <c r="E1424">
        <v>5081248.1100000003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421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422</v>
      </c>
      <c r="E1426">
        <v>7095376.2699999996</v>
      </c>
      <c r="F1426">
        <v>164586.76999999999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408</v>
      </c>
      <c r="E1427">
        <v>186608</v>
      </c>
      <c r="F1427">
        <v>0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409</v>
      </c>
      <c r="E1428">
        <v>183770.57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410</v>
      </c>
      <c r="E1429">
        <v>536631.11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411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412</v>
      </c>
      <c r="E1431">
        <v>606563.23</v>
      </c>
      <c r="F1431">
        <v>0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413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414</v>
      </c>
      <c r="E1433">
        <v>394048.28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415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416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417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418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419</v>
      </c>
      <c r="E1438">
        <v>0</v>
      </c>
      <c r="F1438">
        <v>218271.4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420</v>
      </c>
      <c r="E1439">
        <v>3937372.56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421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422</v>
      </c>
      <c r="E1441">
        <v>5844993.75</v>
      </c>
      <c r="F1441">
        <v>218271.4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408</v>
      </c>
      <c r="E1442">
        <v>0</v>
      </c>
      <c r="F1442">
        <v>0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409</v>
      </c>
      <c r="E1443">
        <v>1333.64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410</v>
      </c>
      <c r="E1444">
        <v>851232.33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411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412</v>
      </c>
      <c r="E1446">
        <v>606563.23</v>
      </c>
      <c r="F1446">
        <v>0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413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414</v>
      </c>
      <c r="E1448">
        <v>367806.94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415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416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417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418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419</v>
      </c>
      <c r="E1453">
        <v>0</v>
      </c>
      <c r="F1453">
        <v>241447.87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420</v>
      </c>
      <c r="E1454">
        <v>3061040.28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421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422</v>
      </c>
      <c r="E1456">
        <v>4887976.42</v>
      </c>
      <c r="F1456">
        <v>241447.87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408</v>
      </c>
      <c r="E1457">
        <v>0</v>
      </c>
      <c r="F1457">
        <v>0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409</v>
      </c>
      <c r="E1458">
        <v>89197.73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410</v>
      </c>
      <c r="E1459">
        <v>851232.33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411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412</v>
      </c>
      <c r="E1461">
        <v>606563.23</v>
      </c>
      <c r="F1461">
        <v>0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413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414</v>
      </c>
      <c r="E1463">
        <v>450426.15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415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416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417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418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419</v>
      </c>
      <c r="E1468">
        <v>0</v>
      </c>
      <c r="F1468">
        <v>221981.71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420</v>
      </c>
      <c r="E1469">
        <v>3909645.49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421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422</v>
      </c>
      <c r="E1471">
        <v>5907064.9299999997</v>
      </c>
      <c r="F1471">
        <v>221981.71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408</v>
      </c>
      <c r="E1472">
        <v>0</v>
      </c>
      <c r="F1472">
        <v>0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409</v>
      </c>
      <c r="E1473">
        <v>39446.69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410</v>
      </c>
      <c r="E1474">
        <v>851232.33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411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412</v>
      </c>
      <c r="E1476">
        <v>606563.23</v>
      </c>
      <c r="F1476">
        <v>0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413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414</v>
      </c>
      <c r="E1478">
        <v>407374.3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415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416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417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418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419</v>
      </c>
      <c r="E1483">
        <v>0</v>
      </c>
      <c r="F1483">
        <v>221118.65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420</v>
      </c>
      <c r="E1484">
        <v>3947561.59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421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422</v>
      </c>
      <c r="E1486">
        <v>5852178.1399999997</v>
      </c>
      <c r="F1486">
        <v>221118.65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408</v>
      </c>
      <c r="E1487">
        <v>0</v>
      </c>
      <c r="F1487">
        <v>0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409</v>
      </c>
      <c r="E1488">
        <v>118242.42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410</v>
      </c>
      <c r="E1489">
        <v>851232.33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411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412</v>
      </c>
      <c r="E1491">
        <v>606563.23</v>
      </c>
      <c r="F1491">
        <v>0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413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414</v>
      </c>
      <c r="E1493">
        <v>443113.3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415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416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417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418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419</v>
      </c>
      <c r="E1498">
        <v>0</v>
      </c>
      <c r="F1498">
        <v>213585.47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420</v>
      </c>
      <c r="E1499">
        <v>4128061.36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421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422</v>
      </c>
      <c r="E1501">
        <v>6147212.6500000004</v>
      </c>
      <c r="F1501">
        <v>213585.47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408</v>
      </c>
      <c r="E1502">
        <v>0</v>
      </c>
      <c r="F1502">
        <v>0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409</v>
      </c>
      <c r="E1503">
        <v>51684.52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410</v>
      </c>
      <c r="E1504">
        <v>851232.33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411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412</v>
      </c>
      <c r="E1506">
        <v>606563.23</v>
      </c>
      <c r="F1506">
        <v>0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413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414</v>
      </c>
      <c r="E1508">
        <v>409752.58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415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416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417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418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419</v>
      </c>
      <c r="E1513">
        <v>0</v>
      </c>
      <c r="F1513">
        <v>221127.64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420</v>
      </c>
      <c r="E1514">
        <v>4051980.61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421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422</v>
      </c>
      <c r="E1516">
        <v>5971213.2699999996</v>
      </c>
      <c r="F1516">
        <v>221127.64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408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409</v>
      </c>
      <c r="E1518">
        <v>106497.58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410</v>
      </c>
      <c r="E1519">
        <v>851232.33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411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412</v>
      </c>
      <c r="E1521">
        <v>606563.23</v>
      </c>
      <c r="F1521">
        <v>0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413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414</v>
      </c>
      <c r="E1523">
        <v>421397.2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415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416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417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418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419</v>
      </c>
      <c r="E1528">
        <v>0</v>
      </c>
      <c r="F1528">
        <v>203805.58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420</v>
      </c>
      <c r="E1529">
        <v>5160651.58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421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422</v>
      </c>
      <c r="E1531">
        <v>7146341.9199999999</v>
      </c>
      <c r="F1531">
        <v>203805.58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408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409</v>
      </c>
      <c r="E1533">
        <v>127903.08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410</v>
      </c>
      <c r="E1534">
        <v>851232.33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411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412</v>
      </c>
      <c r="E1536">
        <v>606563.23</v>
      </c>
      <c r="F1536">
        <v>0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413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414</v>
      </c>
      <c r="E1538">
        <v>414516.38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415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416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417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418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419</v>
      </c>
      <c r="E1543">
        <v>0</v>
      </c>
      <c r="F1543">
        <v>201232.87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420</v>
      </c>
      <c r="E1544">
        <v>5073300.66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421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422</v>
      </c>
      <c r="E1546">
        <v>7073515.6799999997</v>
      </c>
      <c r="F1546">
        <v>201232.87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408</v>
      </c>
      <c r="E1547">
        <v>0</v>
      </c>
      <c r="F1547">
        <v>0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409</v>
      </c>
      <c r="E1548">
        <v>171537.18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410</v>
      </c>
      <c r="E1549">
        <v>851232.33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411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412</v>
      </c>
      <c r="E1551">
        <v>606563.23</v>
      </c>
      <c r="F1551">
        <v>0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413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414</v>
      </c>
      <c r="E1553">
        <v>449561.78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415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416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417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418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419</v>
      </c>
      <c r="E1558">
        <v>0</v>
      </c>
      <c r="F1558">
        <v>200939.91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420</v>
      </c>
      <c r="E1559">
        <v>4960006.97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421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422</v>
      </c>
      <c r="E1561">
        <v>7038901.4900000002</v>
      </c>
      <c r="F1561">
        <v>200939.91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408</v>
      </c>
      <c r="E1562">
        <v>0</v>
      </c>
      <c r="F1562">
        <v>0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409</v>
      </c>
      <c r="E1563">
        <v>213231.84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410</v>
      </c>
      <c r="E1564">
        <v>851232.33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411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412</v>
      </c>
      <c r="E1566">
        <v>606563.23</v>
      </c>
      <c r="F1566">
        <v>0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413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414</v>
      </c>
      <c r="E1568">
        <v>490838.11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415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416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417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418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419</v>
      </c>
      <c r="E1573">
        <v>0</v>
      </c>
      <c r="F1573">
        <v>198174.78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420</v>
      </c>
      <c r="E1574">
        <v>5055417.63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421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422</v>
      </c>
      <c r="E1576">
        <v>7217283.1399999997</v>
      </c>
      <c r="F1576">
        <v>198174.78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408</v>
      </c>
      <c r="E1577">
        <v>0</v>
      </c>
      <c r="F1577">
        <v>0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409</v>
      </c>
      <c r="E1578">
        <v>277780.15000000002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410</v>
      </c>
      <c r="E1579">
        <v>851232.33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411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412</v>
      </c>
      <c r="E1581">
        <v>606563.23</v>
      </c>
      <c r="F1581">
        <v>0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413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414</v>
      </c>
      <c r="E1583">
        <v>475450.7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415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416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417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418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419</v>
      </c>
      <c r="E1588">
        <v>0</v>
      </c>
      <c r="F1588">
        <v>196628.34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420</v>
      </c>
      <c r="E1589">
        <v>4875931.4000000004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421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422</v>
      </c>
      <c r="E1591">
        <v>7086957.8200000003</v>
      </c>
      <c r="F1591">
        <v>196628.34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408</v>
      </c>
      <c r="E1592">
        <v>0</v>
      </c>
      <c r="F1592">
        <v>0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409</v>
      </c>
      <c r="E1593">
        <v>313183.90000000002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410</v>
      </c>
      <c r="E1594">
        <v>851232.33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411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412</v>
      </c>
      <c r="E1596">
        <v>606563.23</v>
      </c>
      <c r="F1596">
        <v>0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413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414</v>
      </c>
      <c r="E1598">
        <v>533805.68999999994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415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416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417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418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419</v>
      </c>
      <c r="E1603">
        <v>0</v>
      </c>
      <c r="F1603">
        <v>201004.62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420</v>
      </c>
      <c r="E1604">
        <v>4302073.33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421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422</v>
      </c>
      <c r="E1606">
        <v>6606858.4800000004</v>
      </c>
      <c r="F1606">
        <v>201004.62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408</v>
      </c>
      <c r="E1607">
        <v>0</v>
      </c>
      <c r="F1607">
        <v>0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409</v>
      </c>
      <c r="E1608">
        <v>244202.68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410</v>
      </c>
      <c r="E1609">
        <v>851232.33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411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412</v>
      </c>
      <c r="E1611">
        <v>606563.23</v>
      </c>
      <c r="F1611">
        <v>0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413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414</v>
      </c>
      <c r="E1613">
        <v>495324.68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415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416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417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418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419</v>
      </c>
      <c r="E1618">
        <v>0</v>
      </c>
      <c r="F1618">
        <v>206602.51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420</v>
      </c>
      <c r="E1619">
        <v>4247763.17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421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422</v>
      </c>
      <c r="E1621">
        <v>6445086.0899999999</v>
      </c>
      <c r="F1621">
        <v>206602.51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408</v>
      </c>
      <c r="E1622">
        <v>0</v>
      </c>
      <c r="F1622">
        <v>0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409</v>
      </c>
      <c r="E1623">
        <v>352099.96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410</v>
      </c>
      <c r="E1624">
        <v>851232.33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411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412</v>
      </c>
      <c r="E1626">
        <v>606563.23</v>
      </c>
      <c r="F1626">
        <v>0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413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414</v>
      </c>
      <c r="E1628">
        <v>517179.31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415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416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417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418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419</v>
      </c>
      <c r="E1633">
        <v>0</v>
      </c>
      <c r="F1633">
        <v>195204.26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420</v>
      </c>
      <c r="E1634">
        <v>4499971.0599999996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421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422</v>
      </c>
      <c r="E1636">
        <v>6827045.8899999997</v>
      </c>
      <c r="F1636">
        <v>195204.26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408</v>
      </c>
      <c r="E1637">
        <v>0</v>
      </c>
      <c r="F1637">
        <v>0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409</v>
      </c>
      <c r="E1638">
        <v>451488.93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410</v>
      </c>
      <c r="E1639">
        <v>851232.33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411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412</v>
      </c>
      <c r="E1641">
        <v>606563.23</v>
      </c>
      <c r="F1641">
        <v>0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413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414</v>
      </c>
      <c r="E1643">
        <v>552268.14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415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416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417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418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419</v>
      </c>
      <c r="E1648">
        <v>0</v>
      </c>
      <c r="F1648">
        <v>185403.66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420</v>
      </c>
      <c r="E1649">
        <v>4829571.13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421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422</v>
      </c>
      <c r="E1651">
        <v>7291123.7599999998</v>
      </c>
      <c r="F1651">
        <v>185403.66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408</v>
      </c>
      <c r="E1652">
        <v>0</v>
      </c>
      <c r="F1652">
        <v>0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409</v>
      </c>
      <c r="E1653">
        <v>642262.47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410</v>
      </c>
      <c r="E1654">
        <v>851232.33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411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412</v>
      </c>
      <c r="E1656">
        <v>606563.23</v>
      </c>
      <c r="F1656">
        <v>0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413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414</v>
      </c>
      <c r="E1658">
        <v>533409.35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415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416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417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418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419</v>
      </c>
      <c r="E1663">
        <v>0</v>
      </c>
      <c r="F1663">
        <v>164752.75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420</v>
      </c>
      <c r="E1664">
        <v>5375504.7999999998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421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422</v>
      </c>
      <c r="E1666">
        <v>8008972.2000000002</v>
      </c>
      <c r="F1666">
        <v>164752.75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408</v>
      </c>
      <c r="E1667">
        <v>0</v>
      </c>
      <c r="F1667">
        <v>0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409</v>
      </c>
      <c r="E1668">
        <v>271401.3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410</v>
      </c>
      <c r="E1669">
        <v>851232.33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411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412</v>
      </c>
      <c r="E1671">
        <v>606563.23</v>
      </c>
      <c r="F1671">
        <v>0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413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414</v>
      </c>
      <c r="E1673">
        <v>595749.37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415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416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417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418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419</v>
      </c>
      <c r="E1678">
        <v>0</v>
      </c>
      <c r="F1678">
        <v>218404.5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420</v>
      </c>
      <c r="E1679">
        <v>4243374.5199999996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421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422</v>
      </c>
      <c r="E1681">
        <v>6568320.75</v>
      </c>
      <c r="F1681">
        <v>218404.5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408</v>
      </c>
      <c r="E1682">
        <v>0</v>
      </c>
      <c r="F1682">
        <v>0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409</v>
      </c>
      <c r="E1683">
        <v>643.94000000000005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410</v>
      </c>
      <c r="E1684">
        <v>536631.11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411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412</v>
      </c>
      <c r="E1686">
        <v>606563.23</v>
      </c>
      <c r="F1686">
        <v>0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413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414</v>
      </c>
      <c r="E1688">
        <v>290913.01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415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416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417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418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419</v>
      </c>
      <c r="E1693">
        <v>0</v>
      </c>
      <c r="F1693">
        <v>241380.99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420</v>
      </c>
      <c r="E1694">
        <v>1861668.6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421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422</v>
      </c>
      <c r="E1696">
        <v>3296419.9</v>
      </c>
      <c r="F1696">
        <v>241380.99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408</v>
      </c>
      <c r="E1697">
        <v>0</v>
      </c>
      <c r="F1697">
        <v>0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409</v>
      </c>
      <c r="E1698">
        <v>46886.8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410</v>
      </c>
      <c r="E1699">
        <v>536631.11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411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412</v>
      </c>
      <c r="E1701">
        <v>606563.23</v>
      </c>
      <c r="F1701">
        <v>0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413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414</v>
      </c>
      <c r="E1703">
        <v>331339.14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415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416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417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418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419</v>
      </c>
      <c r="E1708">
        <v>0</v>
      </c>
      <c r="F1708">
        <v>221915.78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420</v>
      </c>
      <c r="E1709">
        <v>3211569.53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421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422</v>
      </c>
      <c r="E1711">
        <v>4732989.8099999996</v>
      </c>
      <c r="F1711">
        <v>221915.78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408</v>
      </c>
      <c r="E1712">
        <v>0</v>
      </c>
      <c r="F1712">
        <v>0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409</v>
      </c>
      <c r="E1713">
        <v>17138.32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410</v>
      </c>
      <c r="E1714">
        <v>536631.11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411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412</v>
      </c>
      <c r="E1716">
        <v>606563.23</v>
      </c>
      <c r="F1716">
        <v>0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413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414</v>
      </c>
      <c r="E1718">
        <v>312379.78999999998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415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416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417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418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419</v>
      </c>
      <c r="E1723">
        <v>0</v>
      </c>
      <c r="F1723">
        <v>221053.38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420</v>
      </c>
      <c r="E1724">
        <v>3002811.1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421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422</v>
      </c>
      <c r="E1726">
        <v>4475523.55</v>
      </c>
      <c r="F1726">
        <v>221053.38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408</v>
      </c>
      <c r="E1727">
        <v>0</v>
      </c>
      <c r="F1727">
        <v>0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409</v>
      </c>
      <c r="E1728">
        <v>64434.98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410</v>
      </c>
      <c r="E1729">
        <v>536631.11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411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412</v>
      </c>
      <c r="E1731">
        <v>606563.23</v>
      </c>
      <c r="F1731">
        <v>0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413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414</v>
      </c>
      <c r="E1733">
        <v>328782.21999999997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415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416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417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418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419</v>
      </c>
      <c r="E1738">
        <v>0</v>
      </c>
      <c r="F1738">
        <v>213465.65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420</v>
      </c>
      <c r="E1739">
        <v>3383644.7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421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422</v>
      </c>
      <c r="E1741">
        <v>4920056.24</v>
      </c>
      <c r="F1741">
        <v>213465.65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408</v>
      </c>
      <c r="E1742">
        <v>0</v>
      </c>
      <c r="F1742">
        <v>0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409</v>
      </c>
      <c r="E1743">
        <v>20877.400000000001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410</v>
      </c>
      <c r="E1744">
        <v>536631.11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411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412</v>
      </c>
      <c r="E1746">
        <v>606563.23</v>
      </c>
      <c r="F1746">
        <v>0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413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414</v>
      </c>
      <c r="E1748">
        <v>308350.06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415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416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417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418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419</v>
      </c>
      <c r="E1753">
        <v>0</v>
      </c>
      <c r="F1753">
        <v>221059.34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420</v>
      </c>
      <c r="E1754">
        <v>3301326.9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421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422</v>
      </c>
      <c r="E1756">
        <v>4773748.71</v>
      </c>
      <c r="F1756">
        <v>221059.34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408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409</v>
      </c>
      <c r="E1758">
        <v>49846.54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410</v>
      </c>
      <c r="E1759">
        <v>536631.11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411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412</v>
      </c>
      <c r="E1761">
        <v>606563.23</v>
      </c>
      <c r="F1761">
        <v>0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413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414</v>
      </c>
      <c r="E1763">
        <v>318549.71000000002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415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416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417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418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419</v>
      </c>
      <c r="E1768">
        <v>0</v>
      </c>
      <c r="F1768">
        <v>203627.22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420</v>
      </c>
      <c r="E1769">
        <v>4483094.13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421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422</v>
      </c>
      <c r="E1771">
        <v>5994684.7300000004</v>
      </c>
      <c r="F1771">
        <v>203627.22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408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409</v>
      </c>
      <c r="E1773">
        <v>64797.78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410</v>
      </c>
      <c r="E1774">
        <v>536631.11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411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412</v>
      </c>
      <c r="E1776">
        <v>606563.23</v>
      </c>
      <c r="F1776">
        <v>0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413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414</v>
      </c>
      <c r="E1778">
        <v>316600.78000000003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415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416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417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418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419</v>
      </c>
      <c r="E1783">
        <v>0</v>
      </c>
      <c r="F1783">
        <v>201082.51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420</v>
      </c>
      <c r="E1784">
        <v>4367242.71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421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422</v>
      </c>
      <c r="E1786">
        <v>5891835.6100000003</v>
      </c>
      <c r="F1786">
        <v>201082.51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408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409</v>
      </c>
      <c r="E1788">
        <v>93427.02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410</v>
      </c>
      <c r="E1789">
        <v>536631.11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411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412</v>
      </c>
      <c r="E1791">
        <v>606563.23</v>
      </c>
      <c r="F1791">
        <v>0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413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414</v>
      </c>
      <c r="E1793">
        <v>329000.01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415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416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417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418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419</v>
      </c>
      <c r="E1798">
        <v>0</v>
      </c>
      <c r="F1798">
        <v>200812.84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420</v>
      </c>
      <c r="E1799">
        <v>4302299.62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421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422</v>
      </c>
      <c r="E1801">
        <v>5867921</v>
      </c>
      <c r="F1801">
        <v>200812.84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408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409</v>
      </c>
      <c r="E1803">
        <v>115969.55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410</v>
      </c>
      <c r="E1804">
        <v>536631.11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411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412</v>
      </c>
      <c r="E1806">
        <v>606563.23</v>
      </c>
      <c r="F1806">
        <v>0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413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414</v>
      </c>
      <c r="E1808">
        <v>340522.39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415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416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417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418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419</v>
      </c>
      <c r="E1813">
        <v>0</v>
      </c>
      <c r="F1813">
        <v>197962.61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420</v>
      </c>
      <c r="E1814">
        <v>4482759.67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421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422</v>
      </c>
      <c r="E1816">
        <v>6082445.9500000002</v>
      </c>
      <c r="F1816">
        <v>197962.61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408</v>
      </c>
      <c r="E1817">
        <v>0</v>
      </c>
      <c r="F1817">
        <v>0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409</v>
      </c>
      <c r="E1818">
        <v>175913.36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410</v>
      </c>
      <c r="E1819">
        <v>536631.11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411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412</v>
      </c>
      <c r="E1821">
        <v>606563.23</v>
      </c>
      <c r="F1821">
        <v>0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413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414</v>
      </c>
      <c r="E1823">
        <v>351851.19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415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416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417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418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419</v>
      </c>
      <c r="E1828">
        <v>0</v>
      </c>
      <c r="F1828">
        <v>196522.27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420</v>
      </c>
      <c r="E1829">
        <v>4382606.99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421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422</v>
      </c>
      <c r="E1831">
        <v>6053565.8799999999</v>
      </c>
      <c r="F1831">
        <v>196522.27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408</v>
      </c>
      <c r="E1832">
        <v>0</v>
      </c>
      <c r="F1832">
        <v>0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409</v>
      </c>
      <c r="E1833">
        <v>203922.91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410</v>
      </c>
      <c r="E1834">
        <v>536631.11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411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412</v>
      </c>
      <c r="E1836">
        <v>606563.23</v>
      </c>
      <c r="F1836">
        <v>0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413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414</v>
      </c>
      <c r="E1838">
        <v>380994.76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415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416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417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418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419</v>
      </c>
      <c r="E1843">
        <v>0</v>
      </c>
      <c r="F1843">
        <v>200862.32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420</v>
      </c>
      <c r="E1844">
        <v>3765397.94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421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422</v>
      </c>
      <c r="E1846">
        <v>5493509.9500000002</v>
      </c>
      <c r="F1846">
        <v>200862.32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408</v>
      </c>
      <c r="E1847">
        <v>0</v>
      </c>
      <c r="F1847">
        <v>0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409</v>
      </c>
      <c r="E1848">
        <v>152467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410</v>
      </c>
      <c r="E1849">
        <v>536631.11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411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412</v>
      </c>
      <c r="E1851">
        <v>606563.23</v>
      </c>
      <c r="F1851">
        <v>0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413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414</v>
      </c>
      <c r="E1853">
        <v>357458.85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415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416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417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418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419</v>
      </c>
      <c r="E1858">
        <v>0</v>
      </c>
      <c r="F1858">
        <v>206450.68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420</v>
      </c>
      <c r="E1859">
        <v>3693189.51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421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422</v>
      </c>
      <c r="E1861">
        <v>5346309.7</v>
      </c>
      <c r="F1861">
        <v>206450.68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408</v>
      </c>
      <c r="E1862">
        <v>0</v>
      </c>
      <c r="F1862">
        <v>0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409</v>
      </c>
      <c r="E1863">
        <v>229340.29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410</v>
      </c>
      <c r="E1864">
        <v>536631.11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411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412</v>
      </c>
      <c r="E1866">
        <v>606563.23</v>
      </c>
      <c r="F1866">
        <v>0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413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414</v>
      </c>
      <c r="E1868">
        <v>374014.34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415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416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417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418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419</v>
      </c>
      <c r="E1873">
        <v>0</v>
      </c>
      <c r="F1873">
        <v>195069.14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420</v>
      </c>
      <c r="E1874">
        <v>4027878.36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421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422</v>
      </c>
      <c r="E1876">
        <v>5774427.3300000001</v>
      </c>
      <c r="F1876">
        <v>195069.14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408</v>
      </c>
      <c r="E1877">
        <v>0</v>
      </c>
      <c r="F1877">
        <v>0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409</v>
      </c>
      <c r="E1878">
        <v>305413.5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410</v>
      </c>
      <c r="E1879">
        <v>536631.11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411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412</v>
      </c>
      <c r="E1881">
        <v>606563.23</v>
      </c>
      <c r="F1881">
        <v>0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413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414</v>
      </c>
      <c r="E1883">
        <v>401605.98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415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416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417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418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419</v>
      </c>
      <c r="E1888">
        <v>0</v>
      </c>
      <c r="F1888">
        <v>185244.4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420</v>
      </c>
      <c r="E1889">
        <v>4358832.66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421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422</v>
      </c>
      <c r="E1891">
        <v>6209046.4900000002</v>
      </c>
      <c r="F1891">
        <v>185244.4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408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409</v>
      </c>
      <c r="E1893">
        <v>449996.74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410</v>
      </c>
      <c r="E1894">
        <v>536631.11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411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412</v>
      </c>
      <c r="E1896">
        <v>606563.23</v>
      </c>
      <c r="F1896">
        <v>0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413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414</v>
      </c>
      <c r="E1898">
        <v>386153.04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415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416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417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418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419</v>
      </c>
      <c r="E1903">
        <v>0</v>
      </c>
      <c r="F1903">
        <v>164586.62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420</v>
      </c>
      <c r="E1904">
        <v>5040775.87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421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422</v>
      </c>
      <c r="E1906">
        <v>7020119.9900000002</v>
      </c>
      <c r="F1906">
        <v>164586.62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408</v>
      </c>
      <c r="E1907">
        <v>0</v>
      </c>
      <c r="F1907">
        <v>0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409</v>
      </c>
      <c r="E1908">
        <v>175262.67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410</v>
      </c>
      <c r="E1909">
        <v>536631.11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411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412</v>
      </c>
      <c r="E1911">
        <v>606563.23</v>
      </c>
      <c r="F1911">
        <v>0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413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414</v>
      </c>
      <c r="E1913">
        <v>425175.97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415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416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417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418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419</v>
      </c>
      <c r="E1918">
        <v>0</v>
      </c>
      <c r="F1918">
        <v>218275.08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420</v>
      </c>
      <c r="E1919">
        <v>3775804.92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421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422</v>
      </c>
      <c r="E1921">
        <v>5519437.9100000001</v>
      </c>
      <c r="F1921">
        <v>218275.08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408</v>
      </c>
      <c r="E1922">
        <v>0</v>
      </c>
      <c r="F1922">
        <v>1214574.6499999999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409</v>
      </c>
      <c r="E1923">
        <v>1704.89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410</v>
      </c>
      <c r="E1924">
        <v>851232.33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411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412</v>
      </c>
      <c r="E1926">
        <v>606563.23</v>
      </c>
      <c r="F1926">
        <v>0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413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414</v>
      </c>
      <c r="E1928">
        <v>144300.75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415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416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417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418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419</v>
      </c>
      <c r="E1933">
        <v>0</v>
      </c>
      <c r="F1933">
        <v>241445.41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420</v>
      </c>
      <c r="E1934">
        <v>3155322.51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421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422</v>
      </c>
      <c r="E1936">
        <v>4759123.72</v>
      </c>
      <c r="F1936">
        <v>1456020.06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408</v>
      </c>
      <c r="E1937">
        <v>0</v>
      </c>
      <c r="F1937">
        <v>749868.15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409</v>
      </c>
      <c r="E1938">
        <v>82922.31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410</v>
      </c>
      <c r="E1939">
        <v>851232.33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411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412</v>
      </c>
      <c r="E1941">
        <v>606563.23</v>
      </c>
      <c r="F1941">
        <v>0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413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414</v>
      </c>
      <c r="E1943">
        <v>176338.26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415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416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417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418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419</v>
      </c>
      <c r="E1948">
        <v>0</v>
      </c>
      <c r="F1948">
        <v>221982.61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420</v>
      </c>
      <c r="E1949">
        <v>3997463.01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421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422</v>
      </c>
      <c r="E1951">
        <v>5714519.1399999997</v>
      </c>
      <c r="F1951">
        <v>971850.76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408</v>
      </c>
      <c r="E1952">
        <v>0</v>
      </c>
      <c r="F1952">
        <v>613365.57999999996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409</v>
      </c>
      <c r="E1953">
        <v>38254.980000000003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410</v>
      </c>
      <c r="E1954">
        <v>851232.33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411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412</v>
      </c>
      <c r="E1956">
        <v>606563.23</v>
      </c>
      <c r="F1956">
        <v>0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413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414</v>
      </c>
      <c r="E1958">
        <v>154506.60999999999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415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416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417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418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419</v>
      </c>
      <c r="E1963">
        <v>0</v>
      </c>
      <c r="F1963">
        <v>221119.6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420</v>
      </c>
      <c r="E1964">
        <v>4047827.02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421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422</v>
      </c>
      <c r="E1966">
        <v>5698384.1799999997</v>
      </c>
      <c r="F1966">
        <v>834485.17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408</v>
      </c>
      <c r="E1967">
        <v>0</v>
      </c>
      <c r="F1967">
        <v>532160.68999999994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409</v>
      </c>
      <c r="E1968">
        <v>108884.05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410</v>
      </c>
      <c r="E1969">
        <v>851232.33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411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412</v>
      </c>
      <c r="E1971">
        <v>606563.23</v>
      </c>
      <c r="F1971">
        <v>0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413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414</v>
      </c>
      <c r="E1973">
        <v>178301.14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415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416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417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418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419</v>
      </c>
      <c r="E1978">
        <v>0</v>
      </c>
      <c r="F1978">
        <v>213587.52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420</v>
      </c>
      <c r="E1979">
        <v>4214045.63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421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422</v>
      </c>
      <c r="E1981">
        <v>5959026.3899999997</v>
      </c>
      <c r="F1981">
        <v>745748.21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408</v>
      </c>
      <c r="E1982">
        <v>0</v>
      </c>
      <c r="F1982">
        <v>546009.38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409</v>
      </c>
      <c r="E1983">
        <v>49902.49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410</v>
      </c>
      <c r="E1984">
        <v>851232.33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411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412</v>
      </c>
      <c r="E1986">
        <v>606563.23</v>
      </c>
      <c r="F1986">
        <v>0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413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414</v>
      </c>
      <c r="E1988">
        <v>159671.65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415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416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417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418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419</v>
      </c>
      <c r="E1993">
        <v>0</v>
      </c>
      <c r="F1993">
        <v>221127.31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420</v>
      </c>
      <c r="E1994">
        <v>4106001.4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421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422</v>
      </c>
      <c r="E1996">
        <v>5773371.0999999996</v>
      </c>
      <c r="F1996">
        <v>767136.69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408</v>
      </c>
      <c r="E1997">
        <v>0</v>
      </c>
      <c r="F1997">
        <v>226650.98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409</v>
      </c>
      <c r="E1998">
        <v>96870.080000000002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410</v>
      </c>
      <c r="E1999">
        <v>851232.33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411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412</v>
      </c>
      <c r="E2001">
        <v>606563.23</v>
      </c>
      <c r="F2001">
        <v>0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413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414</v>
      </c>
      <c r="E2003">
        <v>171378.03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415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416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417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418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419</v>
      </c>
      <c r="E2008">
        <v>0</v>
      </c>
      <c r="F2008">
        <v>203804.72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420</v>
      </c>
      <c r="E2009">
        <v>5173492.93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421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422</v>
      </c>
      <c r="E2011">
        <v>6899536.5899999999</v>
      </c>
      <c r="F2011">
        <v>430455.69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408</v>
      </c>
      <c r="E2012">
        <v>0</v>
      </c>
      <c r="F2012">
        <v>217327.75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409</v>
      </c>
      <c r="E2013">
        <v>113178.34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410</v>
      </c>
      <c r="E2014">
        <v>851232.33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411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412</v>
      </c>
      <c r="E2016">
        <v>606563.23</v>
      </c>
      <c r="F2016">
        <v>0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413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414</v>
      </c>
      <c r="E2018">
        <v>172300.48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415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416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417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418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419</v>
      </c>
      <c r="E2023">
        <v>0</v>
      </c>
      <c r="F2023">
        <v>201234.17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420</v>
      </c>
      <c r="E2024">
        <v>5098796.0599999996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421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422</v>
      </c>
      <c r="E2026">
        <v>6842070.4500000002</v>
      </c>
      <c r="F2026">
        <v>418561.92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408</v>
      </c>
      <c r="E2027">
        <v>0</v>
      </c>
      <c r="F2027">
        <v>258866.52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409</v>
      </c>
      <c r="E2028">
        <v>154403.63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410</v>
      </c>
      <c r="E2029">
        <v>851232.33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411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412</v>
      </c>
      <c r="E2031">
        <v>606563.23</v>
      </c>
      <c r="F2031">
        <v>0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413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414</v>
      </c>
      <c r="E2033">
        <v>190616.21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415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416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417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418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419</v>
      </c>
      <c r="E2038">
        <v>0</v>
      </c>
      <c r="F2038">
        <v>200942.77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420</v>
      </c>
      <c r="E2039">
        <v>4982955.66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421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422</v>
      </c>
      <c r="E2041">
        <v>6785771.0700000003</v>
      </c>
      <c r="F2041">
        <v>459809.29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408</v>
      </c>
      <c r="E2042">
        <v>0</v>
      </c>
      <c r="F2042">
        <v>229480.28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409</v>
      </c>
      <c r="E2043">
        <v>191687.85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410</v>
      </c>
      <c r="E2044">
        <v>851232.33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411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412</v>
      </c>
      <c r="E2046">
        <v>606563.23</v>
      </c>
      <c r="F2046">
        <v>0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413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414</v>
      </c>
      <c r="E2048">
        <v>213449.66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415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416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417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418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419</v>
      </c>
      <c r="E2053">
        <v>0</v>
      </c>
      <c r="F2053">
        <v>198176.16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420</v>
      </c>
      <c r="E2054">
        <v>5073241.76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421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422</v>
      </c>
      <c r="E2056">
        <v>6936174.8300000001</v>
      </c>
      <c r="F2056">
        <v>427656.44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408</v>
      </c>
      <c r="E2057">
        <v>0</v>
      </c>
      <c r="F2057">
        <v>340438.27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409</v>
      </c>
      <c r="E2058">
        <v>256107.03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410</v>
      </c>
      <c r="E2059">
        <v>851232.33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411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412</v>
      </c>
      <c r="E2061">
        <v>606563.23</v>
      </c>
      <c r="F2061">
        <v>0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413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414</v>
      </c>
      <c r="E2063">
        <v>213254.76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415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416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417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418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419</v>
      </c>
      <c r="E2068">
        <v>0</v>
      </c>
      <c r="F2068">
        <v>196625.85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420</v>
      </c>
      <c r="E2069">
        <v>4915342.4000000004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421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422</v>
      </c>
      <c r="E2071">
        <v>6842499.75</v>
      </c>
      <c r="F2071">
        <v>537064.12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408</v>
      </c>
      <c r="E2072">
        <v>0</v>
      </c>
      <c r="F2072">
        <v>688410.77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409</v>
      </c>
      <c r="E2073">
        <v>292405.98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410</v>
      </c>
      <c r="E2074">
        <v>851232.33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411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412</v>
      </c>
      <c r="E2076">
        <v>606563.23</v>
      </c>
      <c r="F2076">
        <v>0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413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414</v>
      </c>
      <c r="E2078">
        <v>230699.72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415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416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417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418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419</v>
      </c>
      <c r="E2083">
        <v>0</v>
      </c>
      <c r="F2083">
        <v>201000.02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420</v>
      </c>
      <c r="E2084">
        <v>4384505.95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421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422</v>
      </c>
      <c r="E2086">
        <v>6365407.21</v>
      </c>
      <c r="F2086">
        <v>889410.79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408</v>
      </c>
      <c r="E2087">
        <v>0</v>
      </c>
      <c r="F2087">
        <v>650592.49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409</v>
      </c>
      <c r="E2088">
        <v>226283.47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410</v>
      </c>
      <c r="E2089">
        <v>851232.33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411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412</v>
      </c>
      <c r="E2091">
        <v>606563.23</v>
      </c>
      <c r="F2091">
        <v>0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413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414</v>
      </c>
      <c r="E2093">
        <v>208492.54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415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416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417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418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419</v>
      </c>
      <c r="E2098">
        <v>0</v>
      </c>
      <c r="F2098">
        <v>206596.93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420</v>
      </c>
      <c r="E2099">
        <v>4320152.67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421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422</v>
      </c>
      <c r="E2101">
        <v>6212724.2400000002</v>
      </c>
      <c r="F2101">
        <v>857189.43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408</v>
      </c>
      <c r="E2102">
        <v>0</v>
      </c>
      <c r="F2102">
        <v>557097.68999999994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409</v>
      </c>
      <c r="E2103">
        <v>330390.99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410</v>
      </c>
      <c r="E2104">
        <v>851232.33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411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412</v>
      </c>
      <c r="E2106">
        <v>606563.23</v>
      </c>
      <c r="F2106">
        <v>0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413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414</v>
      </c>
      <c r="E2108">
        <v>233855.45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415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416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417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418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419</v>
      </c>
      <c r="E2113">
        <v>0</v>
      </c>
      <c r="F2113">
        <v>195205.29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420</v>
      </c>
      <c r="E2114">
        <v>4572059.67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421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422</v>
      </c>
      <c r="E2116">
        <v>6594101.6699999999</v>
      </c>
      <c r="F2116">
        <v>752302.98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408</v>
      </c>
      <c r="E2117">
        <v>0</v>
      </c>
      <c r="F2117">
        <v>412785.79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409</v>
      </c>
      <c r="E2118">
        <v>422638.58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410</v>
      </c>
      <c r="E2119">
        <v>851232.33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411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412</v>
      </c>
      <c r="E2121">
        <v>606563.23</v>
      </c>
      <c r="F2121">
        <v>0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413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414</v>
      </c>
      <c r="E2123">
        <v>263997.77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415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416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417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418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419</v>
      </c>
      <c r="E2128">
        <v>0</v>
      </c>
      <c r="F2128">
        <v>185399.02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420</v>
      </c>
      <c r="E2129">
        <v>4910827.3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421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422</v>
      </c>
      <c r="E2131">
        <v>7055259.21</v>
      </c>
      <c r="F2131">
        <v>598184.81000000006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408</v>
      </c>
      <c r="E2132">
        <v>0</v>
      </c>
      <c r="F2132">
        <v>158271.60999999999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409</v>
      </c>
      <c r="E2133">
        <v>607962.39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410</v>
      </c>
      <c r="E2134">
        <v>851232.33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411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412</v>
      </c>
      <c r="E2136">
        <v>606563.23</v>
      </c>
      <c r="F2136">
        <v>0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413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414</v>
      </c>
      <c r="E2138">
        <v>287712.3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415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416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417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418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419</v>
      </c>
      <c r="E2143">
        <v>0</v>
      </c>
      <c r="F2143">
        <v>164751.32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420</v>
      </c>
      <c r="E2144">
        <v>5387550.6200000001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421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422</v>
      </c>
      <c r="E2146">
        <v>7741020.8700000001</v>
      </c>
      <c r="F2146">
        <v>323022.93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408</v>
      </c>
      <c r="E2147">
        <v>0</v>
      </c>
      <c r="F2147">
        <v>849465.35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409</v>
      </c>
      <c r="E2148">
        <v>251408.48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410</v>
      </c>
      <c r="E2149">
        <v>851232.33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411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412</v>
      </c>
      <c r="E2151">
        <v>606563.23</v>
      </c>
      <c r="F2151">
        <v>0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413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414</v>
      </c>
      <c r="E2153">
        <v>255789.95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415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416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417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418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419</v>
      </c>
      <c r="E2158">
        <v>0</v>
      </c>
      <c r="F2158">
        <v>218400.35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420</v>
      </c>
      <c r="E2159">
        <v>4404668.47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421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422</v>
      </c>
      <c r="E2161">
        <v>6369662.46</v>
      </c>
      <c r="F2161">
        <v>1067865.7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408</v>
      </c>
      <c r="E2162">
        <v>0</v>
      </c>
      <c r="F2162">
        <v>1282135.58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409</v>
      </c>
      <c r="E2163">
        <v>784.95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410</v>
      </c>
      <c r="E2164">
        <v>536631.11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411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412</v>
      </c>
      <c r="E2166">
        <v>606563.23</v>
      </c>
      <c r="F2166">
        <v>0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413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414</v>
      </c>
      <c r="E2168">
        <v>116917.59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415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416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417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418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419</v>
      </c>
      <c r="E2173">
        <v>0</v>
      </c>
      <c r="F2173">
        <v>241439.46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420</v>
      </c>
      <c r="E2174">
        <v>1875798.58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421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422</v>
      </c>
      <c r="E2176">
        <v>3136695.46</v>
      </c>
      <c r="F2176">
        <v>1523575.04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408</v>
      </c>
      <c r="E2177">
        <v>0</v>
      </c>
      <c r="F2177">
        <v>763553.83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409</v>
      </c>
      <c r="E2178">
        <v>43374.82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410</v>
      </c>
      <c r="E2179">
        <v>536631.11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411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412</v>
      </c>
      <c r="E2181">
        <v>606563.23</v>
      </c>
      <c r="F2181">
        <v>0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413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414</v>
      </c>
      <c r="E2183">
        <v>127540.88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415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416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417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418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419</v>
      </c>
      <c r="E2188">
        <v>0</v>
      </c>
      <c r="F2188">
        <v>221945.05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420</v>
      </c>
      <c r="E2189">
        <v>3269475.51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421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422</v>
      </c>
      <c r="E2191">
        <v>4583585.55</v>
      </c>
      <c r="F2191">
        <v>985498.88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408</v>
      </c>
      <c r="E2192">
        <v>0</v>
      </c>
      <c r="F2192">
        <v>687957.34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409</v>
      </c>
      <c r="E2193">
        <v>16121.31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410</v>
      </c>
      <c r="E2194">
        <v>536631.11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411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412</v>
      </c>
      <c r="E2196">
        <v>606563.23</v>
      </c>
      <c r="F2196">
        <v>0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413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414</v>
      </c>
      <c r="E2198">
        <v>116105.58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415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416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417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418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419</v>
      </c>
      <c r="E2203">
        <v>0</v>
      </c>
      <c r="F2203">
        <v>221077.7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420</v>
      </c>
      <c r="E2204">
        <v>3080906.26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421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422</v>
      </c>
      <c r="E2206">
        <v>4356327.49</v>
      </c>
      <c r="F2206">
        <v>909035.05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408</v>
      </c>
      <c r="E2207">
        <v>0</v>
      </c>
      <c r="F2207">
        <v>574686.78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409</v>
      </c>
      <c r="E2208">
        <v>58093.26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410</v>
      </c>
      <c r="E2209">
        <v>536631.11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411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412</v>
      </c>
      <c r="E2211">
        <v>606563.23</v>
      </c>
      <c r="F2211">
        <v>0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413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414</v>
      </c>
      <c r="E2213">
        <v>130113.57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415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416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417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418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419</v>
      </c>
      <c r="E2218">
        <v>0</v>
      </c>
      <c r="F2218">
        <v>213494.42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420</v>
      </c>
      <c r="E2219">
        <v>3434931.44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421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422</v>
      </c>
      <c r="E2221">
        <v>4766332.62</v>
      </c>
      <c r="F2221">
        <v>788181.19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408</v>
      </c>
      <c r="E2222">
        <v>0</v>
      </c>
      <c r="F2222">
        <v>599699.67000000004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409</v>
      </c>
      <c r="E2223">
        <v>19853.669999999998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410</v>
      </c>
      <c r="E2224">
        <v>536631.11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411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412</v>
      </c>
      <c r="E2226">
        <v>606563.23</v>
      </c>
      <c r="F2226">
        <v>0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413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414</v>
      </c>
      <c r="E2228">
        <v>116589.77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415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416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417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418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419</v>
      </c>
      <c r="E2233">
        <v>0</v>
      </c>
      <c r="F2233">
        <v>221091.16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420</v>
      </c>
      <c r="E2234">
        <v>3365792.23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421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422</v>
      </c>
      <c r="E2236">
        <v>4645430.03</v>
      </c>
      <c r="F2236">
        <v>820790.83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408</v>
      </c>
      <c r="E2237">
        <v>0</v>
      </c>
      <c r="F2237">
        <v>278953.56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409</v>
      </c>
      <c r="E2238">
        <v>41408.17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410</v>
      </c>
      <c r="E2239">
        <v>536631.11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411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412</v>
      </c>
      <c r="E2241">
        <v>606563.23</v>
      </c>
      <c r="F2241">
        <v>0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413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414</v>
      </c>
      <c r="E2243">
        <v>122931.79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415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416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417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418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419</v>
      </c>
      <c r="E2248">
        <v>0</v>
      </c>
      <c r="F2248">
        <v>203680.77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420</v>
      </c>
      <c r="E2249">
        <v>4562770.45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421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422</v>
      </c>
      <c r="E2251">
        <v>5870304.7599999998</v>
      </c>
      <c r="F2251">
        <v>482634.32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408</v>
      </c>
      <c r="E2252">
        <v>0</v>
      </c>
      <c r="F2252">
        <v>267720.33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409</v>
      </c>
      <c r="E2253">
        <v>52894.67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410</v>
      </c>
      <c r="E2254">
        <v>536631.11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411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412</v>
      </c>
      <c r="E2256">
        <v>606563.23</v>
      </c>
      <c r="F2256">
        <v>0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413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414</v>
      </c>
      <c r="E2258">
        <v>124601.14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415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416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417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418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419</v>
      </c>
      <c r="E2263">
        <v>0</v>
      </c>
      <c r="F2263">
        <v>201108.09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420</v>
      </c>
      <c r="E2264">
        <v>4420112.5199999996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421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422</v>
      </c>
      <c r="E2266">
        <v>5740802.6900000004</v>
      </c>
      <c r="F2266">
        <v>468828.42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408</v>
      </c>
      <c r="E2267">
        <v>0</v>
      </c>
      <c r="F2267">
        <v>295222.11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409</v>
      </c>
      <c r="E2268">
        <v>80798.240000000005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410</v>
      </c>
      <c r="E2269">
        <v>536631.11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411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412</v>
      </c>
      <c r="E2271">
        <v>606563.23</v>
      </c>
      <c r="F2271">
        <v>0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413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414</v>
      </c>
      <c r="E2273">
        <v>134909.63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415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416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417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418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419</v>
      </c>
      <c r="E2278">
        <v>0</v>
      </c>
      <c r="F2278">
        <v>200833.17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420</v>
      </c>
      <c r="E2279">
        <v>4354466.6500000004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421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422</v>
      </c>
      <c r="E2281">
        <v>5713368.8700000001</v>
      </c>
      <c r="F2281">
        <v>496055.28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408</v>
      </c>
      <c r="E2282">
        <v>0</v>
      </c>
      <c r="F2282">
        <v>263328.21999999997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409</v>
      </c>
      <c r="E2283">
        <v>101242.43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410</v>
      </c>
      <c r="E2284">
        <v>536631.11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411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412</v>
      </c>
      <c r="E2286">
        <v>606563.23</v>
      </c>
      <c r="F2286">
        <v>0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413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414</v>
      </c>
      <c r="E2288">
        <v>142752.07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415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416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417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418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419</v>
      </c>
      <c r="E2293">
        <v>0</v>
      </c>
      <c r="F2293">
        <v>197996.03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420</v>
      </c>
      <c r="E2294">
        <v>4532211.63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421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422</v>
      </c>
      <c r="E2296">
        <v>5919400.4800000004</v>
      </c>
      <c r="F2296">
        <v>461324.24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408</v>
      </c>
      <c r="E2297">
        <v>0</v>
      </c>
      <c r="F2297">
        <v>363242.76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409</v>
      </c>
      <c r="E2298">
        <v>162279.64000000001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410</v>
      </c>
      <c r="E2299">
        <v>536631.11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411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412</v>
      </c>
      <c r="E2301">
        <v>606563.23</v>
      </c>
      <c r="F2301">
        <v>0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413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414</v>
      </c>
      <c r="E2303">
        <v>160187.96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415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416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417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418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419</v>
      </c>
      <c r="E2308">
        <v>0</v>
      </c>
      <c r="F2308">
        <v>196515.31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420</v>
      </c>
      <c r="E2309">
        <v>4452009.99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421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422</v>
      </c>
      <c r="E2311">
        <v>5917671.9299999997</v>
      </c>
      <c r="F2311">
        <v>559758.07999999996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408</v>
      </c>
      <c r="E2312">
        <v>0</v>
      </c>
      <c r="F2312">
        <v>688501.6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409</v>
      </c>
      <c r="E2313">
        <v>191377.7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410</v>
      </c>
      <c r="E2314">
        <v>536631.11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411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412</v>
      </c>
      <c r="E2316">
        <v>606563.23</v>
      </c>
      <c r="F2316">
        <v>0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413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414</v>
      </c>
      <c r="E2318">
        <v>168247.58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415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416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417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418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419</v>
      </c>
      <c r="E2323">
        <v>0</v>
      </c>
      <c r="F2323">
        <v>200916.81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420</v>
      </c>
      <c r="E2324">
        <v>3810782.14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421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422</v>
      </c>
      <c r="E2326">
        <v>5313601.76</v>
      </c>
      <c r="F2326">
        <v>889418.41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408</v>
      </c>
      <c r="E2327">
        <v>0</v>
      </c>
      <c r="F2327">
        <v>655219.96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409</v>
      </c>
      <c r="E2328">
        <v>142105.06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410</v>
      </c>
      <c r="E2329">
        <v>536631.11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411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412</v>
      </c>
      <c r="E2331">
        <v>606563.23</v>
      </c>
      <c r="F2331">
        <v>0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413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414</v>
      </c>
      <c r="E2333">
        <v>155704.5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415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416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417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418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419</v>
      </c>
      <c r="E2338">
        <v>0</v>
      </c>
      <c r="F2338">
        <v>206501.96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420</v>
      </c>
      <c r="E2339">
        <v>3715534.71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421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422</v>
      </c>
      <c r="E2341">
        <v>5156538.62</v>
      </c>
      <c r="F2341">
        <v>861721.92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408</v>
      </c>
      <c r="E2342">
        <v>0</v>
      </c>
      <c r="F2342">
        <v>573847.75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409</v>
      </c>
      <c r="E2343">
        <v>215578.59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410</v>
      </c>
      <c r="E2344">
        <v>536631.11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411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412</v>
      </c>
      <c r="E2346">
        <v>606563.23</v>
      </c>
      <c r="F2346">
        <v>0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413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414</v>
      </c>
      <c r="E2348">
        <v>171969.89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415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416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417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418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419</v>
      </c>
      <c r="E2353">
        <v>0</v>
      </c>
      <c r="F2353">
        <v>195074.75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420</v>
      </c>
      <c r="E2354">
        <v>4055242.31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421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422</v>
      </c>
      <c r="E2356">
        <v>5585985.1399999997</v>
      </c>
      <c r="F2356">
        <v>768922.5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408</v>
      </c>
      <c r="E2357">
        <v>0</v>
      </c>
      <c r="F2357">
        <v>439278.81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409</v>
      </c>
      <c r="E2358">
        <v>287556.2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410</v>
      </c>
      <c r="E2359">
        <v>536631.11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411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412</v>
      </c>
      <c r="E2361">
        <v>606563.23</v>
      </c>
      <c r="F2361">
        <v>0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413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414</v>
      </c>
      <c r="E2363">
        <v>197105.08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415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416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417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418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419</v>
      </c>
      <c r="E2368">
        <v>0</v>
      </c>
      <c r="F2368">
        <v>185295.4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420</v>
      </c>
      <c r="E2369">
        <v>4431531.37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421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422</v>
      </c>
      <c r="E2371">
        <v>6059387</v>
      </c>
      <c r="F2371">
        <v>624574.22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408</v>
      </c>
      <c r="E2372">
        <v>0</v>
      </c>
      <c r="F2372">
        <v>175863.95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409</v>
      </c>
      <c r="E2373">
        <v>425365.09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410</v>
      </c>
      <c r="E2374">
        <v>536631.11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411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412</v>
      </c>
      <c r="E2376">
        <v>606563.23</v>
      </c>
      <c r="F2376">
        <v>0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413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414</v>
      </c>
      <c r="E2378">
        <v>207676.5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415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416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417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418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419</v>
      </c>
      <c r="E2383">
        <v>0</v>
      </c>
      <c r="F2383">
        <v>164647.81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420</v>
      </c>
      <c r="E2384">
        <v>5067870.95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421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422</v>
      </c>
      <c r="E2386">
        <v>6844106.8799999999</v>
      </c>
      <c r="F2386">
        <v>340511.76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408</v>
      </c>
      <c r="E2387">
        <v>0</v>
      </c>
      <c r="F2387">
        <v>827889.07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409</v>
      </c>
      <c r="E2388">
        <v>163594.32999999999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410</v>
      </c>
      <c r="E2389">
        <v>536631.11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411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412</v>
      </c>
      <c r="E2391">
        <v>606563.23</v>
      </c>
      <c r="F2391">
        <v>0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413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414</v>
      </c>
      <c r="E2393">
        <v>187832.98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415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416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417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418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419</v>
      </c>
      <c r="E2398">
        <v>0</v>
      </c>
      <c r="F2398">
        <v>218257.09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420</v>
      </c>
      <c r="E2399">
        <v>3905705.24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421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422</v>
      </c>
      <c r="E2401">
        <v>5400326.9000000004</v>
      </c>
      <c r="F2401">
        <v>1046146.16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Grocery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Grocery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213</v>
      </c>
      <c r="B2" t="s">
        <v>351</v>
      </c>
      <c r="C2" t="s">
        <v>352</v>
      </c>
      <c r="D2">
        <v>6.62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8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49.02</v>
      </c>
      <c r="C2">
        <v>10.01</v>
      </c>
      <c r="D2">
        <v>3</v>
      </c>
    </row>
    <row r="3" spans="1:4" x14ac:dyDescent="0.25">
      <c r="A3" t="s">
        <v>354</v>
      </c>
      <c r="B3">
        <v>41.99</v>
      </c>
      <c r="C3">
        <v>10.01</v>
      </c>
      <c r="D3">
        <v>3</v>
      </c>
    </row>
    <row r="4" spans="1:4" x14ac:dyDescent="0.25">
      <c r="A4" t="s">
        <v>355</v>
      </c>
      <c r="B4">
        <v>33.01</v>
      </c>
      <c r="C4">
        <v>10.01</v>
      </c>
      <c r="D4">
        <v>3</v>
      </c>
    </row>
    <row r="5" spans="1:4" x14ac:dyDescent="0.25">
      <c r="A5" t="s">
        <v>356</v>
      </c>
      <c r="B5">
        <v>0.98</v>
      </c>
      <c r="C5">
        <v>11.58</v>
      </c>
      <c r="D5">
        <v>6.42</v>
      </c>
    </row>
    <row r="6" spans="1:4" x14ac:dyDescent="0.25">
      <c r="A6" t="s">
        <v>357</v>
      </c>
      <c r="B6">
        <v>3.18</v>
      </c>
      <c r="C6">
        <v>6.33</v>
      </c>
      <c r="D6">
        <v>6.66</v>
      </c>
    </row>
    <row r="7" spans="1:4" x14ac:dyDescent="0.25">
      <c r="A7" t="s">
        <v>358</v>
      </c>
      <c r="B7">
        <v>14.01</v>
      </c>
      <c r="C7">
        <v>7.71</v>
      </c>
      <c r="D7">
        <v>5.28</v>
      </c>
    </row>
    <row r="8" spans="1:4" x14ac:dyDescent="0.25">
      <c r="A8" t="s">
        <v>359</v>
      </c>
      <c r="B8">
        <v>16.010000000000002</v>
      </c>
      <c r="C8">
        <v>6.33</v>
      </c>
      <c r="D8">
        <v>6.66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7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360</v>
      </c>
      <c r="B2">
        <v>49</v>
      </c>
      <c r="C2">
        <v>8</v>
      </c>
    </row>
    <row r="3" spans="1:3" x14ac:dyDescent="0.25">
      <c r="A3" t="s">
        <v>361</v>
      </c>
      <c r="B3">
        <v>33</v>
      </c>
      <c r="C3">
        <v>8</v>
      </c>
    </row>
    <row r="4" spans="1:3" x14ac:dyDescent="0.25">
      <c r="A4" t="s">
        <v>362</v>
      </c>
      <c r="B4">
        <v>42</v>
      </c>
      <c r="C4">
        <v>8</v>
      </c>
    </row>
    <row r="5" spans="1:3" x14ac:dyDescent="0.25">
      <c r="A5" t="s">
        <v>363</v>
      </c>
      <c r="B5">
        <v>14</v>
      </c>
      <c r="C5">
        <v>8</v>
      </c>
    </row>
    <row r="6" spans="1:3" x14ac:dyDescent="0.25">
      <c r="A6" t="s">
        <v>364</v>
      </c>
      <c r="B6">
        <v>16</v>
      </c>
      <c r="C6">
        <v>8</v>
      </c>
    </row>
    <row r="7" spans="1:3" x14ac:dyDescent="0.25">
      <c r="A7" t="s">
        <v>365</v>
      </c>
      <c r="B7">
        <v>8</v>
      </c>
      <c r="C7">
        <v>3.19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13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388</v>
      </c>
      <c r="F1" s="45" t="s">
        <v>389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390</v>
      </c>
    </row>
    <row r="2" spans="1:19" x14ac:dyDescent="0.25">
      <c r="A2" t="s">
        <v>39</v>
      </c>
      <c r="B2" t="s">
        <v>391</v>
      </c>
      <c r="C2" t="s">
        <v>391</v>
      </c>
      <c r="D2" t="s">
        <v>392</v>
      </c>
      <c r="E2">
        <v>40011.19</v>
      </c>
      <c r="F2">
        <v>40011.19</v>
      </c>
      <c r="G2">
        <v>200.03</v>
      </c>
      <c r="H2">
        <v>200.03</v>
      </c>
      <c r="I2">
        <v>1000328.5</v>
      </c>
      <c r="J2">
        <v>1</v>
      </c>
      <c r="K2">
        <v>8.33</v>
      </c>
      <c r="L2">
        <v>5.2702999999999998</v>
      </c>
      <c r="M2">
        <v>3.4117000000000002</v>
      </c>
      <c r="N2">
        <v>0</v>
      </c>
      <c r="O2">
        <v>0.25</v>
      </c>
      <c r="P2" t="s">
        <v>213</v>
      </c>
      <c r="Q2" t="s">
        <v>61</v>
      </c>
      <c r="R2" t="s">
        <v>393</v>
      </c>
      <c r="S2">
        <v>25.001218409150042</v>
      </c>
    </row>
    <row r="3" spans="1:19" x14ac:dyDescent="0.25">
      <c r="A3" t="s">
        <v>39</v>
      </c>
      <c r="B3" t="s">
        <v>394</v>
      </c>
      <c r="C3" t="s">
        <v>394</v>
      </c>
      <c r="D3" t="s">
        <v>392</v>
      </c>
      <c r="E3">
        <v>2851.18</v>
      </c>
      <c r="F3">
        <v>2851.18</v>
      </c>
      <c r="G3">
        <v>223.59</v>
      </c>
      <c r="H3">
        <v>12.76</v>
      </c>
      <c r="I3">
        <v>71282.929999999993</v>
      </c>
      <c r="J3">
        <v>1</v>
      </c>
      <c r="K3">
        <v>5</v>
      </c>
      <c r="L3">
        <v>4.2747000000000002</v>
      </c>
      <c r="M3">
        <v>3.4117000000000002</v>
      </c>
      <c r="N3">
        <v>0</v>
      </c>
      <c r="O3">
        <v>0.15</v>
      </c>
      <c r="P3" t="s">
        <v>395</v>
      </c>
      <c r="Q3" t="s">
        <v>61</v>
      </c>
      <c r="R3" t="s">
        <v>393</v>
      </c>
      <c r="S3">
        <v>25.001203010683291</v>
      </c>
    </row>
    <row r="4" spans="1:19" x14ac:dyDescent="0.25">
      <c r="A4" t="s">
        <v>39</v>
      </c>
      <c r="B4" t="s">
        <v>396</v>
      </c>
      <c r="C4" t="s">
        <v>396</v>
      </c>
      <c r="D4" t="s">
        <v>392</v>
      </c>
      <c r="E4">
        <v>3500.23</v>
      </c>
      <c r="F4">
        <v>3500.23</v>
      </c>
      <c r="G4">
        <v>55.91</v>
      </c>
      <c r="H4">
        <v>62.6</v>
      </c>
      <c r="I4">
        <v>87509.99</v>
      </c>
      <c r="J4">
        <v>1</v>
      </c>
      <c r="K4">
        <v>5</v>
      </c>
      <c r="L4">
        <v>4.2664</v>
      </c>
      <c r="M4">
        <v>5.1174999999999997</v>
      </c>
      <c r="N4">
        <v>0</v>
      </c>
      <c r="O4">
        <v>0.15</v>
      </c>
      <c r="P4" t="s">
        <v>397</v>
      </c>
      <c r="Q4" t="s">
        <v>61</v>
      </c>
      <c r="R4" t="s">
        <v>393</v>
      </c>
      <c r="S4">
        <v>25.0012113489685</v>
      </c>
    </row>
    <row r="5" spans="1:19" x14ac:dyDescent="0.25">
      <c r="A5" t="s">
        <v>39</v>
      </c>
      <c r="B5" t="s">
        <v>398</v>
      </c>
      <c r="C5" t="s">
        <v>398</v>
      </c>
      <c r="D5" t="s">
        <v>392</v>
      </c>
      <c r="E5">
        <v>1267.1400000000001</v>
      </c>
      <c r="F5">
        <v>1267.1400000000001</v>
      </c>
      <c r="G5">
        <v>43.6</v>
      </c>
      <c r="H5">
        <v>29.07</v>
      </c>
      <c r="I5">
        <v>31679.96</v>
      </c>
      <c r="J5">
        <v>1</v>
      </c>
      <c r="K5">
        <v>0</v>
      </c>
      <c r="L5">
        <v>2.1467000000000001</v>
      </c>
      <c r="M5">
        <v>0.68230000000000002</v>
      </c>
      <c r="N5">
        <v>0</v>
      </c>
      <c r="O5">
        <v>0</v>
      </c>
      <c r="P5" t="s">
        <v>399</v>
      </c>
      <c r="Q5" t="s">
        <v>61</v>
      </c>
      <c r="R5" t="s">
        <v>393</v>
      </c>
      <c r="S5">
        <v>25.001152201019611</v>
      </c>
    </row>
    <row r="6" spans="1:19" x14ac:dyDescent="0.25">
      <c r="A6" t="s">
        <v>39</v>
      </c>
      <c r="B6" t="s">
        <v>400</v>
      </c>
      <c r="C6" t="s">
        <v>400</v>
      </c>
      <c r="D6" t="s">
        <v>392</v>
      </c>
      <c r="E6">
        <v>1559.8</v>
      </c>
      <c r="F6">
        <v>1559.8</v>
      </c>
      <c r="G6">
        <v>53.67</v>
      </c>
      <c r="H6">
        <v>29.07</v>
      </c>
      <c r="I6">
        <v>38996.959999999999</v>
      </c>
      <c r="J6">
        <v>1</v>
      </c>
      <c r="K6">
        <v>0</v>
      </c>
      <c r="L6">
        <v>2.1467000000000001</v>
      </c>
      <c r="M6">
        <v>0.68230000000000002</v>
      </c>
      <c r="N6">
        <v>0</v>
      </c>
      <c r="O6">
        <v>0</v>
      </c>
      <c r="P6" t="s">
        <v>399</v>
      </c>
      <c r="Q6" t="s">
        <v>61</v>
      </c>
      <c r="R6" t="s">
        <v>393</v>
      </c>
      <c r="S6">
        <v>25.001256571355299</v>
      </c>
    </row>
    <row r="7" spans="1:19" x14ac:dyDescent="0.25">
      <c r="A7" t="s">
        <v>39</v>
      </c>
      <c r="B7" t="s">
        <v>401</v>
      </c>
      <c r="C7" t="s">
        <v>401</v>
      </c>
      <c r="D7" t="s">
        <v>392</v>
      </c>
      <c r="E7">
        <v>812.31</v>
      </c>
      <c r="F7">
        <v>812.31</v>
      </c>
      <c r="G7">
        <v>27.95</v>
      </c>
      <c r="H7">
        <v>29.07</v>
      </c>
      <c r="I7">
        <v>20308.650000000001</v>
      </c>
      <c r="J7">
        <v>1</v>
      </c>
      <c r="K7">
        <v>0</v>
      </c>
      <c r="L7">
        <v>2.1467000000000001</v>
      </c>
      <c r="M7">
        <v>0.68230000000000002</v>
      </c>
      <c r="N7">
        <v>0</v>
      </c>
      <c r="O7">
        <v>0</v>
      </c>
      <c r="P7" t="s">
        <v>399</v>
      </c>
      <c r="Q7" t="s">
        <v>61</v>
      </c>
      <c r="R7" t="s">
        <v>393</v>
      </c>
      <c r="S7">
        <v>25.00110795139787</v>
      </c>
    </row>
    <row r="8" spans="1:19" x14ac:dyDescent="0.25">
      <c r="A8" t="s">
        <v>40</v>
      </c>
      <c r="B8" t="s">
        <v>391</v>
      </c>
      <c r="C8" t="s">
        <v>391</v>
      </c>
      <c r="D8" t="s">
        <v>392</v>
      </c>
      <c r="E8">
        <v>40011.19</v>
      </c>
      <c r="F8">
        <v>40011.19</v>
      </c>
      <c r="G8">
        <v>200.03</v>
      </c>
      <c r="H8">
        <v>200.03</v>
      </c>
      <c r="I8">
        <v>1000328.5</v>
      </c>
      <c r="J8">
        <v>1</v>
      </c>
      <c r="K8">
        <v>8.33</v>
      </c>
      <c r="L8">
        <v>3.4117000000000002</v>
      </c>
      <c r="M8">
        <v>3.4117000000000002</v>
      </c>
      <c r="N8">
        <v>0</v>
      </c>
      <c r="O8">
        <v>0.25</v>
      </c>
      <c r="P8" t="s">
        <v>213</v>
      </c>
      <c r="Q8" t="s">
        <v>61</v>
      </c>
      <c r="R8" t="s">
        <v>393</v>
      </c>
      <c r="S8">
        <v>25.001218409150042</v>
      </c>
    </row>
    <row r="9" spans="1:19" x14ac:dyDescent="0.25">
      <c r="A9" t="s">
        <v>40</v>
      </c>
      <c r="B9" t="s">
        <v>394</v>
      </c>
      <c r="C9" t="s">
        <v>394</v>
      </c>
      <c r="D9" t="s">
        <v>392</v>
      </c>
      <c r="E9">
        <v>2851.18</v>
      </c>
      <c r="F9">
        <v>2851.18</v>
      </c>
      <c r="G9">
        <v>223.59</v>
      </c>
      <c r="H9">
        <v>12.76</v>
      </c>
      <c r="I9">
        <v>71282.929999999993</v>
      </c>
      <c r="J9">
        <v>1</v>
      </c>
      <c r="K9">
        <v>5</v>
      </c>
      <c r="L9">
        <v>2.2176</v>
      </c>
      <c r="M9">
        <v>3.4117000000000002</v>
      </c>
      <c r="N9">
        <v>0</v>
      </c>
      <c r="O9">
        <v>0.15</v>
      </c>
      <c r="P9" t="s">
        <v>395</v>
      </c>
      <c r="Q9" t="s">
        <v>61</v>
      </c>
      <c r="R9" t="s">
        <v>393</v>
      </c>
      <c r="S9">
        <v>25.001203010683291</v>
      </c>
    </row>
    <row r="10" spans="1:19" x14ac:dyDescent="0.25">
      <c r="A10" t="s">
        <v>40</v>
      </c>
      <c r="B10" t="s">
        <v>396</v>
      </c>
      <c r="C10" t="s">
        <v>396</v>
      </c>
      <c r="D10" t="s">
        <v>392</v>
      </c>
      <c r="E10">
        <v>3500.23</v>
      </c>
      <c r="F10">
        <v>3500.23</v>
      </c>
      <c r="G10">
        <v>55.91</v>
      </c>
      <c r="H10">
        <v>62.6</v>
      </c>
      <c r="I10">
        <v>87509.99</v>
      </c>
      <c r="J10">
        <v>1</v>
      </c>
      <c r="K10">
        <v>5</v>
      </c>
      <c r="L10">
        <v>2.0470000000000002</v>
      </c>
      <c r="M10">
        <v>5.1174999999999997</v>
      </c>
      <c r="N10">
        <v>0</v>
      </c>
      <c r="O10">
        <v>0.15</v>
      </c>
      <c r="P10" t="s">
        <v>397</v>
      </c>
      <c r="Q10" t="s">
        <v>61</v>
      </c>
      <c r="R10" t="s">
        <v>393</v>
      </c>
      <c r="S10">
        <v>25.0012113489685</v>
      </c>
    </row>
    <row r="11" spans="1:19" x14ac:dyDescent="0.25">
      <c r="A11" t="s">
        <v>40</v>
      </c>
      <c r="B11" t="s">
        <v>398</v>
      </c>
      <c r="C11" t="s">
        <v>398</v>
      </c>
      <c r="D11" t="s">
        <v>392</v>
      </c>
      <c r="E11">
        <v>1267.1400000000001</v>
      </c>
      <c r="F11">
        <v>1267.1400000000001</v>
      </c>
      <c r="G11">
        <v>43.6</v>
      </c>
      <c r="H11">
        <v>29.07</v>
      </c>
      <c r="I11">
        <v>31679.96</v>
      </c>
      <c r="J11">
        <v>1</v>
      </c>
      <c r="K11">
        <v>0</v>
      </c>
      <c r="L11">
        <v>1.3647</v>
      </c>
      <c r="M11">
        <v>0.68230000000000002</v>
      </c>
      <c r="N11">
        <v>0</v>
      </c>
      <c r="O11">
        <v>0</v>
      </c>
      <c r="P11" t="s">
        <v>399</v>
      </c>
      <c r="Q11" t="s">
        <v>61</v>
      </c>
      <c r="R11" t="s">
        <v>393</v>
      </c>
      <c r="S11">
        <v>25.001152201019611</v>
      </c>
    </row>
    <row r="12" spans="1:19" x14ac:dyDescent="0.25">
      <c r="A12" t="s">
        <v>40</v>
      </c>
      <c r="B12" t="s">
        <v>400</v>
      </c>
      <c r="C12" t="s">
        <v>400</v>
      </c>
      <c r="D12" t="s">
        <v>392</v>
      </c>
      <c r="E12">
        <v>1559.8</v>
      </c>
      <c r="F12">
        <v>1559.8</v>
      </c>
      <c r="G12">
        <v>53.67</v>
      </c>
      <c r="H12">
        <v>29.07</v>
      </c>
      <c r="I12">
        <v>38996.959999999999</v>
      </c>
      <c r="J12">
        <v>1</v>
      </c>
      <c r="K12">
        <v>0</v>
      </c>
      <c r="L12">
        <v>1.3647</v>
      </c>
      <c r="M12">
        <v>0.68230000000000002</v>
      </c>
      <c r="N12">
        <v>0</v>
      </c>
      <c r="O12">
        <v>0</v>
      </c>
      <c r="P12" t="s">
        <v>399</v>
      </c>
      <c r="Q12" t="s">
        <v>61</v>
      </c>
      <c r="R12" t="s">
        <v>393</v>
      </c>
      <c r="S12">
        <v>25.001256571355299</v>
      </c>
    </row>
    <row r="13" spans="1:19" x14ac:dyDescent="0.25">
      <c r="A13" t="s">
        <v>40</v>
      </c>
      <c r="B13" t="s">
        <v>401</v>
      </c>
      <c r="C13" t="s">
        <v>401</v>
      </c>
      <c r="D13" t="s">
        <v>392</v>
      </c>
      <c r="E13">
        <v>812.31</v>
      </c>
      <c r="F13">
        <v>812.31</v>
      </c>
      <c r="G13">
        <v>27.95</v>
      </c>
      <c r="H13">
        <v>29.07</v>
      </c>
      <c r="I13">
        <v>20308.650000000001</v>
      </c>
      <c r="J13">
        <v>1</v>
      </c>
      <c r="K13">
        <v>0</v>
      </c>
      <c r="L13">
        <v>1.3647</v>
      </c>
      <c r="M13">
        <v>0.68230000000000002</v>
      </c>
      <c r="N13">
        <v>0</v>
      </c>
      <c r="O13">
        <v>0</v>
      </c>
      <c r="P13" t="s">
        <v>399</v>
      </c>
      <c r="Q13" t="s">
        <v>61</v>
      </c>
      <c r="R13" t="s">
        <v>393</v>
      </c>
      <c r="S13">
        <v>25.00110795139787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2026-10-19T03:38:08Z</dcterms:modified>
</cp:coreProperties>
</file>