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C3216E1A-5E17-4627-B0BE-2D0F0101912D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9" l="1"/>
  <c r="B13" i="9"/>
  <c r="C13" i="9"/>
  <c r="D13" i="9"/>
  <c r="A14" i="9"/>
  <c r="B14" i="9"/>
  <c r="C14" i="9"/>
  <c r="D14" i="9"/>
  <c r="A15" i="9"/>
  <c r="B15" i="9"/>
  <c r="C15" i="9"/>
  <c r="D15" i="9"/>
  <c r="B12" i="9"/>
  <c r="C12" i="9"/>
  <c r="D12" i="9"/>
  <c r="A12" i="9"/>
  <c r="A3" i="9"/>
  <c r="D3" i="9" s="1" a="1"/>
  <c r="D3" i="9" s="1"/>
  <c r="D12" i="5" l="1" a="1"/>
  <c r="D12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A43" i="2"/>
  <c r="B43" i="2"/>
  <c r="A50" i="6" s="1"/>
  <c r="C43" i="2"/>
  <c r="D43" i="2"/>
  <c r="E43" i="2"/>
  <c r="H43" i="2"/>
  <c r="B50" i="6" s="1"/>
  <c r="I43" i="2"/>
  <c r="J43" i="2"/>
  <c r="K43" i="2"/>
  <c r="C50" i="6" s="1"/>
  <c r="A44" i="2"/>
  <c r="B44" i="2"/>
  <c r="A51" i="6" s="1"/>
  <c r="C44" i="2"/>
  <c r="D44" i="2"/>
  <c r="E44" i="2"/>
  <c r="H44" i="2"/>
  <c r="B51" i="6" s="1"/>
  <c r="I44" i="2"/>
  <c r="J44" i="2"/>
  <c r="K44" i="2"/>
  <c r="C51" i="6" s="1"/>
  <c r="A45" i="2"/>
  <c r="B45" i="2"/>
  <c r="A52" i="6" s="1"/>
  <c r="C45" i="2"/>
  <c r="D45" i="2"/>
  <c r="E45" i="2"/>
  <c r="H45" i="2"/>
  <c r="B52" i="6" s="1"/>
  <c r="I45" i="2"/>
  <c r="J45" i="2"/>
  <c r="K45" i="2"/>
  <c r="C52" i="6" s="1"/>
  <c r="A46" i="2"/>
  <c r="B46" i="2"/>
  <c r="A53" i="6" s="1"/>
  <c r="C46" i="2"/>
  <c r="D46" i="2"/>
  <c r="E46" i="2"/>
  <c r="H46" i="2"/>
  <c r="B53" i="6" s="1"/>
  <c r="I46" i="2"/>
  <c r="J46" i="2"/>
  <c r="K46" i="2"/>
  <c r="C53" i="6" s="1"/>
  <c r="A47" i="2"/>
  <c r="B47" i="2"/>
  <c r="A54" i="6" s="1"/>
  <c r="C47" i="2"/>
  <c r="D47" i="2"/>
  <c r="E47" i="2"/>
  <c r="H47" i="2"/>
  <c r="B54" i="6" s="1"/>
  <c r="I47" i="2"/>
  <c r="J47" i="2"/>
  <c r="K47" i="2"/>
  <c r="C54" i="6" s="1"/>
  <c r="A48" i="2"/>
  <c r="B48" i="2"/>
  <c r="A55" i="6" s="1"/>
  <c r="C48" i="2"/>
  <c r="D48" i="2"/>
  <c r="E48" i="2"/>
  <c r="H48" i="2"/>
  <c r="B55" i="6" s="1"/>
  <c r="I48" i="2"/>
  <c r="J48" i="2"/>
  <c r="K48" i="2"/>
  <c r="C55" i="6" s="1"/>
  <c r="A49" i="2"/>
  <c r="B49" i="2"/>
  <c r="A56" i="6" s="1"/>
  <c r="C49" i="2"/>
  <c r="D49" i="2"/>
  <c r="E49" i="2"/>
  <c r="H49" i="2"/>
  <c r="B56" i="6" s="1"/>
  <c r="I49" i="2"/>
  <c r="J49" i="2"/>
  <c r="K49" i="2"/>
  <c r="C56" i="6" s="1"/>
  <c r="A50" i="2"/>
  <c r="B50" i="2"/>
  <c r="A57" i="6" s="1"/>
  <c r="C50" i="2"/>
  <c r="D50" i="2"/>
  <c r="E50" i="2"/>
  <c r="H50" i="2"/>
  <c r="B57" i="6" s="1"/>
  <c r="I50" i="2"/>
  <c r="J50" i="2"/>
  <c r="K50" i="2"/>
  <c r="C57" i="6" s="1"/>
  <c r="A51" i="2"/>
  <c r="B51" i="2"/>
  <c r="A58" i="6" s="1"/>
  <c r="C51" i="2"/>
  <c r="D51" i="2"/>
  <c r="E51" i="2"/>
  <c r="H51" i="2"/>
  <c r="B58" i="6" s="1"/>
  <c r="I51" i="2"/>
  <c r="J51" i="2"/>
  <c r="K51" i="2"/>
  <c r="C58" i="6" s="1"/>
  <c r="E50" i="6" l="1" a="1"/>
  <c r="E50" i="6" s="1"/>
  <c r="F50" i="6" s="1"/>
  <c r="E57" i="6" a="1"/>
  <c r="E57" i="6" s="1"/>
  <c r="F57" i="6" s="1"/>
  <c r="E53" i="6" a="1"/>
  <c r="E53" i="6" s="1"/>
  <c r="F53" i="6" s="1"/>
  <c r="E56" i="6" a="1"/>
  <c r="E56" i="6" s="1"/>
  <c r="F56" i="6" s="1"/>
  <c r="E55" i="6" a="1"/>
  <c r="E55" i="6" s="1"/>
  <c r="F55" i="6" s="1"/>
  <c r="E51" i="6" a="1"/>
  <c r="E51" i="6" s="1"/>
  <c r="F51" i="6" s="1"/>
  <c r="E52" i="6" a="1"/>
  <c r="E52" i="6" s="1"/>
  <c r="F52" i="6" s="1"/>
  <c r="E58" i="6" a="1"/>
  <c r="E58" i="6" s="1"/>
  <c r="F58" i="6" s="1"/>
  <c r="E54" i="6" a="1"/>
  <c r="E54" i="6" s="1"/>
  <c r="F54" i="6" s="1"/>
  <c r="E7" i="4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B25" i="2"/>
  <c r="A32" i="6" s="1"/>
  <c r="C25" i="2"/>
  <c r="D25" i="2"/>
  <c r="E25" i="2"/>
  <c r="H25" i="2"/>
  <c r="I25" i="2"/>
  <c r="J25" i="2"/>
  <c r="K25" i="2"/>
  <c r="C32" i="6" s="1"/>
  <c r="B26" i="2"/>
  <c r="A33" i="6" s="1"/>
  <c r="C26" i="2"/>
  <c r="D26" i="2"/>
  <c r="E26" i="2"/>
  <c r="H26" i="2"/>
  <c r="I26" i="2"/>
  <c r="J26" i="2"/>
  <c r="K26" i="2"/>
  <c r="C33" i="6" s="1"/>
  <c r="B27" i="2"/>
  <c r="A34" i="6" s="1"/>
  <c r="C27" i="2"/>
  <c r="D27" i="2"/>
  <c r="E27" i="2"/>
  <c r="H27" i="2"/>
  <c r="I27" i="2"/>
  <c r="J27" i="2"/>
  <c r="K27" i="2"/>
  <c r="C34" i="6" s="1"/>
  <c r="B28" i="2"/>
  <c r="A35" i="6" s="1"/>
  <c r="C28" i="2"/>
  <c r="D28" i="2"/>
  <c r="E28" i="2"/>
  <c r="H28" i="2"/>
  <c r="I28" i="2"/>
  <c r="J28" i="2"/>
  <c r="K28" i="2"/>
  <c r="C35" i="6" s="1"/>
  <c r="B29" i="2"/>
  <c r="A36" i="6" s="1"/>
  <c r="C29" i="2"/>
  <c r="D29" i="2"/>
  <c r="E29" i="2"/>
  <c r="H29" i="2"/>
  <c r="I29" i="2"/>
  <c r="J29" i="2"/>
  <c r="K29" i="2"/>
  <c r="C36" i="6" s="1"/>
  <c r="A30" i="2"/>
  <c r="B30" i="2"/>
  <c r="A37" i="6" s="1"/>
  <c r="C30" i="2"/>
  <c r="D30" i="2"/>
  <c r="E30" i="2"/>
  <c r="H30" i="2"/>
  <c r="I30" i="2"/>
  <c r="J30" i="2"/>
  <c r="K30" i="2"/>
  <c r="C37" i="6" s="1"/>
  <c r="A31" i="2"/>
  <c r="B31" i="2"/>
  <c r="A38" i="6" s="1"/>
  <c r="C31" i="2"/>
  <c r="D31" i="2"/>
  <c r="E31" i="2"/>
  <c r="H31" i="2"/>
  <c r="I31" i="2"/>
  <c r="J31" i="2"/>
  <c r="K31" i="2"/>
  <c r="C38" i="6" s="1"/>
  <c r="A32" i="2"/>
  <c r="B32" i="2"/>
  <c r="A39" i="6" s="1"/>
  <c r="C32" i="2"/>
  <c r="D32" i="2"/>
  <c r="E32" i="2"/>
  <c r="H32" i="2"/>
  <c r="I32" i="2"/>
  <c r="J32" i="2"/>
  <c r="K32" i="2"/>
  <c r="C39" i="6" s="1"/>
  <c r="A33" i="2"/>
  <c r="B33" i="2"/>
  <c r="A40" i="6" s="1"/>
  <c r="C33" i="2"/>
  <c r="D33" i="2"/>
  <c r="E33" i="2"/>
  <c r="H33" i="2"/>
  <c r="I33" i="2"/>
  <c r="J33" i="2"/>
  <c r="K33" i="2"/>
  <c r="C40" i="6" s="1"/>
  <c r="A34" i="2"/>
  <c r="B34" i="2"/>
  <c r="A41" i="6" s="1"/>
  <c r="C34" i="2"/>
  <c r="D34" i="2"/>
  <c r="E34" i="2"/>
  <c r="H34" i="2"/>
  <c r="I34" i="2"/>
  <c r="J34" i="2"/>
  <c r="K34" i="2"/>
  <c r="C41" i="6" s="1"/>
  <c r="A35" i="2"/>
  <c r="B35" i="2"/>
  <c r="A42" i="6" s="1"/>
  <c r="C35" i="2"/>
  <c r="D35" i="2"/>
  <c r="E35" i="2"/>
  <c r="H35" i="2"/>
  <c r="I35" i="2"/>
  <c r="J35" i="2"/>
  <c r="K35" i="2"/>
  <c r="C42" i="6" s="1"/>
  <c r="A36" i="2"/>
  <c r="B36" i="2"/>
  <c r="A43" i="6" s="1"/>
  <c r="C36" i="2"/>
  <c r="D36" i="2"/>
  <c r="E36" i="2"/>
  <c r="H36" i="2"/>
  <c r="I36" i="2"/>
  <c r="J36" i="2"/>
  <c r="K36" i="2"/>
  <c r="C43" i="6" s="1"/>
  <c r="A37" i="2"/>
  <c r="B37" i="2"/>
  <c r="A44" i="6" s="1"/>
  <c r="C37" i="2"/>
  <c r="D37" i="2"/>
  <c r="E37" i="2"/>
  <c r="H37" i="2"/>
  <c r="I37" i="2"/>
  <c r="J37" i="2"/>
  <c r="K37" i="2"/>
  <c r="C44" i="6" s="1"/>
  <c r="A38" i="2"/>
  <c r="B38" i="2"/>
  <c r="A45" i="6" s="1"/>
  <c r="C38" i="2"/>
  <c r="D38" i="2"/>
  <c r="E38" i="2"/>
  <c r="H38" i="2"/>
  <c r="I38" i="2"/>
  <c r="J38" i="2"/>
  <c r="K38" i="2"/>
  <c r="C45" i="6" s="1"/>
  <c r="A39" i="2"/>
  <c r="B39" i="2"/>
  <c r="A46" i="6" s="1"/>
  <c r="C39" i="2"/>
  <c r="D39" i="2"/>
  <c r="E39" i="2"/>
  <c r="H39" i="2"/>
  <c r="I39" i="2"/>
  <c r="J39" i="2"/>
  <c r="K39" i="2"/>
  <c r="C46" i="6" s="1"/>
  <c r="A40" i="2"/>
  <c r="B40" i="2"/>
  <c r="A47" i="6" s="1"/>
  <c r="C40" i="2"/>
  <c r="D40" i="2"/>
  <c r="E40" i="2"/>
  <c r="H40" i="2"/>
  <c r="I40" i="2"/>
  <c r="J40" i="2"/>
  <c r="K40" i="2"/>
  <c r="C47" i="6" s="1"/>
  <c r="A41" i="2"/>
  <c r="B41" i="2"/>
  <c r="A48" i="6" s="1"/>
  <c r="C41" i="2"/>
  <c r="D41" i="2"/>
  <c r="E41" i="2"/>
  <c r="H41" i="2"/>
  <c r="I41" i="2"/>
  <c r="J41" i="2"/>
  <c r="K41" i="2"/>
  <c r="C48" i="6" s="1"/>
  <c r="A42" i="2"/>
  <c r="B42" i="2"/>
  <c r="A49" i="6" s="1"/>
  <c r="C42" i="2"/>
  <c r="D42" i="2"/>
  <c r="E42" i="2"/>
  <c r="H42" i="2"/>
  <c r="I42" i="2"/>
  <c r="J42" i="2"/>
  <c r="K42" i="2"/>
  <c r="C4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42" i="6" l="1" a="1"/>
  <c r="E42" i="6" s="1"/>
  <c r="F42" i="6" s="1"/>
  <c r="B38" i="6"/>
  <c r="E49" i="6" a="1"/>
  <c r="E49" i="6" s="1"/>
  <c r="F49" i="6" s="1"/>
  <c r="B45" i="6"/>
  <c r="B34" i="6"/>
  <c r="B30" i="6"/>
  <c r="B26" i="6"/>
  <c r="B22" i="6"/>
  <c r="B18" i="6"/>
  <c r="B14" i="6"/>
  <c r="E38" i="6" a="1"/>
  <c r="E38" i="6" s="1"/>
  <c r="F38" i="6" s="1"/>
  <c r="E45" i="6" a="1"/>
  <c r="E45" i="6" s="1"/>
  <c r="F45" i="6" s="1"/>
  <c r="B41" i="6"/>
  <c r="B48" i="6"/>
  <c r="E34" i="6" a="1"/>
  <c r="E34" i="6" s="1"/>
  <c r="F34" i="6" s="1"/>
  <c r="E30" i="6" a="1"/>
  <c r="E30" i="6" s="1"/>
  <c r="F30" i="6" s="1"/>
  <c r="E26" i="6" a="1"/>
  <c r="E26" i="6" s="1"/>
  <c r="F26" i="6" s="1"/>
  <c r="E22" i="6" a="1"/>
  <c r="E22" i="6" s="1"/>
  <c r="F22" i="6" s="1"/>
  <c r="E18" i="6" a="1"/>
  <c r="E18" i="6" s="1"/>
  <c r="F18" i="6" s="1"/>
  <c r="E14" i="6" a="1"/>
  <c r="E14" i="6" s="1"/>
  <c r="F14" i="6" s="1"/>
  <c r="E41" i="6" a="1"/>
  <c r="E41" i="6" s="1"/>
  <c r="F41" i="6" s="1"/>
  <c r="B37" i="6"/>
  <c r="E48" i="6" a="1"/>
  <c r="E48" i="6" s="1"/>
  <c r="F48" i="6" s="1"/>
  <c r="B44" i="6"/>
  <c r="B33" i="6"/>
  <c r="B29" i="6"/>
  <c r="B25" i="6"/>
  <c r="B21" i="6"/>
  <c r="B17" i="6"/>
  <c r="B13" i="6"/>
  <c r="E37" i="6" a="1"/>
  <c r="E37" i="6" s="1"/>
  <c r="F37" i="6" s="1"/>
  <c r="E44" i="6" a="1"/>
  <c r="E44" i="6" s="1"/>
  <c r="F44" i="6" s="1"/>
  <c r="B40" i="6"/>
  <c r="E33" i="6" a="1"/>
  <c r="E33" i="6" s="1"/>
  <c r="F33" i="6" s="1"/>
  <c r="E29" i="6" a="1"/>
  <c r="E29" i="6" s="1"/>
  <c r="F29" i="6" s="1"/>
  <c r="E25" i="6" a="1"/>
  <c r="E25" i="6" s="1"/>
  <c r="F25" i="6" s="1"/>
  <c r="E21" i="6" a="1"/>
  <c r="E21" i="6" s="1"/>
  <c r="F21" i="6" s="1"/>
  <c r="E17" i="6" a="1"/>
  <c r="E17" i="6" s="1"/>
  <c r="F17" i="6" s="1"/>
  <c r="E13" i="6" a="1"/>
  <c r="E13" i="6" s="1"/>
  <c r="F13" i="6" s="1"/>
  <c r="B47" i="6"/>
  <c r="E40" i="6" a="1"/>
  <c r="E40" i="6" s="1"/>
  <c r="F40" i="6" s="1"/>
  <c r="B36" i="6"/>
  <c r="B32" i="6"/>
  <c r="B28" i="6"/>
  <c r="B24" i="6"/>
  <c r="B20" i="6"/>
  <c r="B16" i="6"/>
  <c r="B12" i="6"/>
  <c r="E47" i="6" a="1"/>
  <c r="E47" i="6" s="1"/>
  <c r="F47" i="6" s="1"/>
  <c r="B43" i="6"/>
  <c r="H52" i="2"/>
  <c r="G21" i="2" s="1"/>
  <c r="E36" i="6" a="1"/>
  <c r="E36" i="6" s="1"/>
  <c r="F36" i="6" s="1"/>
  <c r="E32" i="6" a="1"/>
  <c r="E32" i="6" s="1"/>
  <c r="F32" i="6" s="1"/>
  <c r="E28" i="6" a="1"/>
  <c r="E28" i="6" s="1"/>
  <c r="F28" i="6" s="1"/>
  <c r="E24" i="6" a="1"/>
  <c r="E24" i="6" s="1"/>
  <c r="F24" i="6" s="1"/>
  <c r="E20" i="6" a="1"/>
  <c r="E20" i="6" s="1"/>
  <c r="F20" i="6" s="1"/>
  <c r="E16" i="6" a="1"/>
  <c r="E16" i="6" s="1"/>
  <c r="F16" i="6" s="1"/>
  <c r="E12" i="6" a="1"/>
  <c r="E12" i="6" s="1"/>
  <c r="F12" i="6" s="1"/>
  <c r="E43" i="6" a="1"/>
  <c r="E43" i="6" s="1"/>
  <c r="F43" i="6" s="1"/>
  <c r="B39" i="6"/>
  <c r="B46" i="6"/>
  <c r="B35" i="6"/>
  <c r="B31" i="6"/>
  <c r="B27" i="6"/>
  <c r="B23" i="6"/>
  <c r="B19" i="6"/>
  <c r="B15" i="6"/>
  <c r="B11" i="6"/>
  <c r="E39" i="6" a="1"/>
  <c r="E39" i="6" s="1"/>
  <c r="F39" i="6" s="1"/>
  <c r="E46" i="6" a="1"/>
  <c r="E46" i="6" s="1"/>
  <c r="F46" i="6" s="1"/>
  <c r="B42" i="6"/>
  <c r="B49" i="6"/>
  <c r="E35" i="6" a="1"/>
  <c r="E35" i="6" s="1"/>
  <c r="F35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52" i="2"/>
  <c r="A52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37" i="2" l="1"/>
  <c r="G30" i="2"/>
  <c r="G5" i="2"/>
  <c r="G42" i="2"/>
  <c r="G35" i="2"/>
  <c r="G40" i="2"/>
  <c r="G24" i="2"/>
  <c r="G28" i="2"/>
  <c r="G7" i="2"/>
  <c r="G15" i="2"/>
  <c r="G4" i="2"/>
  <c r="G10" i="2"/>
  <c r="G9" i="2"/>
  <c r="G25" i="2"/>
  <c r="G29" i="2"/>
  <c r="G41" i="2"/>
  <c r="G34" i="2"/>
  <c r="G39" i="2"/>
  <c r="G32" i="2"/>
  <c r="G33" i="2"/>
  <c r="G23" i="2"/>
  <c r="G18" i="2"/>
  <c r="G38" i="2"/>
  <c r="G36" i="2"/>
  <c r="G26" i="2"/>
  <c r="G6" i="2"/>
  <c r="G11" i="2"/>
  <c r="G14" i="2"/>
  <c r="G19" i="2"/>
  <c r="G22" i="2"/>
  <c r="G27" i="2"/>
  <c r="G8" i="2"/>
  <c r="G13" i="2"/>
  <c r="G17" i="2"/>
  <c r="G20" i="2"/>
  <c r="G3" i="2"/>
  <c r="G51" i="2"/>
  <c r="G44" i="2"/>
  <c r="G43" i="2"/>
  <c r="G50" i="2"/>
  <c r="G49" i="2"/>
  <c r="G48" i="2"/>
  <c r="G47" i="2"/>
  <c r="G46" i="2"/>
  <c r="G45" i="2"/>
  <c r="G31" i="2"/>
  <c r="G12" i="2"/>
  <c r="G16" i="2"/>
  <c r="C5" i="6"/>
  <c r="D5" i="6"/>
  <c r="E5" i="6"/>
  <c r="F5" i="6"/>
  <c r="G5" i="6"/>
  <c r="D4" i="6"/>
  <c r="E4" i="6"/>
  <c r="F4" i="6"/>
  <c r="G4" i="6"/>
  <c r="C4" i="6"/>
  <c r="Z2" i="5" a="1"/>
  <c r="Z2" i="20" a="1"/>
  <c r="R12" i="5" a="1"/>
  <c r="R12" i="5" s="1"/>
  <c r="S12" i="5" a="1"/>
  <c r="S12" i="5" s="1"/>
  <c r="R13" i="5" a="1"/>
  <c r="R13" i="5" s="1"/>
  <c r="S13" i="5" a="1"/>
  <c r="S13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E12" i="5" a="1"/>
  <c r="E12" i="5" s="1"/>
  <c r="E13" i="5" a="1"/>
  <c r="E13" i="5" s="1"/>
  <c r="D13" i="5" a="1"/>
  <c r="D13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5" i="5" l="1"/>
  <c r="A6" i="5"/>
  <c r="A7" i="5"/>
  <c r="A4" i="5"/>
  <c r="Z2" i="20"/>
  <c r="A7" i="20" a="1"/>
  <c r="A7" i="20" s="1"/>
  <c r="A9" i="20" a="1"/>
  <c r="A9" i="20" s="1"/>
  <c r="A10" i="20" a="1"/>
  <c r="A10" i="20" s="1"/>
  <c r="A11" i="20" a="1"/>
  <c r="A11" i="20" s="1"/>
  <c r="A12" i="20" a="1"/>
  <c r="A12" i="20" s="1"/>
  <c r="A13" i="20" a="1"/>
  <c r="A13" i="20" s="1"/>
  <c r="A14" i="20" a="1"/>
  <c r="A14" i="20" s="1"/>
  <c r="A8" i="20" a="1"/>
  <c r="A8" i="20" s="1"/>
  <c r="A3" i="20" a="1"/>
  <c r="A3" i="20" s="1"/>
  <c r="A4" i="20" a="1"/>
  <c r="A4" i="20" s="1"/>
  <c r="A5" i="20" a="1"/>
  <c r="A5" i="20" s="1"/>
  <c r="A6" i="20" a="1"/>
  <c r="A6" i="20" s="1"/>
  <c r="Z2" i="5"/>
  <c r="A3" i="5" s="1"/>
  <c r="B16" i="1"/>
  <c r="B12" i="1"/>
  <c r="B11" i="1"/>
  <c r="B5" i="1"/>
  <c r="B4" i="1"/>
  <c r="B4" i="5" l="1"/>
  <c r="D4" i="5"/>
  <c r="E4" i="5" s="1"/>
  <c r="C4" i="5"/>
  <c r="B7" i="5"/>
  <c r="C7" i="5"/>
  <c r="D7" i="5"/>
  <c r="E7" i="5" s="1"/>
  <c r="C6" i="5"/>
  <c r="D6" i="5"/>
  <c r="B6" i="5"/>
  <c r="E6" i="5" s="1"/>
  <c r="B5" i="5"/>
  <c r="D5" i="5"/>
  <c r="C5" i="5"/>
  <c r="P14" i="20" a="1"/>
  <c r="P14" i="20" s="1"/>
  <c r="O14" i="20" a="1"/>
  <c r="O14" i="20" s="1"/>
  <c r="R14" i="20" a="1"/>
  <c r="R14" i="20" s="1"/>
  <c r="K14" i="20" a="1"/>
  <c r="K14" i="20" s="1"/>
  <c r="L14" i="20" a="1"/>
  <c r="L14" i="20" s="1"/>
  <c r="G14" i="20" a="1"/>
  <c r="G14" i="20" s="1"/>
  <c r="D14" i="20" a="1"/>
  <c r="D14" i="20" s="1"/>
  <c r="E14" i="20" a="1"/>
  <c r="E14" i="20" s="1"/>
  <c r="F14" i="20" a="1"/>
  <c r="F14" i="20" s="1"/>
  <c r="H14" i="20" a="1"/>
  <c r="H14" i="20" s="1"/>
  <c r="C14" i="20" a="1"/>
  <c r="C14" i="20" s="1"/>
  <c r="I14" i="20" a="1"/>
  <c r="I14" i="20" s="1"/>
  <c r="J14" i="20" a="1"/>
  <c r="J14" i="20" s="1"/>
  <c r="M14" i="20" a="1"/>
  <c r="M14" i="20" s="1"/>
  <c r="N14" i="20" a="1"/>
  <c r="N14" i="20" s="1"/>
  <c r="Q14" i="20" a="1"/>
  <c r="Q14" i="20" s="1"/>
  <c r="M13" i="20" a="1"/>
  <c r="M13" i="20" s="1"/>
  <c r="E13" i="20" a="1"/>
  <c r="E13" i="20" s="1"/>
  <c r="J13" i="20" a="1"/>
  <c r="J13" i="20" s="1"/>
  <c r="N13" i="20" a="1"/>
  <c r="N13" i="20" s="1"/>
  <c r="P13" i="20" a="1"/>
  <c r="P13" i="20" s="1"/>
  <c r="Q13" i="20" a="1"/>
  <c r="Q13" i="20" s="1"/>
  <c r="H13" i="20" a="1"/>
  <c r="H13" i="20" s="1"/>
  <c r="I13" i="20" a="1"/>
  <c r="I13" i="20" s="1"/>
  <c r="O13" i="20" a="1"/>
  <c r="O13" i="20" s="1"/>
  <c r="C13" i="20" a="1"/>
  <c r="C13" i="20" s="1"/>
  <c r="D13" i="20" a="1"/>
  <c r="D13" i="20" s="1"/>
  <c r="R13" i="20" a="1"/>
  <c r="R13" i="20" s="1"/>
  <c r="F13" i="20" a="1"/>
  <c r="F13" i="20" s="1"/>
  <c r="G13" i="20" a="1"/>
  <c r="G13" i="20" s="1"/>
  <c r="K13" i="20" a="1"/>
  <c r="K13" i="20" s="1"/>
  <c r="L13" i="20" a="1"/>
  <c r="L13" i="20" s="1"/>
  <c r="K12" i="20" a="1"/>
  <c r="K12" i="20" s="1"/>
  <c r="O12" i="20" a="1"/>
  <c r="O12" i="20" s="1"/>
  <c r="R12" i="20" a="1"/>
  <c r="R12" i="20" s="1"/>
  <c r="C12" i="20" a="1"/>
  <c r="C12" i="20" s="1"/>
  <c r="Q12" i="20" a="1"/>
  <c r="Q12" i="20" s="1"/>
  <c r="D12" i="20" a="1"/>
  <c r="D12" i="20" s="1"/>
  <c r="P12" i="20" a="1"/>
  <c r="P12" i="20" s="1"/>
  <c r="E12" i="20" a="1"/>
  <c r="E12" i="20" s="1"/>
  <c r="H12" i="20" a="1"/>
  <c r="H12" i="20" s="1"/>
  <c r="L12" i="20" a="1"/>
  <c r="L12" i="20" s="1"/>
  <c r="I12" i="20" a="1"/>
  <c r="I12" i="20" s="1"/>
  <c r="J12" i="20" a="1"/>
  <c r="J12" i="20" s="1"/>
  <c r="F12" i="20" a="1"/>
  <c r="F12" i="20" s="1"/>
  <c r="G12" i="20" a="1"/>
  <c r="G12" i="20" s="1"/>
  <c r="N12" i="20" a="1"/>
  <c r="N12" i="20" s="1"/>
  <c r="M12" i="20" a="1"/>
  <c r="M12" i="20" s="1"/>
  <c r="I11" i="20" a="1"/>
  <c r="I11" i="20" s="1"/>
  <c r="J11" i="20" a="1"/>
  <c r="J11" i="20" s="1"/>
  <c r="G11" i="20" a="1"/>
  <c r="G11" i="20" s="1"/>
  <c r="H11" i="20" a="1"/>
  <c r="H11" i="20" s="1"/>
  <c r="M11" i="20" a="1"/>
  <c r="M11" i="20" s="1"/>
  <c r="N11" i="20" a="1"/>
  <c r="N11" i="20" s="1"/>
  <c r="O11" i="20" a="1"/>
  <c r="O11" i="20" s="1"/>
  <c r="P11" i="20" a="1"/>
  <c r="P11" i="20" s="1"/>
  <c r="C11" i="20" a="1"/>
  <c r="C11" i="20" s="1"/>
  <c r="K11" i="20" a="1"/>
  <c r="K11" i="20" s="1"/>
  <c r="Q11" i="20" a="1"/>
  <c r="Q11" i="20" s="1"/>
  <c r="R11" i="20" a="1"/>
  <c r="R11" i="20" s="1"/>
  <c r="L11" i="20" a="1"/>
  <c r="L11" i="20" s="1"/>
  <c r="E11" i="20" a="1"/>
  <c r="E11" i="20" s="1"/>
  <c r="F11" i="20" a="1"/>
  <c r="F11" i="20" s="1"/>
  <c r="D11" i="20" a="1"/>
  <c r="D11" i="20" s="1"/>
  <c r="I5" i="20" a="1"/>
  <c r="I5" i="20" s="1"/>
  <c r="J5" i="20" a="1"/>
  <c r="J5" i="20" s="1"/>
  <c r="L5" i="20" a="1"/>
  <c r="L5" i="20" s="1"/>
  <c r="M5" i="20" a="1"/>
  <c r="M5" i="20" s="1"/>
  <c r="O5" i="20" a="1"/>
  <c r="O5" i="20" s="1"/>
  <c r="Q5" i="20" a="1"/>
  <c r="Q5" i="20" s="1"/>
  <c r="N5" i="20" a="1"/>
  <c r="N5" i="20" s="1"/>
  <c r="P5" i="20" a="1"/>
  <c r="P5" i="20" s="1"/>
  <c r="R5" i="20" a="1"/>
  <c r="R5" i="20" s="1"/>
  <c r="G8" i="20" a="1"/>
  <c r="G8" i="20" s="1"/>
  <c r="H8" i="20" a="1"/>
  <c r="H8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K5" i="20" a="1"/>
  <c r="K5" i="20" s="1"/>
  <c r="C7" i="20" a="1"/>
  <c r="C7" i="20" s="1"/>
  <c r="D7" i="20" a="1"/>
  <c r="D7" i="20" s="1"/>
  <c r="K7" i="20" a="1"/>
  <c r="K7" i="20" s="1"/>
  <c r="P7" i="20" a="1"/>
  <c r="P7" i="20" s="1"/>
  <c r="F8" i="20" a="1"/>
  <c r="F8" i="20" s="1"/>
  <c r="E7" i="20" a="1"/>
  <c r="E7" i="20" s="1"/>
  <c r="G7" i="20" a="1"/>
  <c r="G7" i="20" s="1"/>
  <c r="J8" i="20" a="1"/>
  <c r="J8" i="20" s="1"/>
  <c r="O7" i="20" a="1"/>
  <c r="O7" i="20" s="1"/>
  <c r="J7" i="20" a="1"/>
  <c r="J7" i="20" s="1"/>
  <c r="I8" i="20" a="1"/>
  <c r="I8" i="20" s="1"/>
  <c r="R8" i="20" a="1"/>
  <c r="R8" i="20" s="1"/>
  <c r="F7" i="20" a="1"/>
  <c r="F7" i="20" s="1"/>
  <c r="E8" i="20" a="1"/>
  <c r="E8" i="20" s="1"/>
  <c r="M8" i="20" a="1"/>
  <c r="M8" i="20" s="1"/>
  <c r="L7" i="20" a="1"/>
  <c r="L7" i="20" s="1"/>
  <c r="K8" i="20" a="1"/>
  <c r="K8" i="20" s="1"/>
  <c r="I7" i="20" a="1"/>
  <c r="I7" i="20" s="1"/>
  <c r="N7" i="20" a="1"/>
  <c r="N7" i="20" s="1"/>
  <c r="R7" i="20" a="1"/>
  <c r="R7" i="20" s="1"/>
  <c r="D8" i="20" a="1"/>
  <c r="D8" i="20" s="1"/>
  <c r="P8" i="20" a="1"/>
  <c r="P8" i="20" s="1"/>
  <c r="N8" i="20" a="1"/>
  <c r="N8" i="20" s="1"/>
  <c r="L8" i="20" a="1"/>
  <c r="L8" i="20" s="1"/>
  <c r="M7" i="20" a="1"/>
  <c r="M7" i="20" s="1"/>
  <c r="O8" i="20" a="1"/>
  <c r="O8" i="20" s="1"/>
  <c r="C8" i="20" a="1"/>
  <c r="C8" i="20" s="1"/>
  <c r="H7" i="20" a="1"/>
  <c r="H7" i="20" s="1"/>
  <c r="Q7" i="20" a="1"/>
  <c r="Q7" i="20" s="1"/>
  <c r="Q8" i="20" a="1"/>
  <c r="Q8" i="20" s="1"/>
  <c r="O6" i="20" a="1"/>
  <c r="O6" i="20" s="1"/>
  <c r="P6" i="20" a="1"/>
  <c r="P6" i="20" s="1"/>
  <c r="Q6" i="20" a="1"/>
  <c r="Q6" i="20" s="1"/>
  <c r="R6" i="20" a="1"/>
  <c r="R6" i="20" s="1"/>
  <c r="E6" i="20" a="1"/>
  <c r="E6" i="20" s="1"/>
  <c r="H6" i="20" a="1"/>
  <c r="H6" i="20" s="1"/>
  <c r="F6" i="20" a="1"/>
  <c r="F6" i="20" s="1"/>
  <c r="G6" i="20" a="1"/>
  <c r="G6" i="20" s="1"/>
  <c r="I6" i="20" a="1"/>
  <c r="I6" i="20" s="1"/>
  <c r="J6" i="20" a="1"/>
  <c r="J6" i="20" s="1"/>
  <c r="K6" i="20" a="1"/>
  <c r="K6" i="20" s="1"/>
  <c r="L10" i="20" a="1"/>
  <c r="L10" i="20" s="1"/>
  <c r="M10" i="20" a="1"/>
  <c r="M10" i="20" s="1"/>
  <c r="N10" i="20" a="1"/>
  <c r="N10" i="20" s="1"/>
  <c r="O10" i="20" a="1"/>
  <c r="O10" i="20" s="1"/>
  <c r="C9" i="20" a="1"/>
  <c r="C9" i="20" s="1"/>
  <c r="D9" i="20" a="1"/>
  <c r="D9" i="20" s="1"/>
  <c r="H9" i="20" a="1"/>
  <c r="H9" i="20" s="1"/>
  <c r="I9" i="20" a="1"/>
  <c r="I9" i="20" s="1"/>
  <c r="J9" i="20" a="1"/>
  <c r="J9" i="20" s="1"/>
  <c r="K9" i="20" a="1"/>
  <c r="K9" i="20" s="1"/>
  <c r="L9" i="20" a="1"/>
  <c r="L9" i="20" s="1"/>
  <c r="R9" i="20" a="1"/>
  <c r="R9" i="20" s="1"/>
  <c r="C10" i="20" a="1"/>
  <c r="C10" i="20" s="1"/>
  <c r="C6" i="20" a="1"/>
  <c r="C6" i="20" s="1"/>
  <c r="D10" i="20" a="1"/>
  <c r="D10" i="20" s="1"/>
  <c r="H10" i="20" a="1"/>
  <c r="H10" i="20" s="1"/>
  <c r="D6" i="20" a="1"/>
  <c r="D6" i="20" s="1"/>
  <c r="I10" i="20" a="1"/>
  <c r="I10" i="20" s="1"/>
  <c r="J10" i="20" a="1"/>
  <c r="J10" i="20" s="1"/>
  <c r="L6" i="20" a="1"/>
  <c r="L6" i="20" s="1"/>
  <c r="K10" i="20" a="1"/>
  <c r="K10" i="20" s="1"/>
  <c r="M6" i="20" a="1"/>
  <c r="M6" i="20" s="1"/>
  <c r="P10" i="20" a="1"/>
  <c r="P10" i="20" s="1"/>
  <c r="N6" i="20" a="1"/>
  <c r="N6" i="20" s="1"/>
  <c r="E9" i="20" a="1"/>
  <c r="E9" i="20" s="1"/>
  <c r="F9" i="20" a="1"/>
  <c r="F9" i="20" s="1"/>
  <c r="P9" i="20" a="1"/>
  <c r="P9" i="20" s="1"/>
  <c r="G9" i="20" a="1"/>
  <c r="G9" i="20" s="1"/>
  <c r="O9" i="20" a="1"/>
  <c r="O9" i="20" s="1"/>
  <c r="M9" i="20" a="1"/>
  <c r="M9" i="20" s="1"/>
  <c r="Q9" i="20" a="1"/>
  <c r="Q9" i="20" s="1"/>
  <c r="Q10" i="20" a="1"/>
  <c r="Q10" i="20" s="1"/>
  <c r="N9" i="20" a="1"/>
  <c r="N9" i="20" s="1"/>
  <c r="R10" i="20" a="1"/>
  <c r="R10" i="20" s="1"/>
  <c r="E10" i="20" a="1"/>
  <c r="E10" i="20" s="1"/>
  <c r="F10" i="20" a="1"/>
  <c r="F10" i="20" s="1"/>
  <c r="G10" i="20" a="1"/>
  <c r="G10" i="20" s="1"/>
  <c r="C4" i="20" a="1"/>
  <c r="C4" i="20" s="1"/>
  <c r="E4" i="20" a="1"/>
  <c r="E4" i="20" s="1"/>
  <c r="D4" i="20" a="1"/>
  <c r="D4" i="20" s="1"/>
  <c r="G4" i="20" a="1"/>
  <c r="G4" i="20" s="1"/>
  <c r="H4" i="20" a="1"/>
  <c r="H4" i="20" s="1"/>
  <c r="I4" i="20" a="1"/>
  <c r="I4" i="20" s="1"/>
  <c r="F4" i="20" a="1"/>
  <c r="F4" i="20" s="1"/>
  <c r="J4" i="20" a="1"/>
  <c r="J4" i="20" s="1"/>
  <c r="K4" i="20" a="1"/>
  <c r="K4" i="20" s="1"/>
  <c r="L4" i="20" a="1"/>
  <c r="L4" i="20" s="1"/>
  <c r="N4" i="20" a="1"/>
  <c r="N4" i="20" s="1"/>
  <c r="M4" i="20" a="1"/>
  <c r="M4" i="20" s="1"/>
  <c r="O4" i="20" a="1"/>
  <c r="O4" i="20" s="1"/>
  <c r="P4" i="20" a="1"/>
  <c r="P4" i="20" s="1"/>
  <c r="Q4" i="20" a="1"/>
  <c r="Q4" i="20" s="1"/>
  <c r="R4" i="20" a="1"/>
  <c r="R4" i="20" s="1"/>
  <c r="N3" i="20" a="1"/>
  <c r="N3" i="20" s="1"/>
  <c r="L3" i="20" a="1"/>
  <c r="L3" i="20" s="1"/>
  <c r="Q3" i="20" a="1"/>
  <c r="Q3" i="20" s="1"/>
  <c r="R3" i="20" a="1"/>
  <c r="R3" i="20" s="1"/>
  <c r="C3" i="20" a="1"/>
  <c r="C3" i="20" s="1"/>
  <c r="E3" i="20" a="1"/>
  <c r="E3" i="20" s="1"/>
  <c r="D3" i="20" a="1"/>
  <c r="D3" i="20" s="1"/>
  <c r="F3" i="20" a="1"/>
  <c r="F3" i="20" s="1"/>
  <c r="J3" i="20" a="1"/>
  <c r="J3" i="20" s="1"/>
  <c r="K3" i="20" a="1"/>
  <c r="K3" i="20" s="1"/>
  <c r="G3" i="20" a="1"/>
  <c r="G3" i="20" s="1"/>
  <c r="M3" i="20" a="1"/>
  <c r="M3" i="20" s="1"/>
  <c r="O3" i="20" a="1"/>
  <c r="O3" i="20" s="1"/>
  <c r="I3" i="20" a="1"/>
  <c r="I3" i="20" s="1"/>
  <c r="H3" i="20" a="1"/>
  <c r="H3" i="20" s="1"/>
  <c r="P3" i="20" a="1"/>
  <c r="P3" i="20" s="1"/>
  <c r="B9" i="1"/>
  <c r="B14" i="1"/>
  <c r="A2" i="1"/>
  <c r="B15" i="1"/>
  <c r="B10" i="1"/>
  <c r="B7" i="1"/>
  <c r="C52" i="2"/>
  <c r="B3" i="5"/>
  <c r="C3" i="5"/>
  <c r="D3" i="5"/>
  <c r="E5" i="5" l="1"/>
  <c r="A1" i="10"/>
  <c r="A10" i="9"/>
  <c r="A1" i="2"/>
  <c r="A36" i="4"/>
  <c r="A1" i="43"/>
  <c r="E14" i="3"/>
  <c r="E3" i="5"/>
  <c r="A59" i="6" l="1"/>
  <c r="A16" i="5"/>
  <c r="A1" i="3"/>
  <c r="A18" i="9"/>
  <c r="A8" i="6"/>
  <c r="A1" i="6"/>
  <c r="A10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43" i="6" l="1"/>
  <c r="D56" i="6"/>
  <c r="D26" i="6"/>
  <c r="D48" i="6"/>
  <c r="D19" i="6"/>
  <c r="D35" i="6"/>
  <c r="D13" i="6"/>
  <c r="D55" i="6"/>
  <c r="D47" i="6"/>
  <c r="D57" i="6"/>
  <c r="D44" i="6"/>
  <c r="D28" i="6"/>
  <c r="D29" i="6"/>
  <c r="D40" i="6"/>
  <c r="D50" i="6"/>
  <c r="D11" i="6"/>
  <c r="D23" i="6"/>
  <c r="D22" i="6"/>
  <c r="D52" i="6"/>
  <c r="D51" i="6"/>
  <c r="D42" i="6"/>
  <c r="D20" i="6"/>
  <c r="D21" i="6"/>
  <c r="D17" i="6"/>
  <c r="D31" i="6"/>
  <c r="D58" i="6"/>
  <c r="D36" i="6"/>
  <c r="D41" i="6"/>
  <c r="D37" i="6"/>
  <c r="D24" i="6"/>
  <c r="D14" i="6"/>
  <c r="D34" i="6"/>
  <c r="D25" i="6"/>
  <c r="D49" i="6"/>
  <c r="D39" i="6"/>
  <c r="D46" i="6"/>
  <c r="D16" i="6"/>
  <c r="D38" i="6"/>
  <c r="D18" i="6"/>
  <c r="D27" i="6"/>
  <c r="D32" i="6"/>
  <c r="D53" i="6"/>
  <c r="D30" i="6"/>
  <c r="D15" i="6"/>
  <c r="D54" i="6"/>
  <c r="D12" i="6"/>
  <c r="D45" i="6"/>
  <c r="D3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<sst xmlns="http://schemas.openxmlformats.org/spreadsheetml/2006/main" count="13498" uniqueCount="554">
  <si>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</si>
  <si>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</si>
  <si>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</si>
  <si>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</si>
  <si>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</si>
  <si>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</si>
  <si>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</si>
  <si>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</si>
  <si>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</si>
  <si>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</si>
  <si>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</si>
  <si>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</si>
  <si>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</si>
  <si>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</si>
  <si>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</si>
  <si>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</si>
  <si>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</si>
  <si>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</si>
  <si>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</si>
  <si>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</si>
  <si>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</si>
  <si>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</si>
  <si>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</si>
  <si>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</si>
  <si>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</si>
  <si>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</si>
  <si>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</si>
  <si>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</si>
  <si>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</si>
  <si>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</si>
  <si>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</si>
  <si>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</si>
  <si>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</si>
  <si>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</si>
  <si>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</si>
  <si>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</si>
  <si>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</si>
  <si>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</si>
  <si>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</si>
  <si>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</si>
  <si>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</si>
  <si>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</si>
  <si>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</si>
  <si>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</si>
  <si>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</si>
  <si>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</si>
  <si>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</si>
  <si>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</si>
  <si>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</si>
  <si>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</si>
  <si>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</si>
  <si>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</si>
  <si>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</si>
  <si>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</si>
  <si>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</si>
  <si>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</si>
  <si>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</si>
  <si>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</si>
  <si>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</si>
  <si>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</si>
  <si>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</si>
  <si>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</si>
  <si>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</si>
  <si>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</si>
  <si>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</si>
  <si>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</si>
  <si>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</si>
  <si>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</si>
  <si>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</si>
  <si>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</si>
  <si>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</si>
  <si>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</si>
  <si>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</si>
  <si>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</si>
  <si>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</si>
  <si>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</si>
  <si>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</si>
  <si>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</si>
  <si>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</si>
  <si>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</si>
  <si>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</si>
  <si>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</si>
  <si>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</si>
  <si>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</si>
  <si>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</si>
  <si>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</si>
  <si>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</si>
  <si>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</si>
  <si>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</si>
  <si>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</si>
  <si>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</si>
  <si>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</si>
  <si>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</si>
  <si>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</si>
  <si>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</si>
  <si>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</si>
  <si>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</si>
  <si>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</si>
  <si>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</si>
  <si>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</si>
  <si>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</si>
  <si>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</si>
  <si>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</si>
  <si>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</si>
  <si>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</si>
  <si>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</si>
  <si>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</si>
  <si>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</si>
  <si>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</si>
  <si>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</si>
  <si>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</si>
  <si>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</si>
  <si>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</si>
  <si>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</si>
  <si>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</si>
  <si>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</si>
  <si>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</si>
  <si>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</si>
  <si>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</si>
  <si>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</si>
  <si>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</si>
  <si>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</si>
  <si>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</si>
  <si>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</si>
  <si>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</si>
  <si>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</si>
  <si>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</si>
  <si>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</si>
  <si>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</si>
  <si>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</si>
  <si>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</si>
  <si>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</si>
  <si>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</si>
  <si>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</si>
  <si>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</si>
  <si>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</si>
  <si>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</si>
  <si>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</si>
  <si>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</si>
  <si>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</si>
  <si>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</si>
  <si>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</si>
  <si>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</si>
  <si>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</si>
  <si>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</si>
  <si>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</si>
  <si>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</si>
  <si>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</si>
  <si>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</si>
  <si>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</si>
  <si>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</si>
  <si>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</si>
  <si>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</si>
  <si>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</si>
  <si>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</si>
  <si>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</si>
  <si>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</si>
  <si>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</si>
  <si>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</si>
  <si>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</si>
  <si>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</si>
  <si>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</si>
  <si>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</si>
  <si>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</si>
  <si>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</si>
  <si>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</si>
  <si>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</si>
  <si>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</si>
  <si>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</si>
  <si>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</si>
  <si>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</si>
  <si>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</si>
  <si>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</si>
  <si>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</si>
  <si>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</si>
  <si>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</si>
  <si>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</si>
  <si>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</si>
  <si>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</si>
  <si>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</si>
  <si>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</si>
  <si>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</si>
  <si>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</si>
  <si>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</si>
  <si>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</si>
  <si>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</si>
  <si>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</si>
  <si>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</si>
  <si>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</si>
  <si>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</si>
  <si>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</si>
  <si>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</si>
  <si>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</si>
  <si>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</si>
  <si>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</si>
  <si>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</si>
  <si>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</si>
  <si>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</si>
  <si>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</si>
  <si>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</si>
  <si>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</si>
  <si>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</si>
  <si>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</si>
  <si>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</si>
  <si>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</si>
  <si>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</si>
  <si>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</si>
  <si>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</si>
  <si>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</si>
  <si>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</si>
  <si>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</si>
  <si>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</si>
  <si>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</si>
  <si>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</si>
  <si>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</si>
  <si>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</si>
  <si>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</si>
  <si>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</si>
  <si>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</si>
  <si>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</si>
  <si>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</si>
  <si>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</si>
  <si>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</si>
  <si>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</si>
  <si>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</si>
  <si>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</si>
  <si>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</si>
  <si>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</si>
  <si>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</si>
  <si>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</si>
  <si>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</si>
  <si>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</si>
  <si>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</si>
  <si>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</si>
  <si>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</si>
  <si>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</si>
  <si>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</si>
  <si>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</si>
  <si>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</si>
  <si>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</si>
  <si>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</si>
  <si>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</si>
  <si>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</si>
  <si>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</si>
  <si>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</si>
  <si>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</si>
  <si>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</si>
  <si>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</si>
  <si>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</si>
  <si>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</si>
  <si>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</si>
  <si>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</si>
  <si>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</si>
  <si>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</si>
  <si>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</si>
  <si>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</si>
  <si>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</si>
  <si>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</si>
  <si>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</si>
  <si>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</si>
  <si>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</si>
  <si>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</si>
  <si>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</si>
  <si>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</si>
  <si>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</si>
  <si>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</si>
  <si>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</si>
  <si>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</si>
  <si>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</si>
  <si>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</si>
  <si>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</si>
  <si>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</si>
  <si>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</si>
  <si>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</si>
  <si>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</si>
  <si>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</si>
  <si>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</si>
  <si>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</si>
  <si>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</si>
  <si>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</si>
  <si>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</si>
  <si>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</si>
  <si>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</si>
  <si>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</si>
  <si>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</si>
  <si>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</si>
  <si>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</si>
  <si>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</si>
  <si>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</si>
  <si>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</si>
  <si>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</si>
  <si>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</si>
  <si>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</si>
  <si>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</si>
  <si>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</si>
  <si>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</si>
  <si>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</si>
  <si>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</si>
  <si>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</si>
  <si>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</si>
  <si>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</si>
  <si>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</si>
  <si>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</si>
  <si>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</si>
  <si>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</si>
  <si>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</si>
  <si>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</si>
  <si>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</si>
  <si>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</si>
  <si>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</si>
  <si>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</si>
  <si>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</si>
  <si>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</si>
  <si>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</si>
  <si>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</si>
  <si>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</si>
  <si>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</si>
  <si>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</si>
  <si>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</si>
  <si>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</si>
  <si>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</si>
  <si>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</si>
  <si>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</si>
  <si>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</si>
  <si>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</si>
  <si>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</si>
  <si>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</si>
  <si>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</si>
  <si>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</si>
  <si>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</si>
  <si>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</si>
  <si>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</si>
  <si>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</si>
  <si>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</si>
  <si>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</si>
  <si>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</si>
  <si>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</si>
  <si>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</si>
  <si>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</si>
  <si>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</si>
  <si>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</si>
  <si>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</si>
  <si>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</si>
  <si>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</si>
  <si>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</si>
  <si>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</si>
  <si>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</si>
  <si>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</si>
  <si>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</si>
  <si>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</si>
  <si>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</si>
  <si>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</si>
  <si>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</si>
  <si>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B7340A</t>
  </si>
  <si>
    <t>D15667</t>
  </si>
  <si>
    <t>7EB99B</t>
  </si>
  <si>
    <t>1CD46F</t>
  </si>
  <si>
    <t>69F01B</t>
  </si>
  <si>
    <t>819053</t>
  </si>
  <si>
    <t>833CE1</t>
  </si>
  <si>
    <t>FC8CF2</t>
  </si>
  <si>
    <t>B69C36</t>
  </si>
  <si>
    <t>10D7F1</t>
  </si>
  <si>
    <t>4E79CD</t>
  </si>
  <si>
    <t>8B3482</t>
  </si>
  <si>
    <t>6D2F92</t>
  </si>
  <si>
    <t>60D3FB</t>
  </si>
  <si>
    <t>49A8C1</t>
  </si>
  <si>
    <t>393249</t>
  </si>
  <si>
    <t>15FB16</t>
  </si>
  <si>
    <t>6800FE</t>
  </si>
  <si>
    <t>3E09AC</t>
  </si>
  <si>
    <t>C9D167</t>
  </si>
  <si>
    <t>D8047F</t>
  </si>
  <si>
    <t>6B8CF6</t>
  </si>
  <si>
    <t>E8E45C</t>
  </si>
  <si>
    <t>B49C08</t>
  </si>
  <si>
    <t>28A73C</t>
  </si>
  <si>
    <t>2A6292</t>
  </si>
  <si>
    <t>D512F8</t>
  </si>
  <si>
    <t>B51BE0</t>
  </si>
  <si>
    <t>7E0A49</t>
  </si>
  <si>
    <t>74E10E</t>
  </si>
  <si>
    <t>9A0AE0</t>
  </si>
  <si>
    <t>3F51A9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</si>
  <si>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</si>
  <si>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</si>
  <si>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</si>
  <si>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</si>
  <si>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</si>
  <si>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</si>
  <si>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</si>
  <si>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</si>
  <si>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</si>
  <si>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</si>
  <si>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</si>
  <si>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</si>
  <si>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</si>
  <si>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</si>
  <si>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</si>
  <si>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</si>
  <si>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</si>
  <si>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</si>
  <si>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</si>
  <si>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</si>
  <si>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</si>
  <si>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</si>
  <si>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</si>
  <si>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</si>
  <si>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</si>
  <si>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</si>
  <si>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DINING EL1 NORTH PERIM (G.N1)</t>
  </si>
  <si>
    <t>Yes</t>
  </si>
  <si>
    <t>0.0</t>
  </si>
  <si>
    <t>0.5</t>
  </si>
  <si>
    <t>Dining_fast</t>
  </si>
  <si>
    <t>Office</t>
  </si>
  <si>
    <t>DINING EL1 SOUTH PERIM (G.S2)</t>
  </si>
  <si>
    <t>EL2 CORE PLNM ZN (G.C14)</t>
  </si>
  <si>
    <t>No</t>
  </si>
  <si>
    <t>Plenum</t>
  </si>
  <si>
    <t>EL2 EAST PERIM PLNM ZN (G.E8)</t>
  </si>
  <si>
    <t>EL2 NNW PERIM PLNM ZN (G.NNW10)</t>
  </si>
  <si>
    <t>EL2 NORTH PERIM PLNM ZN (G.N13)</t>
  </si>
  <si>
    <t>EL2 SSW PERIM PLNM ZN (G.SSW9)</t>
  </si>
  <si>
    <t>EL2 SOUTH PERIM PLNM ZN (G.S12)</t>
  </si>
  <si>
    <t>EL2 WEST PERIM PLNM ZN (G.W11)</t>
  </si>
  <si>
    <t>EL3 CORE PLNM ZN (G.C16)</t>
  </si>
  <si>
    <t>EL3 CORE PLNM ZN (G.C16) ZN</t>
  </si>
  <si>
    <t>EL3 EAST PERIM PLNM ZN (G.E9)</t>
  </si>
  <si>
    <t>EL3 NORTH PERIM PLNM ZN (G.N11)</t>
  </si>
  <si>
    <t>EL3 NORTH PERIM PLNM ZN (G.N14)</t>
  </si>
  <si>
    <t>EL3 SOUTH PERIM PLNM ZN (G.S12)</t>
  </si>
  <si>
    <t>EL3 SOUTH PERIM PLNM ZN (G.S15)</t>
  </si>
  <si>
    <t>EL3 WEST PERIM PLNM ZN (G.W10)</t>
  </si>
  <si>
    <t>EL4 CORE PLNM ZN (G.C13)</t>
  </si>
  <si>
    <t>EL4 CORE PLNM ZN (G.C16)</t>
  </si>
  <si>
    <t>EL4 EAST PERIM PLNM ZN (G.E9)</t>
  </si>
  <si>
    <t>EL4 NORTH PERIM PLNM ZN (G.N11)</t>
  </si>
  <si>
    <t>EL4 NORTH PERIM PLNM ZN (G.N14)</t>
  </si>
  <si>
    <t>EL4 SOUTH PERIM PLNM ZN (G.S12)</t>
  </si>
  <si>
    <t>EL4 SOUTH PERIM PLNM ZN (G.S15)</t>
  </si>
  <si>
    <t>EL4 WEST PERIM PLNM ZN (G.W10)</t>
  </si>
  <si>
    <t>KITCHEN EL1 WEST PERIM (G.W3)</t>
  </si>
  <si>
    <t>0.15</t>
  </si>
  <si>
    <t>Kitchen</t>
  </si>
  <si>
    <t>OFFICE EL2 CORE (G.C7)</t>
  </si>
  <si>
    <t>OFFICE EL2 EAST PERIM (G.E1)</t>
  </si>
  <si>
    <t>OFFICE EL2 NORTH PERIM (G.N6)</t>
  </si>
  <si>
    <t>OFFICE EL2 SOUTH PERIM (G.S5)</t>
  </si>
  <si>
    <t>OFFICE EL3 CORE (G.C5)</t>
  </si>
  <si>
    <t>Health</t>
  </si>
  <si>
    <t>OFFICE EL3 NORTH PERIM (G.N3)</t>
  </si>
  <si>
    <t>OFFICE EL3 SOUTH PERIM (G.S4)</t>
  </si>
  <si>
    <t>OFFICE EL3 WEST PERIM (G.W2)</t>
  </si>
  <si>
    <t>PATIENTROOM EL3 CORE (G.C8)</t>
  </si>
  <si>
    <t>Health_patient</t>
  </si>
  <si>
    <t>PATIENTROOM EL3 EAST PERIM (G.E1)</t>
  </si>
  <si>
    <t>PATIENTROOM EL3 NORTH PERIM (G.N6)</t>
  </si>
  <si>
    <t>PATIENTROOM EL3 SOUTH PERIM (G.S7)</t>
  </si>
  <si>
    <t>PATIENTROOM EL4 CORE (G.C5)</t>
  </si>
  <si>
    <t>PATIENTROOM EL4 NORTH PERIM (G.N3)</t>
  </si>
  <si>
    <t>PATIENTROOM EL4 SOUTH PERIM (G.S4)</t>
  </si>
  <si>
    <t>PATIENTROOM EL4 WEST PERIM (G.W2)</t>
  </si>
  <si>
    <t>SURGERY EL2 NNW PERIM (G.NNW3)</t>
  </si>
  <si>
    <t>Health_operating</t>
  </si>
  <si>
    <t>SURGERY EL2 SSW PERIM (G.SSW2)</t>
  </si>
  <si>
    <t>SURGERY EL2 WEST PERIM (G.W4)</t>
  </si>
  <si>
    <t>SURGERY EL4 CORE (G.C8)</t>
  </si>
  <si>
    <t>SURGERY EL4 EAST PERIM (G.E1)</t>
  </si>
  <si>
    <t>SURGERY EL4 NORTH PERIM (G.N6)</t>
  </si>
  <si>
    <t>SURGERY EL4 SOUTH PERIM (G.S7)</t>
  </si>
  <si>
    <t>Roof Membrane+Roof Continuous Insulation+Metal Decking</t>
  </si>
  <si>
    <t>Stucco+Wall Continuous Insulation+Gypsum 5/8in</t>
  </si>
  <si>
    <t>Theoretical Glazing</t>
  </si>
  <si>
    <t>Dining EL1 North Perim (G.N1)</t>
  </si>
  <si>
    <t>Dining EL1 South Perim (G.S2)</t>
  </si>
  <si>
    <t>Kitchen EL1 West Perim (G.W3)</t>
  </si>
  <si>
    <t>Office EL2 Core (G.C7)</t>
  </si>
  <si>
    <t>Office EL2 East Perim (G.E1)</t>
  </si>
  <si>
    <t>Office EL2 North Perim (G.N6)</t>
  </si>
  <si>
    <t>Office EL2 South Perim (G.S5)</t>
  </si>
  <si>
    <t>Office EL3 Core (G.C5)</t>
  </si>
  <si>
    <t>Office EL3 North Perim (G.N3)</t>
  </si>
  <si>
    <t>Office EL3 South Perim (G.S4)</t>
  </si>
  <si>
    <t>Office EL3 West Perim (G.W2)</t>
  </si>
  <si>
    <t>PatientRoom EL3 Core (G.C8)</t>
  </si>
  <si>
    <t>PatientRoom EL3 East Perim (G.E1)</t>
  </si>
  <si>
    <t>PatientRoom EL3 North Perim (G.N6)</t>
  </si>
  <si>
    <t>PatientRoom EL3 South Perim (G.S7)</t>
  </si>
  <si>
    <t>PatientRoom EL4 Core (G.C5)</t>
  </si>
  <si>
    <t>PatientRoom EL4 North Perim (G.N3)</t>
  </si>
  <si>
    <t>PatientRoom EL4 South Perim (G.S4)</t>
  </si>
  <si>
    <t>PatientRoom EL4 West Perim (G.W2)</t>
  </si>
  <si>
    <t>Surgery EL2 NNW Perim (G.NNW3)</t>
  </si>
  <si>
    <t>Surgery EL2 SSW Perim (G.SSW2)</t>
  </si>
  <si>
    <t>Surgery EL2 West Perim (G.W4)</t>
  </si>
  <si>
    <t>Surgery EL4 Core (G.C8)</t>
  </si>
  <si>
    <t>Surgery EL4 East Perim (G.E1)</t>
  </si>
  <si>
    <t>Surgery EL4 North Perim (G.N6)</t>
  </si>
  <si>
    <t>Surgery EL4 South Perim (G.S7)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</si>
  <si>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</si>
  <si>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</si>
  <si>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</si>
  <si>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</si>
  <si>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</si>
  <si>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</si>
  <si>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</si>
  <si>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</si>
  <si>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</si>
  <si>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</si>
  <si>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</si>
  <si>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</si>
  <si>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</si>
  <si>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</si>
  <si>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</si>
  <si>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</si>
  <si>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</si>
  <si>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</si>
  <si>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</si>
  <si>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WATER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</si>
  <si>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</si>
  <si>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</si>
  <si>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</si>
  <si>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</si>
  <si>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</si>
  <si>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</si>
  <si>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</si>
  <si>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</si>
  <si>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</si>
  <si>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AllDays</t>
  </si>
  <si>
    <t>DHW Sch</t>
  </si>
  <si>
    <t>AllOtherDays</t>
  </si>
  <si>
    <t>Saturdays</t>
  </si>
  <si>
    <t>Weekdays</t>
  </si>
  <si>
    <t>Elec Equip Sch</t>
  </si>
  <si>
    <t>Heating Setpoint Schedule</t>
  </si>
  <si>
    <t>Infiltration Schedule</t>
  </si>
  <si>
    <t>Lighting Schedule</t>
  </si>
  <si>
    <t>OA Schedule</t>
  </si>
  <si>
    <t>Occupant Sch</t>
  </si>
  <si>
    <t>Saturday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</si>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</sst>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75.02</c:v>
                </c:pt>
                <c:pt idx="4">
                  <c:v>75.02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D-4C96-A627-E351BC3E4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226288"/>
        <c:axId val="631055920"/>
      </c:lineChart>
      <c:catAx>
        <c:axId val="49922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31055920"/>
        <c:crosses val="autoZero"/>
        <c:auto val="1"/>
        <c:lblAlgn val="ctr"/>
        <c:lblOffset val="100"/>
        <c:noMultiLvlLbl val="0"/>
      </c:catAx>
      <c:valAx>
        <c:axId val="631055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2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6-4A68-B4D0-6B1E938BFD5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0.2</c:v>
                </c:pt>
                <c:pt idx="9">
                  <c:v>0.28000000000000003</c:v>
                </c:pt>
                <c:pt idx="10">
                  <c:v>0.3</c:v>
                </c:pt>
                <c:pt idx="11">
                  <c:v>0.3</c:v>
                </c:pt>
                <c:pt idx="12">
                  <c:v>0.24</c:v>
                </c:pt>
                <c:pt idx="13">
                  <c:v>0.24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6-4A68-B4D0-6B1E938BFD5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0.17</c:v>
                </c:pt>
                <c:pt idx="8">
                  <c:v>0.57999999999999996</c:v>
                </c:pt>
                <c:pt idx="9">
                  <c:v>0.66</c:v>
                </c:pt>
                <c:pt idx="10">
                  <c:v>0.78</c:v>
                </c:pt>
                <c:pt idx="11">
                  <c:v>0.82</c:v>
                </c:pt>
                <c:pt idx="12">
                  <c:v>0.71</c:v>
                </c:pt>
                <c:pt idx="13">
                  <c:v>0.82</c:v>
                </c:pt>
                <c:pt idx="14">
                  <c:v>0.78</c:v>
                </c:pt>
                <c:pt idx="15">
                  <c:v>0.74</c:v>
                </c:pt>
                <c:pt idx="16">
                  <c:v>0.63</c:v>
                </c:pt>
                <c:pt idx="17">
                  <c:v>0.41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6-4A68-B4D0-6B1E938B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812303"/>
        <c:axId val="2033830063"/>
      </c:lineChart>
      <c:catAx>
        <c:axId val="2033812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30063"/>
        <c:crosses val="autoZero"/>
        <c:auto val="1"/>
        <c:lblAlgn val="ctr"/>
        <c:lblOffset val="100"/>
        <c:noMultiLvlLbl val="0"/>
      </c:catAx>
      <c:valAx>
        <c:axId val="2033830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123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0-4C89-814B-56A763E8166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70-4C89-814B-56A763E8166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0.5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70-4C89-814B-56A763E81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830543"/>
        <c:axId val="2033831023"/>
      </c:lineChart>
      <c:catAx>
        <c:axId val="203383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31023"/>
        <c:crosses val="autoZero"/>
        <c:auto val="1"/>
        <c:lblAlgn val="ctr"/>
        <c:lblOffset val="100"/>
        <c:noMultiLvlLbl val="0"/>
      </c:catAx>
      <c:valAx>
        <c:axId val="2033831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3830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69.98</c:v>
                </c:pt>
                <c:pt idx="4">
                  <c:v>69.98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2-4D08-803D-5029BA8E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45343"/>
        <c:axId val="38745823"/>
      </c:lineChart>
      <c:catAx>
        <c:axId val="38745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45823"/>
        <c:crosses val="autoZero"/>
        <c:auto val="1"/>
        <c:lblAlgn val="ctr"/>
        <c:lblOffset val="100"/>
        <c:noMultiLvlLbl val="0"/>
      </c:catAx>
      <c:valAx>
        <c:axId val="38745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453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1-410C-951E-A2F8B88D6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47743"/>
        <c:axId val="38731423"/>
      </c:lineChart>
      <c:catAx>
        <c:axId val="3874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31423"/>
        <c:crosses val="autoZero"/>
        <c:auto val="1"/>
        <c:lblAlgn val="ctr"/>
        <c:lblOffset val="100"/>
        <c:noMultiLvlLbl val="0"/>
      </c:catAx>
      <c:valAx>
        <c:axId val="38731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47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3-485D-B8FB-7A1AD13D72D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3-485D-B8FB-7A1AD13D72D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0.45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13-485D-B8FB-7A1AD13D7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3983"/>
        <c:axId val="38748703"/>
      </c:lineChart>
      <c:catAx>
        <c:axId val="3875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48703"/>
        <c:crosses val="autoZero"/>
        <c:auto val="1"/>
        <c:lblAlgn val="ctr"/>
        <c:lblOffset val="100"/>
        <c:noMultiLvlLbl val="0"/>
      </c:catAx>
      <c:valAx>
        <c:axId val="387487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539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8-4E94-A26D-7E00406B34D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8-4E94-A26D-7E00406B34D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98-4E94-A26D-7E00406B3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2063"/>
        <c:axId val="38752543"/>
      </c:lineChart>
      <c:catAx>
        <c:axId val="3875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52543"/>
        <c:crosses val="autoZero"/>
        <c:auto val="1"/>
        <c:lblAlgn val="ctr"/>
        <c:lblOffset val="100"/>
        <c:noMultiLvlLbl val="0"/>
      </c:catAx>
      <c:valAx>
        <c:axId val="38752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52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A-4C7D-BD73-89E8B70E9F1D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A-4C7D-BD73-89E8B70E9F1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0.5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BA-4C7D-BD73-89E8B70E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7823"/>
        <c:axId val="38755423"/>
      </c:lineChart>
      <c:catAx>
        <c:axId val="38757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55423"/>
        <c:crosses val="autoZero"/>
        <c:auto val="1"/>
        <c:lblAlgn val="ctr"/>
        <c:lblOffset val="100"/>
        <c:noMultiLvlLbl val="0"/>
      </c:catAx>
      <c:valAx>
        <c:axId val="38755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57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0-43BC-9370-5EE6886AFBE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0-43BC-9370-5EE6886AFBE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0-43BC-9370-5EE6886A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05503"/>
        <c:axId val="38694943"/>
      </c:lineChart>
      <c:catAx>
        <c:axId val="3870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4943"/>
        <c:crosses val="autoZero"/>
        <c:auto val="1"/>
        <c:lblAlgn val="ctr"/>
        <c:lblOffset val="100"/>
        <c:noMultiLvlLbl val="0"/>
      </c:catAx>
      <c:valAx>
        <c:axId val="38694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5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02-4760-B08D-E123F67B7A0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02-4760-B08D-E123F67B7A0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02-4760-B08D-E123F67B7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08863"/>
        <c:axId val="38695903"/>
      </c:lineChart>
      <c:catAx>
        <c:axId val="38708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5903"/>
        <c:crosses val="autoZero"/>
        <c:auto val="1"/>
        <c:lblAlgn val="ctr"/>
        <c:lblOffset val="100"/>
        <c:noMultiLvlLbl val="0"/>
      </c:catAx>
      <c:valAx>
        <c:axId val="38695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88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C-460D-B086-7105736E0C5F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2C-460D-B086-7105736E0C5F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2C-460D-B086-7105736E0C5F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C-460D-B086-7105736E0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08383"/>
        <c:axId val="38703583"/>
      </c:lineChart>
      <c:catAx>
        <c:axId val="3870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3583"/>
        <c:crosses val="autoZero"/>
        <c:auto val="1"/>
        <c:lblAlgn val="ctr"/>
        <c:lblOffset val="100"/>
        <c:noMultiLvlLbl val="0"/>
      </c:catAx>
      <c:valAx>
        <c:axId val="387035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83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F-4EE8-B630-9CAF4A85652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2F-4EE8-B630-9CAF4A85652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2F-4EE8-B630-9CAF4A85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97823"/>
        <c:axId val="38710303"/>
      </c:lineChart>
      <c:catAx>
        <c:axId val="38697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0303"/>
        <c:crosses val="autoZero"/>
        <c:auto val="1"/>
        <c:lblAlgn val="ctr"/>
        <c:lblOffset val="100"/>
        <c:noMultiLvlLbl val="0"/>
      </c:catAx>
      <c:valAx>
        <c:axId val="387103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7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5-4BDA-92B7-380391496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0783"/>
        <c:axId val="38704063"/>
      </c:lineChart>
      <c:catAx>
        <c:axId val="3871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04063"/>
        <c:crosses val="autoZero"/>
        <c:auto val="1"/>
        <c:lblAlgn val="ctr"/>
        <c:lblOffset val="100"/>
        <c:noMultiLvlLbl val="0"/>
      </c:catAx>
      <c:valAx>
        <c:axId val="38704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0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6-4D84-B364-B58FF589F18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6-4D84-B364-B58FF589F18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F6-4D84-B364-B58FF589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1743"/>
        <c:axId val="38712223"/>
      </c:lineChart>
      <c:catAx>
        <c:axId val="3871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2223"/>
        <c:crosses val="autoZero"/>
        <c:auto val="1"/>
        <c:lblAlgn val="ctr"/>
        <c:lblOffset val="100"/>
        <c:noMultiLvlLbl val="0"/>
      </c:catAx>
      <c:valAx>
        <c:axId val="38712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1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6-499B-80FA-77FEAF4C84D7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6-499B-80FA-77FEAF4C84D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56-499B-80FA-77FEAF4C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5583"/>
        <c:axId val="38699263"/>
      </c:lineChart>
      <c:catAx>
        <c:axId val="3871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699263"/>
        <c:crosses val="autoZero"/>
        <c:auto val="1"/>
        <c:lblAlgn val="ctr"/>
        <c:lblOffset val="100"/>
        <c:noMultiLvlLbl val="0"/>
      </c:catAx>
      <c:valAx>
        <c:axId val="386992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55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6-4AF4-8010-4374DC5EE64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6-4AF4-8010-4374DC5EE64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26-4AF4-8010-4374DC5EE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6543"/>
        <c:axId val="38719903"/>
      </c:lineChart>
      <c:catAx>
        <c:axId val="3871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9903"/>
        <c:crosses val="autoZero"/>
        <c:auto val="1"/>
        <c:lblAlgn val="ctr"/>
        <c:lblOffset val="100"/>
        <c:noMultiLvlLbl val="0"/>
      </c:catAx>
      <c:valAx>
        <c:axId val="38719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6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AB-4F89-BC64-EA4A464740F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AB-4F89-BC64-EA4A464740F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AB-4F89-BC64-EA4A4647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8463"/>
        <c:axId val="38721823"/>
      </c:lineChart>
      <c:catAx>
        <c:axId val="38718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21823"/>
        <c:crosses val="autoZero"/>
        <c:auto val="1"/>
        <c:lblAlgn val="ctr"/>
        <c:lblOffset val="100"/>
        <c:noMultiLvlLbl val="0"/>
      </c:catAx>
      <c:valAx>
        <c:axId val="38721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87184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1-4FE6-A28B-30B637B38DEF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1-4FE6-A28B-30B637B38DE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1-4FE6-A28B-30B637B3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49200"/>
        <c:axId val="620051120"/>
      </c:lineChart>
      <c:catAx>
        <c:axId val="62004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1120"/>
        <c:crosses val="autoZero"/>
        <c:auto val="1"/>
        <c:lblAlgn val="ctr"/>
        <c:lblOffset val="100"/>
        <c:noMultiLvlLbl val="0"/>
      </c:catAx>
      <c:valAx>
        <c:axId val="620051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492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F-41D6-BE1B-2EC180B800E3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F-41D6-BE1B-2EC180B800E3}"/>
            </c:ext>
          </c:extLst>
        </c:ser>
        <c:ser>
          <c:idx val="2"/>
          <c:order val="2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AF-41D6-BE1B-2EC180B800E3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AF-41D6-BE1B-2EC180B80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57360"/>
        <c:axId val="620045840"/>
      </c:lineChart>
      <c:catAx>
        <c:axId val="62005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45840"/>
        <c:crosses val="autoZero"/>
        <c:auto val="1"/>
        <c:lblAlgn val="ctr"/>
        <c:lblOffset val="100"/>
        <c:noMultiLvlLbl val="0"/>
      </c:catAx>
      <c:valAx>
        <c:axId val="620045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73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2-4080-8FEC-8042D9BF378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2-4080-8FEC-8042D9BF378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A2-4080-8FEC-8042D9BF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48720"/>
        <c:axId val="620060720"/>
      </c:lineChart>
      <c:catAx>
        <c:axId val="62004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0720"/>
        <c:crosses val="autoZero"/>
        <c:auto val="1"/>
        <c:lblAlgn val="ctr"/>
        <c:lblOffset val="100"/>
        <c:noMultiLvlLbl val="0"/>
      </c:catAx>
      <c:valAx>
        <c:axId val="620060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487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6-4DFB-A91F-9E30E893A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55440"/>
        <c:axId val="620058800"/>
      </c:lineChart>
      <c:catAx>
        <c:axId val="620055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8800"/>
        <c:crosses val="autoZero"/>
        <c:auto val="1"/>
        <c:lblAlgn val="ctr"/>
        <c:lblOffset val="100"/>
        <c:noMultiLvlLbl val="0"/>
      </c:catAx>
      <c:valAx>
        <c:axId val="620058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54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8-4DAC-9E72-1E300B4176C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8-4DAC-9E72-1E300B4176C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D8-4DAC-9E72-1E300B41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44400"/>
        <c:axId val="620055920"/>
      </c:lineChart>
      <c:catAx>
        <c:axId val="62004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5920"/>
        <c:crosses val="autoZero"/>
        <c:auto val="1"/>
        <c:lblAlgn val="ctr"/>
        <c:lblOffset val="100"/>
        <c:noMultiLvlLbl val="0"/>
      </c:catAx>
      <c:valAx>
        <c:axId val="620055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444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44-4C47-BE8E-D87AA649AA62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44-4C47-BE8E-D87AA649A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62160"/>
        <c:axId val="620062640"/>
      </c:lineChart>
      <c:catAx>
        <c:axId val="6200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2640"/>
        <c:crosses val="autoZero"/>
        <c:auto val="1"/>
        <c:lblAlgn val="ctr"/>
        <c:lblOffset val="100"/>
        <c:noMultiLvlLbl val="0"/>
      </c:catAx>
      <c:valAx>
        <c:axId val="620062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21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2-4D0C-BD78-7084CB27937A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2-4D0C-BD78-7084CB27937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C2-4D0C-BD78-7084CB279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64080"/>
        <c:axId val="620064560"/>
      </c:lineChart>
      <c:catAx>
        <c:axId val="62006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4560"/>
        <c:crosses val="autoZero"/>
        <c:auto val="1"/>
        <c:lblAlgn val="ctr"/>
        <c:lblOffset val="100"/>
        <c:noMultiLvlLbl val="0"/>
      </c:catAx>
      <c:valAx>
        <c:axId val="620064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4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7-4677-945B-45C6F0A1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066960"/>
        <c:axId val="620067440"/>
      </c:lineChart>
      <c:catAx>
        <c:axId val="62006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7440"/>
        <c:crosses val="autoZero"/>
        <c:auto val="1"/>
        <c:lblAlgn val="ctr"/>
        <c:lblOffset val="100"/>
        <c:noMultiLvlLbl val="0"/>
      </c:catAx>
      <c:valAx>
        <c:axId val="620067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6696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30.703063020008948</c:v>
                </c:pt>
                <c:pt idx="1">
                  <c:v>35.760379619832989</c:v>
                </c:pt>
                <c:pt idx="2">
                  <c:v>33.322855610804872</c:v>
                </c:pt>
                <c:pt idx="3">
                  <c:v>36.744810450072983</c:v>
                </c:pt>
                <c:pt idx="4">
                  <c:v>34.259983555865652</c:v>
                </c:pt>
                <c:pt idx="5">
                  <c:v>37.367254093554287</c:v>
                </c:pt>
                <c:pt idx="6">
                  <c:v>38.289685673523934</c:v>
                </c:pt>
                <c:pt idx="7">
                  <c:v>39.767535690155256</c:v>
                </c:pt>
                <c:pt idx="8">
                  <c:v>41.377064536427561</c:v>
                </c:pt>
                <c:pt idx="9">
                  <c:v>44.128613833712002</c:v>
                </c:pt>
                <c:pt idx="10">
                  <c:v>43.214887821340987</c:v>
                </c:pt>
                <c:pt idx="11">
                  <c:v>40.930813000689731</c:v>
                </c:pt>
                <c:pt idx="12">
                  <c:v>44.385901818694379</c:v>
                </c:pt>
                <c:pt idx="13">
                  <c:v>48.213353803438032</c:v>
                </c:pt>
                <c:pt idx="14">
                  <c:v>53.716044014538284</c:v>
                </c:pt>
                <c:pt idx="15">
                  <c:v>43.647233479988728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B-4B4F-97FF-82E3C984D45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27.16782476645345</c:v>
                </c:pt>
                <c:pt idx="1">
                  <c:v>31.500922842643327</c:v>
                </c:pt>
                <c:pt idx="2">
                  <c:v>29.284256853282578</c:v>
                </c:pt>
                <c:pt idx="3">
                  <c:v>32.370543560396676</c:v>
                </c:pt>
                <c:pt idx="4">
                  <c:v>30.087030197017622</c:v>
                </c:pt>
                <c:pt idx="5">
                  <c:v>32.663436904074118</c:v>
                </c:pt>
                <c:pt idx="6">
                  <c:v>33.522304697105859</c:v>
                </c:pt>
                <c:pt idx="7">
                  <c:v>34.971356879473518</c:v>
                </c:pt>
                <c:pt idx="8">
                  <c:v>36.387755503657203</c:v>
                </c:pt>
                <c:pt idx="9">
                  <c:v>38.598240983204995</c:v>
                </c:pt>
                <c:pt idx="10">
                  <c:v>36.317961328925399</c:v>
                </c:pt>
                <c:pt idx="11">
                  <c:v>34.908111239657018</c:v>
                </c:pt>
                <c:pt idx="12">
                  <c:v>37.413332028319495</c:v>
                </c:pt>
                <c:pt idx="13">
                  <c:v>40.508884360361087</c:v>
                </c:pt>
                <c:pt idx="14">
                  <c:v>44.962739988285271</c:v>
                </c:pt>
                <c:pt idx="15">
                  <c:v>36.682403936288658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8B-4B4F-97FF-82E3C984D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54480"/>
        <c:axId val="620071280"/>
      </c:barChart>
      <c:catAx>
        <c:axId val="62005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1280"/>
        <c:crosses val="autoZero"/>
        <c:auto val="1"/>
        <c:lblAlgn val="ctr"/>
        <c:lblOffset val="100"/>
        <c:noMultiLvlLbl val="0"/>
      </c:catAx>
      <c:valAx>
        <c:axId val="620071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544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9.8238882490036801</c:v>
                </c:pt>
                <c:pt idx="1">
                  <c:v>9.3298811664103827</c:v>
                </c:pt>
                <c:pt idx="2">
                  <c:v>7.330290509840161</c:v>
                </c:pt>
                <c:pt idx="3">
                  <c:v>7.2237661419465731</c:v>
                </c:pt>
                <c:pt idx="4">
                  <c:v>7.4123137895377988</c:v>
                </c:pt>
                <c:pt idx="5">
                  <c:v>4.9662828048720584</c:v>
                </c:pt>
                <c:pt idx="6">
                  <c:v>5.0420447380290039</c:v>
                </c:pt>
                <c:pt idx="7">
                  <c:v>5.5166566857373605</c:v>
                </c:pt>
                <c:pt idx="8">
                  <c:v>5.4955157415227829</c:v>
                </c:pt>
                <c:pt idx="9">
                  <c:v>7.474690064546186</c:v>
                </c:pt>
                <c:pt idx="10">
                  <c:v>9.6540781229175838</c:v>
                </c:pt>
                <c:pt idx="11">
                  <c:v>9.1134573672457719</c:v>
                </c:pt>
                <c:pt idx="12">
                  <c:v>8.3554073331111542</c:v>
                </c:pt>
                <c:pt idx="13">
                  <c:v>7.0732410752012758</c:v>
                </c:pt>
                <c:pt idx="14">
                  <c:v>6.4684384376120452</c:v>
                </c:pt>
                <c:pt idx="15">
                  <c:v>11.372584157793291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F-41BF-AB6C-ACAA0232EB4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9.3578047160650915</c:v>
                </c:pt>
                <c:pt idx="1">
                  <c:v>11.201270612565601</c:v>
                </c:pt>
                <c:pt idx="2">
                  <c:v>9.0110719518073914</c:v>
                </c:pt>
                <c:pt idx="3">
                  <c:v>8.6624265849718398</c:v>
                </c:pt>
                <c:pt idx="4">
                  <c:v>9.138413757011115</c:v>
                </c:pt>
                <c:pt idx="5">
                  <c:v>5.7558050050133964</c:v>
                </c:pt>
                <c:pt idx="6">
                  <c:v>5.7408191316415502</c:v>
                </c:pt>
                <c:pt idx="7">
                  <c:v>6.4545407201916456</c:v>
                </c:pt>
                <c:pt idx="8">
                  <c:v>6.3282753114153936</c:v>
                </c:pt>
                <c:pt idx="9">
                  <c:v>8.1029519125065814</c:v>
                </c:pt>
                <c:pt idx="10">
                  <c:v>7.4519151864732507</c:v>
                </c:pt>
                <c:pt idx="11">
                  <c:v>7.6897436791758658</c:v>
                </c:pt>
                <c:pt idx="12">
                  <c:v>6.8069548944658722</c:v>
                </c:pt>
                <c:pt idx="13">
                  <c:v>6.111030105501329</c:v>
                </c:pt>
                <c:pt idx="14">
                  <c:v>5.5386133569313101</c:v>
                </c:pt>
                <c:pt idx="15">
                  <c:v>9.2460652792774951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F-41BF-AB6C-ACAA0232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72720"/>
        <c:axId val="620073200"/>
      </c:barChart>
      <c:catAx>
        <c:axId val="62007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3200"/>
        <c:crosses val="autoZero"/>
        <c:auto val="1"/>
        <c:lblAlgn val="ctr"/>
        <c:lblOffset val="100"/>
        <c:noMultiLvlLbl val="0"/>
      </c:catAx>
      <c:valAx>
        <c:axId val="620073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27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34.508303783862829</c:v>
                </c:pt>
                <c:pt idx="1">
                  <c:v>41.981542627154447</c:v>
                </c:pt>
                <c:pt idx="2">
                  <c:v>38.94410178275983</c:v>
                </c:pt>
                <c:pt idx="3">
                  <c:v>43.037861987346744</c:v>
                </c:pt>
                <c:pt idx="4">
                  <c:v>40.101401135282039</c:v>
                </c:pt>
                <c:pt idx="5">
                  <c:v>44.262765643246759</c:v>
                </c:pt>
                <c:pt idx="6">
                  <c:v>45.356391333278822</c:v>
                </c:pt>
                <c:pt idx="7">
                  <c:v>47.066701899907081</c:v>
                </c:pt>
                <c:pt idx="8">
                  <c:v>48.832764289701544</c:v>
                </c:pt>
                <c:pt idx="9">
                  <c:v>51.806156166798367</c:v>
                </c:pt>
                <c:pt idx="10">
                  <c:v>51.03009062193162</c:v>
                </c:pt>
                <c:pt idx="11">
                  <c:v>48.55404601221742</c:v>
                </c:pt>
                <c:pt idx="12">
                  <c:v>52.480471950495435</c:v>
                </c:pt>
                <c:pt idx="13">
                  <c:v>56.208827266672245</c:v>
                </c:pt>
                <c:pt idx="14">
                  <c:v>62.097843799283005</c:v>
                </c:pt>
                <c:pt idx="15">
                  <c:v>52.409091239986601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B-4372-A6A1-D907DC67B36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30.13160295271247</c:v>
                </c:pt>
                <c:pt idx="1">
                  <c:v>36.853400654341506</c:v>
                </c:pt>
                <c:pt idx="2">
                  <c:v>34.27479607625483</c:v>
                </c:pt>
                <c:pt idx="3">
                  <c:v>37.970023533447367</c:v>
                </c:pt>
                <c:pt idx="4">
                  <c:v>35.196352131665712</c:v>
                </c:pt>
                <c:pt idx="5">
                  <c:v>38.722929215825339</c:v>
                </c:pt>
                <c:pt idx="6">
                  <c:v>39.571964086893757</c:v>
                </c:pt>
                <c:pt idx="7">
                  <c:v>41.374533278892862</c:v>
                </c:pt>
                <c:pt idx="8">
                  <c:v>43.001769048388915</c:v>
                </c:pt>
                <c:pt idx="9">
                  <c:v>45.465421799725547</c:v>
                </c:pt>
                <c:pt idx="10">
                  <c:v>42.719583631254608</c:v>
                </c:pt>
                <c:pt idx="11">
                  <c:v>41.135452636877254</c:v>
                </c:pt>
                <c:pt idx="12">
                  <c:v>44.065941330694926</c:v>
                </c:pt>
                <c:pt idx="13">
                  <c:v>47.08157765773641</c:v>
                </c:pt>
                <c:pt idx="14">
                  <c:v>51.94149648822215</c:v>
                </c:pt>
                <c:pt idx="15">
                  <c:v>43.907127479479627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B-4372-A6A1-D907DC67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86640"/>
        <c:axId val="620075120"/>
      </c:barChart>
      <c:catAx>
        <c:axId val="62008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5120"/>
        <c:crosses val="autoZero"/>
        <c:auto val="1"/>
        <c:lblAlgn val="ctr"/>
        <c:lblOffset val="100"/>
        <c:noMultiLvlLbl val="0"/>
      </c:catAx>
      <c:valAx>
        <c:axId val="620075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6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9.0077737653179799</c:v>
                </c:pt>
                <c:pt idx="1">
                  <c:v>8.5351221782542233</c:v>
                </c:pt>
                <c:pt idx="2">
                  <c:v>6.8542179812561184</c:v>
                </c:pt>
                <c:pt idx="3">
                  <c:v>6.7004237268475366</c:v>
                </c:pt>
                <c:pt idx="4">
                  <c:v>6.9478080727292157</c:v>
                </c:pt>
                <c:pt idx="5">
                  <c:v>4.8035385527593837</c:v>
                </c:pt>
                <c:pt idx="6">
                  <c:v>4.8096629848423724</c:v>
                </c:pt>
                <c:pt idx="7">
                  <c:v>5.2479939612044504</c:v>
                </c:pt>
                <c:pt idx="8">
                  <c:v>5.2065545986698458</c:v>
                </c:pt>
                <c:pt idx="9">
                  <c:v>6.7384344281743473</c:v>
                </c:pt>
                <c:pt idx="10">
                  <c:v>8.5249401904210895</c:v>
                </c:pt>
                <c:pt idx="11">
                  <c:v>8.2257241426867029</c:v>
                </c:pt>
                <c:pt idx="12">
                  <c:v>7.3669951440365686</c:v>
                </c:pt>
                <c:pt idx="13">
                  <c:v>6.3666261189747031</c:v>
                </c:pt>
                <c:pt idx="14">
                  <c:v>5.4389091129591067</c:v>
                </c:pt>
                <c:pt idx="15">
                  <c:v>10.215054254603773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A-49C4-B63B-E82DAA42529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8.3697879909821236</c:v>
                </c:pt>
                <c:pt idx="1">
                  <c:v>9.9308149606103946</c:v>
                </c:pt>
                <c:pt idx="2">
                  <c:v>8.1395920293146524</c:v>
                </c:pt>
                <c:pt idx="3">
                  <c:v>7.7888620668635333</c:v>
                </c:pt>
                <c:pt idx="4">
                  <c:v>8.2924581212952493</c:v>
                </c:pt>
                <c:pt idx="5">
                  <c:v>5.4176485335873599</c:v>
                </c:pt>
                <c:pt idx="6">
                  <c:v>5.3014617568280835</c:v>
                </c:pt>
                <c:pt idx="7">
                  <c:v>5.9112546324124793</c:v>
                </c:pt>
                <c:pt idx="8">
                  <c:v>5.7682425815402985</c:v>
                </c:pt>
                <c:pt idx="9">
                  <c:v>7.0514853158744124</c:v>
                </c:pt>
                <c:pt idx="10">
                  <c:v>6.7899140242802964</c:v>
                </c:pt>
                <c:pt idx="11">
                  <c:v>7.0081916284028818</c:v>
                </c:pt>
                <c:pt idx="12">
                  <c:v>6.2451371168495093</c:v>
                </c:pt>
                <c:pt idx="13">
                  <c:v>5.6818682379737266</c:v>
                </c:pt>
                <c:pt idx="14">
                  <c:v>5.0864716196288366</c:v>
                </c:pt>
                <c:pt idx="15">
                  <c:v>8.2521056747622854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A-49C4-B63B-E82DAA42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84240"/>
        <c:axId val="620084720"/>
      </c:barChart>
      <c:catAx>
        <c:axId val="62008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4720"/>
        <c:crosses val="autoZero"/>
        <c:auto val="1"/>
        <c:lblAlgn val="ctr"/>
        <c:lblOffset val="100"/>
        <c:noMultiLvlLbl val="0"/>
      </c:catAx>
      <c:valAx>
        <c:axId val="620084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42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34.651866052462189</c:v>
                </c:pt>
                <c:pt idx="1">
                  <c:v>42.105200741473979</c:v>
                </c:pt>
                <c:pt idx="2">
                  <c:v>39.001918162352787</c:v>
                </c:pt>
                <c:pt idx="3">
                  <c:v>43.091224827218987</c:v>
                </c:pt>
                <c:pt idx="4">
                  <c:v>40.165346666766929</c:v>
                </c:pt>
                <c:pt idx="5">
                  <c:v>44.239305352919303</c:v>
                </c:pt>
                <c:pt idx="6">
                  <c:v>45.343401779095977</c:v>
                </c:pt>
                <c:pt idx="7">
                  <c:v>47.067776216418757</c:v>
                </c:pt>
                <c:pt idx="8">
                  <c:v>48.829536380367315</c:v>
                </c:pt>
                <c:pt idx="9">
                  <c:v>51.855967190448126</c:v>
                </c:pt>
                <c:pt idx="10">
                  <c:v>51.159741293672433</c:v>
                </c:pt>
                <c:pt idx="11">
                  <c:v>48.675496615896982</c:v>
                </c:pt>
                <c:pt idx="12">
                  <c:v>52.568444029385688</c:v>
                </c:pt>
                <c:pt idx="13">
                  <c:v>56.270780278814307</c:v>
                </c:pt>
                <c:pt idx="14">
                  <c:v>62.11080915444542</c:v>
                </c:pt>
                <c:pt idx="15">
                  <c:v>52.6662255111913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3-4C44-AC8E-FEE748ABA75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30.298012496454142</c:v>
                </c:pt>
                <c:pt idx="1">
                  <c:v>37.075298351922704</c:v>
                </c:pt>
                <c:pt idx="2">
                  <c:v>34.388953575159277</c:v>
                </c:pt>
                <c:pt idx="3">
                  <c:v>38.067746497621769</c:v>
                </c:pt>
                <c:pt idx="4">
                  <c:v>35.321724776581043</c:v>
                </c:pt>
                <c:pt idx="5">
                  <c:v>38.711108014347573</c:v>
                </c:pt>
                <c:pt idx="6">
                  <c:v>39.567183520411092</c:v>
                </c:pt>
                <c:pt idx="7">
                  <c:v>41.391662785490439</c:v>
                </c:pt>
                <c:pt idx="8">
                  <c:v>43.009603211262004</c:v>
                </c:pt>
                <c:pt idx="9">
                  <c:v>45.544414882085569</c:v>
                </c:pt>
                <c:pt idx="10">
                  <c:v>42.839306024892103</c:v>
                </c:pt>
                <c:pt idx="11">
                  <c:v>41.260326062001006</c:v>
                </c:pt>
                <c:pt idx="12">
                  <c:v>44.154026045025688</c:v>
                </c:pt>
                <c:pt idx="13">
                  <c:v>47.14801172848523</c:v>
                </c:pt>
                <c:pt idx="14">
                  <c:v>51.95762235544705</c:v>
                </c:pt>
                <c:pt idx="15">
                  <c:v>44.186314857974551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3-4C44-AC8E-FEE748ABA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81840"/>
        <c:axId val="620086160"/>
      </c:barChart>
      <c:catAx>
        <c:axId val="62008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6160"/>
        <c:crosses val="autoZero"/>
        <c:auto val="1"/>
        <c:lblAlgn val="ctr"/>
        <c:lblOffset val="100"/>
        <c:noMultiLvlLbl val="0"/>
      </c:catAx>
      <c:valAx>
        <c:axId val="62008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18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8.433238502505418</c:v>
                </c:pt>
                <c:pt idx="1">
                  <c:v>8.090410900166761</c:v>
                </c:pt>
                <c:pt idx="2">
                  <c:v>6.6102464572234112</c:v>
                </c:pt>
                <c:pt idx="3">
                  <c:v>6.4793411162716135</c:v>
                </c:pt>
                <c:pt idx="4">
                  <c:v>6.700438086266268</c:v>
                </c:pt>
                <c:pt idx="5">
                  <c:v>4.7619111978347108</c:v>
                </c:pt>
                <c:pt idx="6">
                  <c:v>4.7693361372731626</c:v>
                </c:pt>
                <c:pt idx="7">
                  <c:v>5.1836439660922515</c:v>
                </c:pt>
                <c:pt idx="8">
                  <c:v>5.1609678440216733</c:v>
                </c:pt>
                <c:pt idx="9">
                  <c:v>6.5602157624659352</c:v>
                </c:pt>
                <c:pt idx="10">
                  <c:v>8.133271925152469</c:v>
                </c:pt>
                <c:pt idx="11">
                  <c:v>7.8355671762407058</c:v>
                </c:pt>
                <c:pt idx="12">
                  <c:v>7.0884620190574674</c:v>
                </c:pt>
                <c:pt idx="13">
                  <c:v>6.2013957674993305</c:v>
                </c:pt>
                <c:pt idx="14">
                  <c:v>5.3936847836399577</c:v>
                </c:pt>
                <c:pt idx="15">
                  <c:v>9.5715865021783912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D-4ED7-8538-102A1783343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7.6959219090811199</c:v>
                </c:pt>
                <c:pt idx="1">
                  <c:v>9.1265692764756885</c:v>
                </c:pt>
                <c:pt idx="2">
                  <c:v>7.6691090344662847</c:v>
                </c:pt>
                <c:pt idx="3">
                  <c:v>7.3885720306042009</c:v>
                </c:pt>
                <c:pt idx="4">
                  <c:v>7.8086675451377721</c:v>
                </c:pt>
                <c:pt idx="5">
                  <c:v>5.3261597170546535</c:v>
                </c:pt>
                <c:pt idx="6">
                  <c:v>5.2220167327626577</c:v>
                </c:pt>
                <c:pt idx="7">
                  <c:v>5.7811620585598691</c:v>
                </c:pt>
                <c:pt idx="8">
                  <c:v>5.6746974482472945</c:v>
                </c:pt>
                <c:pt idx="9">
                  <c:v>6.7679882718347555</c:v>
                </c:pt>
                <c:pt idx="10">
                  <c:v>6.4253822205277125</c:v>
                </c:pt>
                <c:pt idx="11">
                  <c:v>6.59149637622669</c:v>
                </c:pt>
                <c:pt idx="12">
                  <c:v>5.9524940830395181</c:v>
                </c:pt>
                <c:pt idx="13">
                  <c:v>5.4912521941111825</c:v>
                </c:pt>
                <c:pt idx="14">
                  <c:v>5.0282651758256822</c:v>
                </c:pt>
                <c:pt idx="15">
                  <c:v>7.5482074085641004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D-4ED7-8538-102A17833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77040"/>
        <c:axId val="620077520"/>
      </c:barChart>
      <c:catAx>
        <c:axId val="62007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7520"/>
        <c:crosses val="autoZero"/>
        <c:auto val="1"/>
        <c:lblAlgn val="ctr"/>
        <c:lblOffset val="100"/>
        <c:noMultiLvlLbl val="0"/>
      </c:catAx>
      <c:valAx>
        <c:axId val="62007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7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34.500728330517177</c:v>
                </c:pt>
                <c:pt idx="1">
                  <c:v>41.971290122175844</c:v>
                </c:pt>
                <c:pt idx="2">
                  <c:v>38.937668723170084</c:v>
                </c:pt>
                <c:pt idx="3">
                  <c:v>43.032572001485377</c:v>
                </c:pt>
                <c:pt idx="4">
                  <c:v>40.097529052023972</c:v>
                </c:pt>
                <c:pt idx="5">
                  <c:v>44.261735924929752</c:v>
                </c:pt>
                <c:pt idx="6">
                  <c:v>45.355275498447817</c:v>
                </c:pt>
                <c:pt idx="7">
                  <c:v>47.06473489953126</c:v>
                </c:pt>
                <c:pt idx="8">
                  <c:v>48.831404784734303</c:v>
                </c:pt>
                <c:pt idx="9">
                  <c:v>51.801228006290302</c:v>
                </c:pt>
                <c:pt idx="10">
                  <c:v>51.023844874759462</c:v>
                </c:pt>
                <c:pt idx="11">
                  <c:v>48.545783946665836</c:v>
                </c:pt>
                <c:pt idx="12">
                  <c:v>52.476804898937679</c:v>
                </c:pt>
                <c:pt idx="13">
                  <c:v>56.204318129202129</c:v>
                </c:pt>
                <c:pt idx="14">
                  <c:v>62.095485974727737</c:v>
                </c:pt>
                <c:pt idx="15">
                  <c:v>52.403181119228286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7-426E-AC49-412808D989D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30.118193055545106</c:v>
                </c:pt>
                <c:pt idx="1">
                  <c:v>36.845967555233358</c:v>
                </c:pt>
                <c:pt idx="2">
                  <c:v>34.267190424131627</c:v>
                </c:pt>
                <c:pt idx="3">
                  <c:v>37.960582555618146</c:v>
                </c:pt>
                <c:pt idx="4">
                  <c:v>35.1854670922921</c:v>
                </c:pt>
                <c:pt idx="5">
                  <c:v>38.720078091238861</c:v>
                </c:pt>
                <c:pt idx="6">
                  <c:v>39.569949688436608</c:v>
                </c:pt>
                <c:pt idx="7">
                  <c:v>41.370042140694139</c:v>
                </c:pt>
                <c:pt idx="8">
                  <c:v>42.999102676323659</c:v>
                </c:pt>
                <c:pt idx="9">
                  <c:v>45.455419564616022</c:v>
                </c:pt>
                <c:pt idx="10">
                  <c:v>42.713808625026857</c:v>
                </c:pt>
                <c:pt idx="11">
                  <c:v>41.120906465706263</c:v>
                </c:pt>
                <c:pt idx="12">
                  <c:v>44.057293760748564</c:v>
                </c:pt>
                <c:pt idx="13">
                  <c:v>47.075662377186966</c:v>
                </c:pt>
                <c:pt idx="14">
                  <c:v>51.93498655174438</c:v>
                </c:pt>
                <c:pt idx="15">
                  <c:v>43.887870698994099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7-426E-AC49-412808D9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88080"/>
        <c:axId val="620090000"/>
      </c:barChart>
      <c:catAx>
        <c:axId val="62008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90000"/>
        <c:crosses val="autoZero"/>
        <c:auto val="1"/>
        <c:lblAlgn val="ctr"/>
        <c:lblOffset val="100"/>
        <c:noMultiLvlLbl val="0"/>
      </c:catAx>
      <c:valAx>
        <c:axId val="620090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88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8.5277029585842357</c:v>
                </c:pt>
                <c:pt idx="1">
                  <c:v>8.1518460532717629</c:v>
                </c:pt>
                <c:pt idx="2">
                  <c:v>6.6412772410972796</c:v>
                </c:pt>
                <c:pt idx="3">
                  <c:v>6.505381742147077</c:v>
                </c:pt>
                <c:pt idx="4">
                  <c:v>6.7309390515871907</c:v>
                </c:pt>
                <c:pt idx="5">
                  <c:v>4.7649023567525983</c:v>
                </c:pt>
                <c:pt idx="6">
                  <c:v>4.7724693304415027</c:v>
                </c:pt>
                <c:pt idx="7">
                  <c:v>5.1897438791677706</c:v>
                </c:pt>
                <c:pt idx="8">
                  <c:v>5.1648549666709487</c:v>
                </c:pt>
                <c:pt idx="9">
                  <c:v>6.5803386678907234</c:v>
                </c:pt>
                <c:pt idx="10">
                  <c:v>8.1888263963074763</c:v>
                </c:pt>
                <c:pt idx="11">
                  <c:v>7.8904981526347804</c:v>
                </c:pt>
                <c:pt idx="12">
                  <c:v>7.1354064787457396</c:v>
                </c:pt>
                <c:pt idx="13">
                  <c:v>6.2248584977280119</c:v>
                </c:pt>
                <c:pt idx="14">
                  <c:v>5.3966100252261784</c:v>
                </c:pt>
                <c:pt idx="15">
                  <c:v>9.6668774048026531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4BF7-811F-AE8D0C9068F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7.8257399740458498</c:v>
                </c:pt>
                <c:pt idx="1">
                  <c:v>9.2139847778961901</c:v>
                </c:pt>
                <c:pt idx="2">
                  <c:v>7.7132615271733789</c:v>
                </c:pt>
                <c:pt idx="3">
                  <c:v>7.4241701895907246</c:v>
                </c:pt>
                <c:pt idx="4">
                  <c:v>7.8497378426121296</c:v>
                </c:pt>
                <c:pt idx="5">
                  <c:v>5.3318431269902185</c:v>
                </c:pt>
                <c:pt idx="6">
                  <c:v>5.2269594126829739</c:v>
                </c:pt>
                <c:pt idx="7">
                  <c:v>5.7899448630319439</c:v>
                </c:pt>
                <c:pt idx="8">
                  <c:v>5.681287101498131</c:v>
                </c:pt>
                <c:pt idx="9">
                  <c:v>6.792582716251645</c:v>
                </c:pt>
                <c:pt idx="10">
                  <c:v>6.5061685502970832</c:v>
                </c:pt>
                <c:pt idx="11">
                  <c:v>6.678367259693327</c:v>
                </c:pt>
                <c:pt idx="12">
                  <c:v>6.0096178506694047</c:v>
                </c:pt>
                <c:pt idx="13">
                  <c:v>5.5192099023831513</c:v>
                </c:pt>
                <c:pt idx="14">
                  <c:v>5.0317284756313061</c:v>
                </c:pt>
                <c:pt idx="15">
                  <c:v>7.6924746486262228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F-4BF7-811F-AE8D0C906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92880"/>
        <c:axId val="620078000"/>
      </c:barChart>
      <c:catAx>
        <c:axId val="62009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78000"/>
        <c:crosses val="autoZero"/>
        <c:auto val="1"/>
        <c:lblAlgn val="ctr"/>
        <c:lblOffset val="100"/>
        <c:noMultiLvlLbl val="0"/>
      </c:catAx>
      <c:valAx>
        <c:axId val="620078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928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32.510376259968993</c:v>
                </c:pt>
                <c:pt idx="1">
                  <c:v>39.849209184012231</c:v>
                </c:pt>
                <c:pt idx="2">
                  <c:v>36.899607143902813</c:v>
                </c:pt>
                <c:pt idx="3">
                  <c:v>40.924298024415968</c:v>
                </c:pt>
                <c:pt idx="4">
                  <c:v>38.074887208565791</c:v>
                </c:pt>
                <c:pt idx="5">
                  <c:v>42.325270993030202</c:v>
                </c:pt>
                <c:pt idx="6">
                  <c:v>43.382663269790832</c:v>
                </c:pt>
                <c:pt idx="7">
                  <c:v>45.030625560277315</c:v>
                </c:pt>
                <c:pt idx="8">
                  <c:v>46.740704496281985</c:v>
                </c:pt>
                <c:pt idx="9">
                  <c:v>49.547095413577651</c:v>
                </c:pt>
                <c:pt idx="10">
                  <c:v>48.883023215220241</c:v>
                </c:pt>
                <c:pt idx="11">
                  <c:v>46.473676745565335</c:v>
                </c:pt>
                <c:pt idx="12">
                  <c:v>50.379826464624713</c:v>
                </c:pt>
                <c:pt idx="13">
                  <c:v>54.064539147455307</c:v>
                </c:pt>
                <c:pt idx="14">
                  <c:v>60.135425997955601</c:v>
                </c:pt>
                <c:pt idx="15">
                  <c:v>50.122558478832772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9-49C0-AE78-3F5A6FE6C9E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28.480035448165054</c:v>
                </c:pt>
                <c:pt idx="1">
                  <c:v>34.835382743706532</c:v>
                </c:pt>
                <c:pt idx="2">
                  <c:v>32.357602484251437</c:v>
                </c:pt>
                <c:pt idx="3">
                  <c:v>35.96503993518342</c:v>
                </c:pt>
                <c:pt idx="4">
                  <c:v>33.311921533416324</c:v>
                </c:pt>
                <c:pt idx="5">
                  <c:v>36.890688344935796</c:v>
                </c:pt>
                <c:pt idx="6">
                  <c:v>37.73922003637292</c:v>
                </c:pt>
                <c:pt idx="7">
                  <c:v>39.422036795950497</c:v>
                </c:pt>
                <c:pt idx="8">
                  <c:v>40.985236797614434</c:v>
                </c:pt>
                <c:pt idx="9">
                  <c:v>43.368197215376718</c:v>
                </c:pt>
                <c:pt idx="10">
                  <c:v>41.093716166369582</c:v>
                </c:pt>
                <c:pt idx="11">
                  <c:v>39.477930973354191</c:v>
                </c:pt>
                <c:pt idx="12">
                  <c:v>42.426920558255794</c:v>
                </c:pt>
                <c:pt idx="13">
                  <c:v>45.402871611757156</c:v>
                </c:pt>
                <c:pt idx="14">
                  <c:v>50.425046674110632</c:v>
                </c:pt>
                <c:pt idx="15">
                  <c:v>42.087398342115108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9-49C0-AE78-3F5A6FE6C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095280"/>
        <c:axId val="620095760"/>
      </c:barChart>
      <c:catAx>
        <c:axId val="62009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95760"/>
        <c:crosses val="autoZero"/>
        <c:auto val="1"/>
        <c:lblAlgn val="ctr"/>
        <c:lblOffset val="100"/>
        <c:noMultiLvlLbl val="0"/>
      </c:catAx>
      <c:valAx>
        <c:axId val="620095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0952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9.4451774992148305</c:v>
                </c:pt>
                <c:pt idx="1">
                  <c:v>8.9068118522562205</c:v>
                </c:pt>
                <c:pt idx="2">
                  <c:v>7.0943142221602864</c:v>
                </c:pt>
                <c:pt idx="3">
                  <c:v>6.9320946288094252</c:v>
                </c:pt>
                <c:pt idx="4">
                  <c:v>7.1728205642235592</c:v>
                </c:pt>
                <c:pt idx="5">
                  <c:v>4.8718993455144926</c:v>
                </c:pt>
                <c:pt idx="6">
                  <c:v>4.8733920450900143</c:v>
                </c:pt>
                <c:pt idx="7">
                  <c:v>5.33754801605631</c:v>
                </c:pt>
                <c:pt idx="8">
                  <c:v>5.2865181217464317</c:v>
                </c:pt>
                <c:pt idx="9">
                  <c:v>6.9315669701690465</c:v>
                </c:pt>
                <c:pt idx="10">
                  <c:v>8.8956922623772172</c:v>
                </c:pt>
                <c:pt idx="11">
                  <c:v>8.5676441417651414</c:v>
                </c:pt>
                <c:pt idx="12">
                  <c:v>7.6575321031004657</c:v>
                </c:pt>
                <c:pt idx="13">
                  <c:v>6.554457635554912</c:v>
                </c:pt>
                <c:pt idx="14">
                  <c:v>5.5023114664318387</c:v>
                </c:pt>
                <c:pt idx="15">
                  <c:v>10.720706945782833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7-421C-AF05-4772DB9A86D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8.8049648950210493</c:v>
                </c:pt>
                <c:pt idx="1">
                  <c:v>10.472263842759643</c:v>
                </c:pt>
                <c:pt idx="2">
                  <c:v>8.5263557331199227</c:v>
                </c:pt>
                <c:pt idx="3">
                  <c:v>8.1451270852555879</c:v>
                </c:pt>
                <c:pt idx="4">
                  <c:v>8.665728011330101</c:v>
                </c:pt>
                <c:pt idx="5">
                  <c:v>5.5431111348612596</c:v>
                </c:pt>
                <c:pt idx="6">
                  <c:v>5.4110520006150145</c:v>
                </c:pt>
                <c:pt idx="7">
                  <c:v>6.0691711199530634</c:v>
                </c:pt>
                <c:pt idx="8">
                  <c:v>5.9090294024897867</c:v>
                </c:pt>
                <c:pt idx="9">
                  <c:v>7.3115228295558587</c:v>
                </c:pt>
                <c:pt idx="10">
                  <c:v>7.0889349599128222</c:v>
                </c:pt>
                <c:pt idx="11">
                  <c:v>7.3072938007469448</c:v>
                </c:pt>
                <c:pt idx="12">
                  <c:v>6.4821220836980515</c:v>
                </c:pt>
                <c:pt idx="13">
                  <c:v>5.8454082978721011</c:v>
                </c:pt>
                <c:pt idx="14">
                  <c:v>5.1442607603244213</c:v>
                </c:pt>
                <c:pt idx="15">
                  <c:v>8.7001930961834653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7-421C-AF05-4772DB9A8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100080"/>
        <c:axId val="620103920"/>
      </c:barChart>
      <c:catAx>
        <c:axId val="620100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103920"/>
        <c:crosses val="autoZero"/>
        <c:auto val="1"/>
        <c:lblAlgn val="ctr"/>
        <c:lblOffset val="100"/>
        <c:noMultiLvlLbl val="0"/>
      </c:catAx>
      <c:valAx>
        <c:axId val="62010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1000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C3939-EBA5-16B9-5C3B-AEBB44922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6D273-B851-AA51-89C1-B6EE21939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63F2D0-EA70-BEC2-0731-74CF0B17E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0828BE-6170-85EE-B447-D16123B92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E8FB69-6BBB-7BD5-3B9D-A869C0358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81E36C-9F5B-A9FB-E60B-85CD69166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7EE3F6-4661-7A40-6827-B464F9A4E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6A4C75-E547-12B2-E821-48476EF46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18D8F9-1FDF-D651-FCFF-49FC35F19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674C43-691B-2EA2-9FCD-FA81476B6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F11BAB-C83D-34CB-51C6-AB2BBD3D0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7327D7-86B9-265A-5D43-360D41517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2746B6-B773-0666-0B10-97E63F68B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B76391-9D7A-C230-5249-8954E328F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2E33EC-0F29-DFD0-A219-C734914FF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A5C4DE2-5A83-E510-9594-FC7535DC0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0560EA6-4552-2A24-675B-B33ADC18A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4E4DA1E-40F0-56B3-2B07-4F27D4883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D9D72E9-BA28-C78E-8676-64324293D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15CCD1B-9E41-A9E7-4721-D3CD00E8F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513F4A-461A-A212-A465-06ACDE9DC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329EBAD-BED6-F161-AE79-350ADF1B3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926872D-2B49-2B9B-97C8-5AD3D206C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C58B52A-92CE-00DD-EAB9-DAD1B7DDF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4C63D96-15A4-8329-73FE-698940E84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6AD92-9B3A-1A3C-6E4C-B48C61AB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ED82F6-94CD-3D3C-B9EC-31FB6AAAE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270D60-F57C-DCBB-A4F1-903270CD2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D7C367-9A5F-C8D1-1C80-38387A38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1E68AC-E87C-12AE-0A56-1F2978436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52EC14-E8E3-CAE3-169F-E36A75F5E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F60D58-EE53-69F5-6BA2-5F0E6776A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9F4CC7-8519-7D32-D475-D04045103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4B17197-F2AB-0C8F-BE68-FFB4AED01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EBA0DA-5B5B-7F53-F3BE-0B1396AA4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8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2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Health/Medical - Hospital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Health/Medical - Hospital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Zones!H52</f>
        <v>250010.12000000002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3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10.02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10 / 13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13 / 16</v>
      </c>
    </row>
    <row r="16" spans="1:3" x14ac:dyDescent="0.25">
      <c r="A16" s="21" t="s">
        <v>90</v>
      </c>
      <c r="B16" s="2">
        <f>AVERAGE(Raw_windowdimensionsillheight!D:D)</f>
        <v>2.9899999999999993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387</v>
      </c>
      <c r="B2" t="s">
        <v>388</v>
      </c>
      <c r="C2">
        <v>1</v>
      </c>
      <c r="D2" t="s">
        <v>389</v>
      </c>
    </row>
    <row r="3" spans="1:4" x14ac:dyDescent="0.25">
      <c r="A3" t="s">
        <v>390</v>
      </c>
      <c r="B3" t="s">
        <v>391</v>
      </c>
      <c r="C3">
        <v>1</v>
      </c>
      <c r="D3" t="s">
        <v>389</v>
      </c>
    </row>
    <row r="4" spans="1:4" x14ac:dyDescent="0.25">
      <c r="A4" t="s">
        <v>392</v>
      </c>
      <c r="B4" t="s">
        <v>393</v>
      </c>
      <c r="C4">
        <v>1</v>
      </c>
      <c r="D4" t="s">
        <v>389</v>
      </c>
    </row>
    <row r="5" spans="1:4" x14ac:dyDescent="0.25">
      <c r="A5" t="s">
        <v>394</v>
      </c>
      <c r="B5" t="s">
        <v>395</v>
      </c>
      <c r="C5">
        <v>1</v>
      </c>
      <c r="D5" t="s">
        <v>389</v>
      </c>
    </row>
    <row r="6" spans="1:4" x14ac:dyDescent="0.25">
      <c r="A6" t="s">
        <v>396</v>
      </c>
      <c r="B6" t="s">
        <v>397</v>
      </c>
      <c r="C6">
        <v>1</v>
      </c>
      <c r="D6" t="s">
        <v>389</v>
      </c>
    </row>
    <row r="7" spans="1:4" x14ac:dyDescent="0.25">
      <c r="A7" t="s">
        <v>398</v>
      </c>
      <c r="B7" t="s">
        <v>399</v>
      </c>
      <c r="C7">
        <v>1</v>
      </c>
      <c r="D7" t="s">
        <v>389</v>
      </c>
    </row>
    <row r="8" spans="1:4" x14ac:dyDescent="0.25">
      <c r="A8" t="s">
        <v>400</v>
      </c>
      <c r="B8" t="s">
        <v>401</v>
      </c>
      <c r="C8">
        <v>1</v>
      </c>
      <c r="D8" t="s">
        <v>389</v>
      </c>
    </row>
    <row r="9" spans="1:4" x14ac:dyDescent="0.25">
      <c r="A9" t="s">
        <v>402</v>
      </c>
      <c r="B9" t="s">
        <v>403</v>
      </c>
      <c r="C9">
        <v>1</v>
      </c>
      <c r="D9" t="s">
        <v>389</v>
      </c>
    </row>
    <row r="10" spans="1:4" x14ac:dyDescent="0.25">
      <c r="A10" t="s">
        <v>404</v>
      </c>
      <c r="B10" t="s">
        <v>405</v>
      </c>
      <c r="C10">
        <v>1</v>
      </c>
      <c r="D10" t="s">
        <v>389</v>
      </c>
    </row>
    <row r="11" spans="1:4" x14ac:dyDescent="0.25">
      <c r="A11" t="s">
        <v>406</v>
      </c>
      <c r="B11" t="s">
        <v>407</v>
      </c>
      <c r="C11">
        <v>1</v>
      </c>
      <c r="D11" t="s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2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Health/Medical - Hospital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DINING EL1 NORTH PERIM (G.N1)</v>
      </c>
      <c r="B3" s="3" t="str">
        <f>IF(TRIM(Raw_zonesummary!$A2)="Existing",Raw_zonesummary!C2,"")</f>
        <v>DINING EL1 NORTH PERIM (G.N1)</v>
      </c>
      <c r="C3" s="2" t="str">
        <f>IF(TRIM(Raw_zonesummary!$A2)="Existing",Raw_zonesummary!D2,"")</f>
        <v>Yes</v>
      </c>
      <c r="D3" s="3" t="str">
        <f>IF(TRIM(Raw_zonesummary!$A2)="Existing",Raw_zonesummary!P2,"")</f>
        <v>Dining_fast</v>
      </c>
      <c r="E3" s="3" t="str">
        <f>IF(TRIM(Raw_zonesummary!$A2)="Existing",Raw_zonesummary!Q2,"")</f>
        <v>Main</v>
      </c>
      <c r="F3" s="3" t="str">
        <f>IF(TRIM(Raw_zonesummary!$A2)="Existing",Raw_zonesummary!R2,"")</f>
        <v>Office</v>
      </c>
      <c r="G3" s="60">
        <f>IFERROR(H3*J3/H52,"")</f>
        <v>9.450337450340008E-3</v>
      </c>
      <c r="H3" s="53">
        <f>IF(TRIM(Raw_zonesummary!$A2)="Existing",Raw_zonesummary!E2,"")</f>
        <v>2362.6799999999998</v>
      </c>
      <c r="I3" s="53">
        <f>IF(TRIM(Raw_zonesummary!$A2)="Existing",Raw_zonesummary!I2,"")</f>
        <v>30697.7</v>
      </c>
      <c r="J3" s="2">
        <f>IF(TRIM(Raw_zonesummary!$A2)="Existing",Raw_zonesummary!J2,"")</f>
        <v>1</v>
      </c>
      <c r="K3" s="36">
        <f>IF(TRIM(Raw_zonesummary!$A2)="Existing",Raw_zonesummary!K2,"")</f>
        <v>33.33</v>
      </c>
      <c r="L3" s="26"/>
    </row>
    <row r="4" spans="1:12" x14ac:dyDescent="0.25">
      <c r="A4" s="3" t="str">
        <f>IF(TRIM(Raw_zonesummary!$A3)="Existing",Raw_zonesummary!B3,"")</f>
        <v>DINING EL1 SOUTH PERIM (G.S2)</v>
      </c>
      <c r="B4" s="3" t="str">
        <f>IF(TRIM(Raw_zonesummary!$A3)="Existing",Raw_zonesummary!C3,"")</f>
        <v>DINING EL1 SOUTH PERIM (G.S2)</v>
      </c>
      <c r="C4" s="2" t="str">
        <f>IF(TRIM(Raw_zonesummary!$A3)="Existing",Raw_zonesummary!D3,"")</f>
        <v>Yes</v>
      </c>
      <c r="D4" s="3" t="str">
        <f>IF(TRIM(Raw_zonesummary!$A3)="Existing",Raw_zonesummary!P3,"")</f>
        <v>Dining_fast</v>
      </c>
      <c r="E4" s="3" t="str">
        <f>IF(TRIM(Raw_zonesummary!$A3)="Existing",Raw_zonesummary!Q3,"")</f>
        <v>Main</v>
      </c>
      <c r="F4" s="3" t="str">
        <f>IF(TRIM(Raw_zonesummary!$A3)="Existing",Raw_zonesummary!R3,"")</f>
        <v>Office</v>
      </c>
      <c r="G4" s="60">
        <f>IFERROR(H4*J4/H52,"")</f>
        <v>7.0358751877723979E-3</v>
      </c>
      <c r="H4" s="53">
        <f>IF(TRIM(Raw_zonesummary!$A3)="Existing",Raw_zonesummary!E3,"")</f>
        <v>1759.04</v>
      </c>
      <c r="I4" s="53">
        <f>IF(TRIM(Raw_zonesummary!$A3)="Existing",Raw_zonesummary!I3,"")</f>
        <v>22854.75</v>
      </c>
      <c r="J4" s="2">
        <f>IF(TRIM(Raw_zonesummary!$A3)="Existing",Raw_zonesummary!J3,"")</f>
        <v>1</v>
      </c>
      <c r="K4" s="36">
        <f>IF(TRIM(Raw_zonesummary!$A3)="Existing",Raw_zonesummary!K3,"")</f>
        <v>33.33</v>
      </c>
      <c r="L4" s="26"/>
    </row>
    <row r="5" spans="1:12" x14ac:dyDescent="0.25">
      <c r="A5" s="3" t="str">
        <f>IF(TRIM(Raw_zonesummary!$A4)="Existing",Raw_zonesummary!B4,"")</f>
        <v>EL2 CORE PLNM ZN (G.C14)</v>
      </c>
      <c r="B5" s="3" t="str">
        <f>IF(TRIM(Raw_zonesummary!$A4)="Existing",Raw_zonesummary!C4,"")</f>
        <v>EL2 CORE PLNM ZN (G.C14)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IFERROR(H5*J5/H52,"")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133338.68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EL2 EAST PERIM PLNM ZN (G.E8)</v>
      </c>
      <c r="B6" s="3" t="str">
        <f>IF(TRIM(Raw_zonesummary!$A5)="Existing",Raw_zonesummary!C5,"")</f>
        <v>EL2 EAST PERIM PLNM ZN (G.E8)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IFERROR(H6*J6/H52,"")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17663.95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EL2 NNW PERIM PLNM ZN (G.NNW10)</v>
      </c>
      <c r="B7" s="3" t="str">
        <f>IF(TRIM(Raw_zonesummary!$A6)="Existing",Raw_zonesummary!C6,"")</f>
        <v>EL2 NNW PERIM PLNM ZN (G.NNW10)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IFERROR(H7*J7/H52,"")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4693.75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EL2 NORTH PERIM PLNM ZN (G.N13)</v>
      </c>
      <c r="B8" s="3" t="str">
        <f>IF(TRIM(Raw_zonesummary!$A7)="Existing",Raw_zonesummary!C7,"")</f>
        <v>EL2 NORTH PERIM PLNM ZN (G.N13)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IFERROR(H8*J8/H52,"")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17921.36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EL2 SSW PERIM PLNM ZN (G.SSW9)</v>
      </c>
      <c r="B9" s="3" t="str">
        <f>IF(TRIM(Raw_zonesummary!$A8)="Existing",Raw_zonesummary!C8,"")</f>
        <v>EL2 SSW PERIM PLNM ZN (G.SSW9)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IFERROR(H9*J9/H52,"")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4693.75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EL2 SOUTH PERIM PLNM ZN (G.S12)</v>
      </c>
      <c r="B10" s="3" t="str">
        <f>IF(TRIM(Raw_zonesummary!$A9)="Existing",Raw_zonesummary!C9,"")</f>
        <v>EL2 SOUTH PERIM PLNM ZN (G.S12)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IFERROR(H10*J10/H52,"")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17921.36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EL2 WEST PERIM PLNM ZN (G.W11)</v>
      </c>
      <c r="B11" s="3" t="str">
        <f>IF(TRIM(Raw_zonesummary!$A10)="Existing",Raw_zonesummary!C10,"")</f>
        <v>EL2 WEST PERIM PLNM ZN (G.W11)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IFERROR(H11*J11/H52,"")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34922.47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EL3 CORE PLNM ZN (G.C16)</v>
      </c>
      <c r="B12" s="3" t="str">
        <f>IF(TRIM(Raw_zonesummary!$A11)="Existing",Raw_zonesummary!C11,"")</f>
        <v>EL3 CORE PLNM ZN (G.C16)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IFERROR(H12*J12/H52,"")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52756.77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EL3 CORE PLNM ZN (G.C16) ZN</v>
      </c>
      <c r="B13" s="3" t="str">
        <f>IF(TRIM(Raw_zonesummary!$A12)="Existing",Raw_zonesummary!C12,"")</f>
        <v>EL3 CORE PLNM ZN (G.C16) ZN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IFERROR(H13*J13/H52,"")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115504.38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EL3 EAST PERIM PLNM ZN (G.E9)</v>
      </c>
      <c r="B14" s="3" t="str">
        <f>IF(TRIM(Raw_zonesummary!$A13)="Existing",Raw_zonesummary!C13,"")</f>
        <v>EL3 EAST PERIM PLNM ZN (G.E9)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IFERROR(H14*J14/H52,"")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17663.95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EL3 NORTH PERIM PLNM ZN (G.N11)</v>
      </c>
      <c r="B15" s="3" t="str">
        <f>IF(TRIM(Raw_zonesummary!$A14)="Existing",Raw_zonesummary!C14,"")</f>
        <v>EL3 NORTH PERIM PLNM ZN (G.N11)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IFERROR(H15*J15/H52,"")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7090.76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EL3 NORTH PERIM PLNM ZN (G.N14)</v>
      </c>
      <c r="B16" s="3" t="str">
        <f>IF(TRIM(Raw_zonesummary!$A15)="Existing",Raw_zonesummary!C15,"")</f>
        <v>EL3 NORTH PERIM PLNM ZN (G.N14)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IFERROR(H16*J16/H52,"")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15524.34</v>
      </c>
      <c r="J16" s="2">
        <f>IF(TRIM(Raw_zonesummary!$A15)="Existing",Raw_zonesummary!J15,"")</f>
        <v>1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EL3 SOUTH PERIM PLNM ZN (G.S12)</v>
      </c>
      <c r="B17" s="3" t="str">
        <f>IF(TRIM(Raw_zonesummary!$A16)="Existing",Raw_zonesummary!C16,"")</f>
        <v>EL3 SOUTH PERIM PLNM ZN (G.S12)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IFERROR(H17*J17/H52,"")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7090.76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EL3 SOUTH PERIM PLNM ZN (G.S15)</v>
      </c>
      <c r="B18" s="3" t="str">
        <f>IF(TRIM(Raw_zonesummary!$A17)="Existing",Raw_zonesummary!C17,"")</f>
        <v>EL3 SOUTH PERIM PLNM ZN (G.S15)</v>
      </c>
      <c r="C18" s="2" t="str">
        <f>IF(TRIM(Raw_zonesummary!$A17)="Existing",Raw_zonesummary!D17,"")</f>
        <v>No</v>
      </c>
      <c r="D18" s="3" t="str">
        <f>IF(TRIM(Raw_zonesummary!$A17)="Existing",Raw_zonesummary!P17,"")</f>
        <v>Plenum</v>
      </c>
      <c r="E18" s="3" t="str">
        <f>IF(TRIM(Raw_zonesummary!$A17)="Existing",Raw_zonesummary!Q17,"")</f>
        <v>-</v>
      </c>
      <c r="F18" s="3" t="str">
        <f>IF(TRIM(Raw_zonesummary!$A17)="Existing",Raw_zonesummary!R17,"")</f>
        <v>Plenum</v>
      </c>
      <c r="G18" s="60">
        <f>IFERROR(H18*J18/H52,"")</f>
        <v>0</v>
      </c>
      <c r="H18" s="53">
        <f>IF(TRIM(Raw_zonesummary!$A17)="Existing",Raw_zonesummary!E17,"")</f>
        <v>0</v>
      </c>
      <c r="I18" s="53">
        <f>IF(TRIM(Raw_zonesummary!$A17)="Existing",Raw_zonesummary!I17,"")</f>
        <v>15524.34</v>
      </c>
      <c r="J18" s="2">
        <f>IF(TRIM(Raw_zonesummary!$A17)="Existing",Raw_zonesummary!J17,"")</f>
        <v>1</v>
      </c>
      <c r="K18" s="36">
        <f>IF(TRIM(Raw_zonesummary!$A17)="Existing",Raw_zonesummary!K17,"")</f>
        <v>0</v>
      </c>
      <c r="L18" s="26"/>
    </row>
    <row r="19" spans="1:12" x14ac:dyDescent="0.25">
      <c r="A19" s="3" t="str">
        <f>IF(TRIM(Raw_zonesummary!$A18)="Existing",Raw_zonesummary!B18,"")</f>
        <v>EL3 WEST PERIM PLNM ZN (G.W10)</v>
      </c>
      <c r="B19" s="3" t="str">
        <f>IF(TRIM(Raw_zonesummary!$A18)="Existing",Raw_zonesummary!C18,"")</f>
        <v>EL3 WEST PERIM PLNM ZN (G.W10)</v>
      </c>
      <c r="C19" s="2" t="str">
        <f>IF(TRIM(Raw_zonesummary!$A18)="Existing",Raw_zonesummary!D18,"")</f>
        <v>No</v>
      </c>
      <c r="D19" s="3" t="str">
        <f>IF(TRIM(Raw_zonesummary!$A18)="Existing",Raw_zonesummary!P18,"")</f>
        <v>Plenum</v>
      </c>
      <c r="E19" s="3" t="str">
        <f>IF(TRIM(Raw_zonesummary!$A18)="Existing",Raw_zonesummary!Q18,"")</f>
        <v>-</v>
      </c>
      <c r="F19" s="3" t="str">
        <f>IF(TRIM(Raw_zonesummary!$A18)="Existing",Raw_zonesummary!R18,"")</f>
        <v>Plenum</v>
      </c>
      <c r="G19" s="60">
        <f>IFERROR(H19*J19/H52,"")</f>
        <v>0</v>
      </c>
      <c r="H19" s="53">
        <f>IF(TRIM(Raw_zonesummary!$A18)="Existing",Raw_zonesummary!E18,"")</f>
        <v>0</v>
      </c>
      <c r="I19" s="53">
        <f>IF(TRIM(Raw_zonesummary!$A18)="Existing",Raw_zonesummary!I18,"")</f>
        <v>17663.95</v>
      </c>
      <c r="J19" s="2">
        <f>IF(TRIM(Raw_zonesummary!$A18)="Existing",Raw_zonesummary!J18,"")</f>
        <v>1</v>
      </c>
      <c r="K19" s="36">
        <f>IF(TRIM(Raw_zonesummary!$A18)="Existing",Raw_zonesummary!K18,"")</f>
        <v>0</v>
      </c>
      <c r="L19" s="26"/>
    </row>
    <row r="20" spans="1:12" x14ac:dyDescent="0.25">
      <c r="A20" s="3" t="str">
        <f>IF(TRIM(Raw_zonesummary!$A19)="Existing",Raw_zonesummary!B19,"")</f>
        <v>EL4 CORE PLNM ZN (G.C13)</v>
      </c>
      <c r="B20" s="3" t="str">
        <f>IF(TRIM(Raw_zonesummary!$A19)="Existing",Raw_zonesummary!C19,"")</f>
        <v>EL4 CORE PLNM ZN (G.C13)</v>
      </c>
      <c r="C20" s="2" t="str">
        <f>IF(TRIM(Raw_zonesummary!$A19)="Existing",Raw_zonesummary!D19,"")</f>
        <v>No</v>
      </c>
      <c r="D20" s="3" t="str">
        <f>IF(TRIM(Raw_zonesummary!$A19)="Existing",Raw_zonesummary!P19,"")</f>
        <v>Plenum</v>
      </c>
      <c r="E20" s="3" t="str">
        <f>IF(TRIM(Raw_zonesummary!$A19)="Existing",Raw_zonesummary!Q19,"")</f>
        <v>-</v>
      </c>
      <c r="F20" s="3" t="str">
        <f>IF(TRIM(Raw_zonesummary!$A19)="Existing",Raw_zonesummary!R19,"")</f>
        <v>Plenum</v>
      </c>
      <c r="G20" s="60">
        <f>IFERROR(H20*J20/H52,"")</f>
        <v>0</v>
      </c>
      <c r="H20" s="53">
        <f>IF(TRIM(Raw_zonesummary!$A19)="Existing",Raw_zonesummary!E19,"")</f>
        <v>0</v>
      </c>
      <c r="I20" s="53">
        <f>IF(TRIM(Raw_zonesummary!$A19)="Existing",Raw_zonesummary!I19,"")</f>
        <v>80199.75</v>
      </c>
      <c r="J20" s="2">
        <f>IF(TRIM(Raw_zonesummary!$A19)="Existing",Raw_zonesummary!J19,"")</f>
        <v>1</v>
      </c>
      <c r="K20" s="36">
        <f>IF(TRIM(Raw_zonesummary!$A19)="Existing",Raw_zonesummary!K19,"")</f>
        <v>0</v>
      </c>
      <c r="L20" s="26"/>
    </row>
    <row r="21" spans="1:12" x14ac:dyDescent="0.25">
      <c r="A21" s="3" t="str">
        <f>IF(TRIM(Raw_zonesummary!$A20)="Existing",Raw_zonesummary!B20,"")</f>
        <v>EL4 CORE PLNM ZN (G.C16)</v>
      </c>
      <c r="B21" s="3" t="str">
        <f>IF(TRIM(Raw_zonesummary!$A20)="Existing",Raw_zonesummary!C20,"")</f>
        <v>EL4 CORE PLNM ZN (G.C16)</v>
      </c>
      <c r="C21" s="2" t="str">
        <f>IF(TRIM(Raw_zonesummary!$A20)="Existing",Raw_zonesummary!D20,"")</f>
        <v>No</v>
      </c>
      <c r="D21" s="3" t="str">
        <f>IF(TRIM(Raw_zonesummary!$A20)="Existing",Raw_zonesummary!P20,"")</f>
        <v>Plenum</v>
      </c>
      <c r="E21" s="3" t="str">
        <f>IF(TRIM(Raw_zonesummary!$A20)="Existing",Raw_zonesummary!Q20,"")</f>
        <v>-</v>
      </c>
      <c r="F21" s="3" t="str">
        <f>IF(TRIM(Raw_zonesummary!$A20)="Existing",Raw_zonesummary!R20,"")</f>
        <v>Plenum</v>
      </c>
      <c r="G21" s="60">
        <f>IFERROR(H21*J21/H52,"")</f>
        <v>0</v>
      </c>
      <c r="H21" s="53">
        <f>IF(TRIM(Raw_zonesummary!$A20)="Existing",Raw_zonesummary!E20,"")</f>
        <v>0</v>
      </c>
      <c r="I21" s="53">
        <f>IF(TRIM(Raw_zonesummary!$A20)="Existing",Raw_zonesummary!I20,"")</f>
        <v>88061.4</v>
      </c>
      <c r="J21" s="2">
        <f>IF(TRIM(Raw_zonesummary!$A20)="Existing",Raw_zonesummary!J20,"")</f>
        <v>1</v>
      </c>
      <c r="K21" s="36">
        <f>IF(TRIM(Raw_zonesummary!$A20)="Existing",Raw_zonesummary!K20,"")</f>
        <v>0</v>
      </c>
      <c r="L21" s="26"/>
    </row>
    <row r="22" spans="1:12" x14ac:dyDescent="0.25">
      <c r="A22" s="3" t="str">
        <f>IF(TRIM(Raw_zonesummary!$A21)="Existing",Raw_zonesummary!B21,"")</f>
        <v>EL4 EAST PERIM PLNM ZN (G.E9)</v>
      </c>
      <c r="B22" s="3" t="str">
        <f>IF(TRIM(Raw_zonesummary!$A21)="Existing",Raw_zonesummary!C21,"")</f>
        <v>EL4 EAST PERIM PLNM ZN (G.E9)</v>
      </c>
      <c r="C22" s="2" t="str">
        <f>IF(TRIM(Raw_zonesummary!$A21)="Existing",Raw_zonesummary!D21,"")</f>
        <v>No</v>
      </c>
      <c r="D22" s="3" t="str">
        <f>IF(TRIM(Raw_zonesummary!$A21)="Existing",Raw_zonesummary!P21,"")</f>
        <v>Plenum</v>
      </c>
      <c r="E22" s="3" t="str">
        <f>IF(TRIM(Raw_zonesummary!$A21)="Existing",Raw_zonesummary!Q21,"")</f>
        <v>-</v>
      </c>
      <c r="F22" s="3" t="str">
        <f>IF(TRIM(Raw_zonesummary!$A21)="Existing",Raw_zonesummary!R21,"")</f>
        <v>Plenum</v>
      </c>
      <c r="G22" s="60">
        <f>IFERROR(H22*J22/H52,"")</f>
        <v>0</v>
      </c>
      <c r="H22" s="53">
        <f>IF(TRIM(Raw_zonesummary!$A21)="Existing",Raw_zonesummary!E21,"")</f>
        <v>0</v>
      </c>
      <c r="I22" s="53">
        <f>IF(TRIM(Raw_zonesummary!$A21)="Existing",Raw_zonesummary!I21,"")</f>
        <v>17663.95</v>
      </c>
      <c r="J22" s="2">
        <f>IF(TRIM(Raw_zonesummary!$A21)="Existing",Raw_zonesummary!J21,"")</f>
        <v>1</v>
      </c>
      <c r="K22" s="36">
        <f>IF(TRIM(Raw_zonesummary!$A21)="Existing",Raw_zonesummary!K21,"")</f>
        <v>0</v>
      </c>
      <c r="L22" s="26"/>
    </row>
    <row r="23" spans="1:12" x14ac:dyDescent="0.25">
      <c r="A23" s="3" t="str">
        <f>IF(TRIM(Raw_zonesummary!$A22)="Existing",Raw_zonesummary!B22,"")</f>
        <v>EL4 NORTH PERIM PLNM ZN (G.N11)</v>
      </c>
      <c r="B23" s="3" t="str">
        <f>IF(TRIM(Raw_zonesummary!$A22)="Existing",Raw_zonesummary!C22,"")</f>
        <v>EL4 NORTH PERIM PLNM ZN (G.N11)</v>
      </c>
      <c r="C23" s="2" t="str">
        <f>IF(TRIM(Raw_zonesummary!$A22)="Existing",Raw_zonesummary!D22,"")</f>
        <v>No</v>
      </c>
      <c r="D23" s="3" t="str">
        <f>IF(TRIM(Raw_zonesummary!$A22)="Existing",Raw_zonesummary!P22,"")</f>
        <v>Plenum</v>
      </c>
      <c r="E23" s="3" t="str">
        <f>IF(TRIM(Raw_zonesummary!$A22)="Existing",Raw_zonesummary!Q22,"")</f>
        <v>-</v>
      </c>
      <c r="F23" s="3" t="str">
        <f>IF(TRIM(Raw_zonesummary!$A22)="Existing",Raw_zonesummary!R22,"")</f>
        <v>Plenum</v>
      </c>
      <c r="G23" s="60">
        <f>IFERROR(H23*J23/H52,"")</f>
        <v>0</v>
      </c>
      <c r="H23" s="53">
        <f>IF(TRIM(Raw_zonesummary!$A22)="Existing",Raw_zonesummary!E22,"")</f>
        <v>0</v>
      </c>
      <c r="I23" s="53">
        <f>IF(TRIM(Raw_zonesummary!$A22)="Existing",Raw_zonesummary!I22,"")</f>
        <v>10779.23</v>
      </c>
      <c r="J23" s="2">
        <f>IF(TRIM(Raw_zonesummary!$A22)="Existing",Raw_zonesummary!J22,"")</f>
        <v>1</v>
      </c>
      <c r="K23" s="36">
        <f>IF(TRIM(Raw_zonesummary!$A22)="Existing",Raw_zonesummary!K22,"")</f>
        <v>0</v>
      </c>
      <c r="L23" s="26"/>
    </row>
    <row r="24" spans="1:12" x14ac:dyDescent="0.25">
      <c r="A24" s="3" t="str">
        <f>IF(TRIM(Raw_zonesummary!$A23)="Existing",Raw_zonesummary!B23,"")</f>
        <v>EL4 NORTH PERIM PLNM ZN (G.N14)</v>
      </c>
      <c r="B24" s="3" t="str">
        <f>IF(TRIM(Raw_zonesummary!$A23)="Existing",Raw_zonesummary!C23,"")</f>
        <v>EL4 NORTH PERIM PLNM ZN (G.N14)</v>
      </c>
      <c r="C24" s="2" t="str">
        <f>IF(TRIM(Raw_zonesummary!$A23)="Existing",Raw_zonesummary!D23,"")</f>
        <v>No</v>
      </c>
      <c r="D24" s="3" t="str">
        <f>IF(TRIM(Raw_zonesummary!$A23)="Existing",Raw_zonesummary!P23,"")</f>
        <v>Plenum</v>
      </c>
      <c r="E24" s="3" t="str">
        <f>IF(TRIM(Raw_zonesummary!$A23)="Existing",Raw_zonesummary!Q23,"")</f>
        <v>-</v>
      </c>
      <c r="F24" s="3" t="str">
        <f>IF(TRIM(Raw_zonesummary!$A23)="Existing",Raw_zonesummary!R23,"")</f>
        <v>Plenum</v>
      </c>
      <c r="G24" s="60">
        <f>IFERROR(H24*J24/H52,"")</f>
        <v>0</v>
      </c>
      <c r="H24" s="53">
        <f>IF(TRIM(Raw_zonesummary!$A23)="Existing",Raw_zonesummary!E23,"")</f>
        <v>0</v>
      </c>
      <c r="I24" s="53">
        <f>IF(TRIM(Raw_zonesummary!$A23)="Existing",Raw_zonesummary!I23,"")</f>
        <v>11835.87</v>
      </c>
      <c r="J24" s="2">
        <f>IF(TRIM(Raw_zonesummary!$A23)="Existing",Raw_zonesummary!J23,"")</f>
        <v>1</v>
      </c>
      <c r="K24" s="36">
        <f>IF(TRIM(Raw_zonesummary!$A23)="Existing",Raw_zonesummary!K23,"")</f>
        <v>0</v>
      </c>
      <c r="L24" s="26"/>
    </row>
    <row r="25" spans="1:12" x14ac:dyDescent="0.25">
      <c r="A25" s="3" t="str">
        <f>IF(TRIM(Raw_zonesummary!$A24)="Existing",Raw_zonesummary!B24,"")</f>
        <v>EL4 SOUTH PERIM PLNM ZN (G.S12)</v>
      </c>
      <c r="B25" s="3" t="str">
        <f>IF(TRIM(Raw_zonesummary!$A24)="Existing",Raw_zonesummary!C24,"")</f>
        <v>EL4 SOUTH PERIM PLNM ZN (G.S12)</v>
      </c>
      <c r="C25" s="2" t="str">
        <f>IF(TRIM(Raw_zonesummary!$A24)="Existing",Raw_zonesummary!D24,"")</f>
        <v>No</v>
      </c>
      <c r="D25" s="3" t="str">
        <f>IF(TRIM(Raw_zonesummary!$A24)="Existing",Raw_zonesummary!P24,"")</f>
        <v>Plenum</v>
      </c>
      <c r="E25" s="3" t="str">
        <f>IF(TRIM(Raw_zonesummary!$A24)="Existing",Raw_zonesummary!Q24,"")</f>
        <v>-</v>
      </c>
      <c r="F25" s="3" t="str">
        <f>IF(TRIM(Raw_zonesummary!$A24)="Existing",Raw_zonesummary!R24,"")</f>
        <v>Plenum</v>
      </c>
      <c r="G25" s="60">
        <f>IFERROR(H25*J25/H52,"")</f>
        <v>0</v>
      </c>
      <c r="H25" s="53">
        <f>IF(TRIM(Raw_zonesummary!$A24)="Existing",Raw_zonesummary!E24,"")</f>
        <v>0</v>
      </c>
      <c r="I25" s="53">
        <f>IF(TRIM(Raw_zonesummary!$A24)="Existing",Raw_zonesummary!I24,"")</f>
        <v>10779.23</v>
      </c>
      <c r="J25" s="2">
        <f>IF(TRIM(Raw_zonesummary!$A24)="Existing",Raw_zonesummary!J24,"")</f>
        <v>1</v>
      </c>
      <c r="K25" s="36">
        <f>IF(TRIM(Raw_zonesummary!$A24)="Existing",Raw_zonesummary!K24,"")</f>
        <v>0</v>
      </c>
      <c r="L25" s="26"/>
    </row>
    <row r="26" spans="1:12" x14ac:dyDescent="0.25">
      <c r="A26" s="3" t="str">
        <f>IF(TRIM(Raw_zonesummary!$A25)="Existing",Raw_zonesummary!B25,"")</f>
        <v>EL4 SOUTH PERIM PLNM ZN (G.S15)</v>
      </c>
      <c r="B26" s="3" t="str">
        <f>IF(TRIM(Raw_zonesummary!$A25)="Existing",Raw_zonesummary!C25,"")</f>
        <v>EL4 SOUTH PERIM PLNM ZN (G.S15)</v>
      </c>
      <c r="C26" s="2" t="str">
        <f>IF(TRIM(Raw_zonesummary!$A25)="Existing",Raw_zonesummary!D25,"")</f>
        <v>No</v>
      </c>
      <c r="D26" s="3" t="str">
        <f>IF(TRIM(Raw_zonesummary!$A25)="Existing",Raw_zonesummary!P25,"")</f>
        <v>Plenum</v>
      </c>
      <c r="E26" s="3" t="str">
        <f>IF(TRIM(Raw_zonesummary!$A25)="Existing",Raw_zonesummary!Q25,"")</f>
        <v>-</v>
      </c>
      <c r="F26" s="3" t="str">
        <f>IF(TRIM(Raw_zonesummary!$A25)="Existing",Raw_zonesummary!R25,"")</f>
        <v>Plenum</v>
      </c>
      <c r="G26" s="60">
        <f>IFERROR(H26*J26/H52,"")</f>
        <v>0</v>
      </c>
      <c r="H26" s="53">
        <f>IF(TRIM(Raw_zonesummary!$A25)="Existing",Raw_zonesummary!E25,"")</f>
        <v>0</v>
      </c>
      <c r="I26" s="53">
        <f>IF(TRIM(Raw_zonesummary!$A25)="Existing",Raw_zonesummary!I25,"")</f>
        <v>11835.87</v>
      </c>
      <c r="J26" s="2">
        <f>IF(TRIM(Raw_zonesummary!$A25)="Existing",Raw_zonesummary!J25,"")</f>
        <v>1</v>
      </c>
      <c r="K26" s="36">
        <f>IF(TRIM(Raw_zonesummary!$A25)="Existing",Raw_zonesummary!K25,"")</f>
        <v>0</v>
      </c>
      <c r="L26" s="26"/>
    </row>
    <row r="27" spans="1:12" x14ac:dyDescent="0.25">
      <c r="A27" s="3" t="str">
        <f>IF(TRIM(Raw_zonesummary!$A26)="Existing",Raw_zonesummary!B26,"")</f>
        <v>EL4 WEST PERIM PLNM ZN (G.W10)</v>
      </c>
      <c r="B27" s="3" t="str">
        <f>IF(TRIM(Raw_zonesummary!$A26)="Existing",Raw_zonesummary!C26,"")</f>
        <v>EL4 WEST PERIM PLNM ZN (G.W10)</v>
      </c>
      <c r="C27" s="2" t="str">
        <f>IF(TRIM(Raw_zonesummary!$A26)="Existing",Raw_zonesummary!D26,"")</f>
        <v>No</v>
      </c>
      <c r="D27" s="3" t="str">
        <f>IF(TRIM(Raw_zonesummary!$A26)="Existing",Raw_zonesummary!P26,"")</f>
        <v>Plenum</v>
      </c>
      <c r="E27" s="3" t="str">
        <f>IF(TRIM(Raw_zonesummary!$A26)="Existing",Raw_zonesummary!Q26,"")</f>
        <v>-</v>
      </c>
      <c r="F27" s="3" t="str">
        <f>IF(TRIM(Raw_zonesummary!$A26)="Existing",Raw_zonesummary!R26,"")</f>
        <v>Plenum</v>
      </c>
      <c r="G27" s="60">
        <f>IFERROR(H27*J27/H52,"")</f>
        <v>0</v>
      </c>
      <c r="H27" s="53">
        <f>IF(TRIM(Raw_zonesummary!$A26)="Existing",Raw_zonesummary!E26,"")</f>
        <v>0</v>
      </c>
      <c r="I27" s="53">
        <f>IF(TRIM(Raw_zonesummary!$A26)="Existing",Raw_zonesummary!I26,"")</f>
        <v>17663.95</v>
      </c>
      <c r="J27" s="2">
        <f>IF(TRIM(Raw_zonesummary!$A26)="Existing",Raw_zonesummary!J26,"")</f>
        <v>1</v>
      </c>
      <c r="K27" s="36">
        <f>IF(TRIM(Raw_zonesummary!$A26)="Existing",Raw_zonesummary!K26,"")</f>
        <v>0</v>
      </c>
      <c r="L27" s="26"/>
    </row>
    <row r="28" spans="1:12" x14ac:dyDescent="0.25">
      <c r="A28" s="3" t="str">
        <f>IF(TRIM(Raw_zonesummary!$A27)="Existing",Raw_zonesummary!B27,"")</f>
        <v>KITCHEN EL1 WEST PERIM (G.W3)</v>
      </c>
      <c r="B28" s="3" t="str">
        <f>IF(TRIM(Raw_zonesummary!$A27)="Existing",Raw_zonesummary!C27,"")</f>
        <v>KITCHEN EL1 WEST PERIM (G.W3)</v>
      </c>
      <c r="C28" s="2" t="str">
        <f>IF(TRIM(Raw_zonesummary!$A27)="Existing",Raw_zonesummary!D27,"")</f>
        <v>Yes</v>
      </c>
      <c r="D28" s="3" t="str">
        <f>IF(TRIM(Raw_zonesummary!$A27)="Existing",Raw_zonesummary!P27,"")</f>
        <v>Kitchen</v>
      </c>
      <c r="E28" s="3" t="str">
        <f>IF(TRIM(Raw_zonesummary!$A27)="Existing",Raw_zonesummary!Q27,"")</f>
        <v>Customized</v>
      </c>
      <c r="F28" s="3" t="str">
        <f>IF(TRIM(Raw_zonesummary!$A27)="Existing",Raw_zonesummary!R27,"")</f>
        <v>Kitchen</v>
      </c>
      <c r="G28" s="60">
        <f>IFERROR(H28*J28/H52,"")</f>
        <v>7.1775094544172845E-3</v>
      </c>
      <c r="H28" s="53">
        <f>IF(TRIM(Raw_zonesummary!$A27)="Existing",Raw_zonesummary!E27,"")</f>
        <v>1794.45</v>
      </c>
      <c r="I28" s="53">
        <f>IF(TRIM(Raw_zonesummary!$A27)="Existing",Raw_zonesummary!I27,"")</f>
        <v>23314.85</v>
      </c>
      <c r="J28" s="2">
        <f>IF(TRIM(Raw_zonesummary!$A27)="Existing",Raw_zonesummary!J27,"")</f>
        <v>1</v>
      </c>
      <c r="K28" s="36">
        <f>IF(TRIM(Raw_zonesummary!$A27)="Existing",Raw_zonesummary!K27,"")</f>
        <v>2.5</v>
      </c>
      <c r="L28" s="26"/>
    </row>
    <row r="29" spans="1:12" x14ac:dyDescent="0.25">
      <c r="A29" s="3" t="str">
        <f>IF(TRIM(Raw_zonesummary!$A28)="Existing",Raw_zonesummary!B28,"")</f>
        <v>OFFICE EL2 CORE (G.C7)</v>
      </c>
      <c r="B29" s="3" t="str">
        <f>IF(TRIM(Raw_zonesummary!$A28)="Existing",Raw_zonesummary!C28,"")</f>
        <v>OFFICE EL2 CORE (G.C7)</v>
      </c>
      <c r="C29" s="2" t="str">
        <f>IF(TRIM(Raw_zonesummary!$A28)="Existing",Raw_zonesummary!D28,"")</f>
        <v>Yes</v>
      </c>
      <c r="D29" s="3" t="str">
        <f>IF(TRIM(Raw_zonesummary!$A28)="Existing",Raw_zonesummary!P28,"")</f>
        <v>Office</v>
      </c>
      <c r="E29" s="3" t="str">
        <f>IF(TRIM(Raw_zonesummary!$A28)="Existing",Raw_zonesummary!Q28,"")</f>
        <v>Main</v>
      </c>
      <c r="F29" s="3" t="str">
        <f>IF(TRIM(Raw_zonesummary!$A28)="Existing",Raw_zonesummary!R28,"")</f>
        <v>Office</v>
      </c>
      <c r="G29" s="60">
        <f>IFERROR(H29*J29/H52,"")</f>
        <v>0.17862856911552216</v>
      </c>
      <c r="H29" s="53">
        <f>IF(TRIM(Raw_zonesummary!$A28)="Existing",Raw_zonesummary!E28,"")</f>
        <v>44658.95</v>
      </c>
      <c r="I29" s="53">
        <f>IF(TRIM(Raw_zonesummary!$A28)="Existing",Raw_zonesummary!I28,"")</f>
        <v>446904.36</v>
      </c>
      <c r="J29" s="2">
        <f>IF(TRIM(Raw_zonesummary!$A28)="Existing",Raw_zonesummary!J28,"")</f>
        <v>1</v>
      </c>
      <c r="K29" s="36">
        <f>IF(TRIM(Raw_zonesummary!$A28)="Existing",Raw_zonesummary!K28,"")</f>
        <v>5</v>
      </c>
      <c r="L29" s="26"/>
    </row>
    <row r="30" spans="1:12" x14ac:dyDescent="0.25">
      <c r="A30" s="3" t="str">
        <f>IF(TRIM(Raw_zonesummary!$A29)="Existing",Raw_zonesummary!B29,"")</f>
        <v>OFFICE EL2 EAST PERIM (G.E1)</v>
      </c>
      <c r="B30" s="3" t="str">
        <f>IF(TRIM(Raw_zonesummary!$A29)="Existing",Raw_zonesummary!C29,"")</f>
        <v>OFFICE EL2 EAST PERIM (G.E1)</v>
      </c>
      <c r="C30" s="2" t="str">
        <f>IF(TRIM(Raw_zonesummary!$A29)="Existing",Raw_zonesummary!D29,"")</f>
        <v>Yes</v>
      </c>
      <c r="D30" s="3" t="str">
        <f>IF(TRIM(Raw_zonesummary!$A29)="Existing",Raw_zonesummary!P29,"")</f>
        <v>Office</v>
      </c>
      <c r="E30" s="3" t="str">
        <f>IF(TRIM(Raw_zonesummary!$A29)="Existing",Raw_zonesummary!Q29,"")</f>
        <v>Main</v>
      </c>
      <c r="F30" s="3" t="str">
        <f>IF(TRIM(Raw_zonesummary!$A29)="Existing",Raw_zonesummary!R29,"")</f>
        <v>Office</v>
      </c>
      <c r="G30" s="60">
        <f>IFERROR(H30*J30/H52,"")</f>
        <v>2.3663682094148826E-2</v>
      </c>
      <c r="H30" s="53">
        <f>IF(TRIM(Raw_zonesummary!$A29)="Existing",Raw_zonesummary!E29,"")</f>
        <v>5916.16</v>
      </c>
      <c r="I30" s="53">
        <f>IF(TRIM(Raw_zonesummary!$A29)="Existing",Raw_zonesummary!I29,"")</f>
        <v>59203.35</v>
      </c>
      <c r="J30" s="2">
        <f>IF(TRIM(Raw_zonesummary!$A29)="Existing",Raw_zonesummary!J29,"")</f>
        <v>1</v>
      </c>
      <c r="K30" s="36">
        <f>IF(TRIM(Raw_zonesummary!$A29)="Existing",Raw_zonesummary!K29,"")</f>
        <v>5</v>
      </c>
      <c r="L30" s="26"/>
    </row>
    <row r="31" spans="1:12" x14ac:dyDescent="0.25">
      <c r="A31" s="3" t="str">
        <f>IF(TRIM(Raw_zonesummary!$A30)="Existing",Raw_zonesummary!B30,"")</f>
        <v>OFFICE EL2 NORTH PERIM (G.N6)</v>
      </c>
      <c r="B31" s="3" t="str">
        <f>IF(TRIM(Raw_zonesummary!$A30)="Existing",Raw_zonesummary!C30,"")</f>
        <v>OFFICE EL2 NORTH PERIM (G.N6)</v>
      </c>
      <c r="C31" s="2" t="str">
        <f>IF(TRIM(Raw_zonesummary!$A30)="Existing",Raw_zonesummary!D30,"")</f>
        <v>Yes</v>
      </c>
      <c r="D31" s="3" t="str">
        <f>IF(TRIM(Raw_zonesummary!$A30)="Existing",Raw_zonesummary!P30,"")</f>
        <v>Office</v>
      </c>
      <c r="E31" s="3" t="str">
        <f>IF(TRIM(Raw_zonesummary!$A30)="Existing",Raw_zonesummary!Q30,"")</f>
        <v>Main</v>
      </c>
      <c r="F31" s="3" t="str">
        <f>IF(TRIM(Raw_zonesummary!$A30)="Existing",Raw_zonesummary!R30,"")</f>
        <v>Office</v>
      </c>
      <c r="G31" s="60">
        <f>IFERROR(H31*J31/H52,"")</f>
        <v>2.4008548133971536E-2</v>
      </c>
      <c r="H31" s="53">
        <f>IF(TRIM(Raw_zonesummary!$A30)="Existing",Raw_zonesummary!E30,"")</f>
        <v>6002.38</v>
      </c>
      <c r="I31" s="53">
        <f>IF(TRIM(Raw_zonesummary!$A30)="Existing",Raw_zonesummary!I30,"")</f>
        <v>60066.09</v>
      </c>
      <c r="J31" s="2">
        <f>IF(TRIM(Raw_zonesummary!$A30)="Existing",Raw_zonesummary!J30,"")</f>
        <v>1</v>
      </c>
      <c r="K31" s="36">
        <f>IF(TRIM(Raw_zonesummary!$A30)="Existing",Raw_zonesummary!K30,"")</f>
        <v>5</v>
      </c>
      <c r="L31" s="26"/>
    </row>
    <row r="32" spans="1:12" x14ac:dyDescent="0.25">
      <c r="A32" s="3" t="str">
        <f>IF(TRIM(Raw_zonesummary!$A31)="Existing",Raw_zonesummary!B31,"")</f>
        <v>OFFICE EL2 SOUTH PERIM (G.S5)</v>
      </c>
      <c r="B32" s="3" t="str">
        <f>IF(TRIM(Raw_zonesummary!$A31)="Existing",Raw_zonesummary!C31,"")</f>
        <v>OFFICE EL2 SOUTH PERIM (G.S5)</v>
      </c>
      <c r="C32" s="2" t="str">
        <f>IF(TRIM(Raw_zonesummary!$A31)="Existing",Raw_zonesummary!D31,"")</f>
        <v>Yes</v>
      </c>
      <c r="D32" s="3" t="str">
        <f>IF(TRIM(Raw_zonesummary!$A31)="Existing",Raw_zonesummary!P31,"")</f>
        <v>Office</v>
      </c>
      <c r="E32" s="3" t="str">
        <f>IF(TRIM(Raw_zonesummary!$A31)="Existing",Raw_zonesummary!Q31,"")</f>
        <v>Main</v>
      </c>
      <c r="F32" s="3" t="str">
        <f>IF(TRIM(Raw_zonesummary!$A31)="Existing",Raw_zonesummary!R31,"")</f>
        <v>Office</v>
      </c>
      <c r="G32" s="60">
        <f>IFERROR(H32*J32/H52,"")</f>
        <v>2.4008548133971536E-2</v>
      </c>
      <c r="H32" s="53">
        <f>IF(TRIM(Raw_zonesummary!$A31)="Existing",Raw_zonesummary!E31,"")</f>
        <v>6002.38</v>
      </c>
      <c r="I32" s="53">
        <f>IF(TRIM(Raw_zonesummary!$A31)="Existing",Raw_zonesummary!I31,"")</f>
        <v>60066.09</v>
      </c>
      <c r="J32" s="2">
        <f>IF(TRIM(Raw_zonesummary!$A31)="Existing",Raw_zonesummary!J31,"")</f>
        <v>1</v>
      </c>
      <c r="K32" s="36">
        <f>IF(TRIM(Raw_zonesummary!$A31)="Existing",Raw_zonesummary!K31,"")</f>
        <v>5</v>
      </c>
      <c r="L32" s="26"/>
    </row>
    <row r="33" spans="1:12" x14ac:dyDescent="0.25">
      <c r="A33" s="3" t="str">
        <f>IF(TRIM(Raw_zonesummary!$A32)="Existing",Raw_zonesummary!B32,"")</f>
        <v>OFFICE EL3 CORE (G.C5)</v>
      </c>
      <c r="B33" s="3" t="str">
        <f>IF(TRIM(Raw_zonesummary!$A32)="Existing",Raw_zonesummary!C32,"")</f>
        <v>OFFICE EL3 CORE (G.C5)</v>
      </c>
      <c r="C33" s="2" t="str">
        <f>IF(TRIM(Raw_zonesummary!$A32)="Existing",Raw_zonesummary!D32,"")</f>
        <v>Yes</v>
      </c>
      <c r="D33" s="3" t="str">
        <f>IF(TRIM(Raw_zonesummary!$A32)="Existing",Raw_zonesummary!P32,"")</f>
        <v>Office</v>
      </c>
      <c r="E33" s="3" t="str">
        <f>IF(TRIM(Raw_zonesummary!$A32)="Existing",Raw_zonesummary!Q32,"")</f>
        <v>Alternative</v>
      </c>
      <c r="F33" s="3" t="str">
        <f>IF(TRIM(Raw_zonesummary!$A32)="Existing",Raw_zonesummary!R32,"")</f>
        <v>Health</v>
      </c>
      <c r="G33" s="60">
        <f>IFERROR(H33*J33/H52,"")</f>
        <v>7.0676179028272917E-2</v>
      </c>
      <c r="H33" s="53">
        <f>IF(TRIM(Raw_zonesummary!$A32)="Existing",Raw_zonesummary!E32,"")</f>
        <v>17669.759999999998</v>
      </c>
      <c r="I33" s="53">
        <f>IF(TRIM(Raw_zonesummary!$A32)="Existing",Raw_zonesummary!I32,"")</f>
        <v>176822.13</v>
      </c>
      <c r="J33" s="2">
        <f>IF(TRIM(Raw_zonesummary!$A32)="Existing",Raw_zonesummary!J32,"")</f>
        <v>1</v>
      </c>
      <c r="K33" s="36">
        <f>IF(TRIM(Raw_zonesummary!$A32)="Existing",Raw_zonesummary!K32,"")</f>
        <v>5</v>
      </c>
      <c r="L33" s="26"/>
    </row>
    <row r="34" spans="1:12" x14ac:dyDescent="0.25">
      <c r="A34" s="3" t="str">
        <f>IF(TRIM(Raw_zonesummary!$A33)="Existing",Raw_zonesummary!B33,"")</f>
        <v>OFFICE EL3 NORTH PERIM (G.N3)</v>
      </c>
      <c r="B34" s="3" t="str">
        <f>IF(TRIM(Raw_zonesummary!$A33)="Existing",Raw_zonesummary!C33,"")</f>
        <v>OFFICE EL3 NORTH PERIM (G.N3)</v>
      </c>
      <c r="C34" s="2" t="str">
        <f>IF(TRIM(Raw_zonesummary!$A33)="Existing",Raw_zonesummary!D33,"")</f>
        <v>Yes</v>
      </c>
      <c r="D34" s="3" t="str">
        <f>IF(TRIM(Raw_zonesummary!$A33)="Existing",Raw_zonesummary!P33,"")</f>
        <v>Office</v>
      </c>
      <c r="E34" s="3" t="str">
        <f>IF(TRIM(Raw_zonesummary!$A33)="Existing",Raw_zonesummary!Q33,"")</f>
        <v>Alternative</v>
      </c>
      <c r="F34" s="3" t="str">
        <f>IF(TRIM(Raw_zonesummary!$A33)="Existing",Raw_zonesummary!R33,"")</f>
        <v>Health</v>
      </c>
      <c r="G34" s="60">
        <f>IFERROR(H34*J34/H52,"")</f>
        <v>9.4992154717577024E-3</v>
      </c>
      <c r="H34" s="53">
        <f>IF(TRIM(Raw_zonesummary!$A33)="Existing",Raw_zonesummary!E33,"")</f>
        <v>2374.9</v>
      </c>
      <c r="I34" s="53">
        <f>IF(TRIM(Raw_zonesummary!$A33)="Existing",Raw_zonesummary!I33,"")</f>
        <v>23765.74</v>
      </c>
      <c r="J34" s="2">
        <f>IF(TRIM(Raw_zonesummary!$A33)="Existing",Raw_zonesummary!J33,"")</f>
        <v>1</v>
      </c>
      <c r="K34" s="36">
        <f>IF(TRIM(Raw_zonesummary!$A33)="Existing",Raw_zonesummary!K33,"")</f>
        <v>5</v>
      </c>
      <c r="L34" s="26"/>
    </row>
    <row r="35" spans="1:12" x14ac:dyDescent="0.25">
      <c r="A35" s="3" t="str">
        <f>IF(TRIM(Raw_zonesummary!$A34)="Existing",Raw_zonesummary!B34,"")</f>
        <v>OFFICE EL3 SOUTH PERIM (G.S4)</v>
      </c>
      <c r="B35" s="3" t="str">
        <f>IF(TRIM(Raw_zonesummary!$A34)="Existing",Raw_zonesummary!C34,"")</f>
        <v>OFFICE EL3 SOUTH PERIM (G.S4)</v>
      </c>
      <c r="C35" s="2" t="str">
        <f>IF(TRIM(Raw_zonesummary!$A34)="Existing",Raw_zonesummary!D34,"")</f>
        <v>Yes</v>
      </c>
      <c r="D35" s="3" t="str">
        <f>IF(TRIM(Raw_zonesummary!$A34)="Existing",Raw_zonesummary!P34,"")</f>
        <v>Office</v>
      </c>
      <c r="E35" s="3" t="str">
        <f>IF(TRIM(Raw_zonesummary!$A34)="Existing",Raw_zonesummary!Q34,"")</f>
        <v>Alternative</v>
      </c>
      <c r="F35" s="3" t="str">
        <f>IF(TRIM(Raw_zonesummary!$A34)="Existing",Raw_zonesummary!R34,"")</f>
        <v>Health</v>
      </c>
      <c r="G35" s="60">
        <f>IFERROR(H35*J35/H52,"")</f>
        <v>9.4992154717577024E-3</v>
      </c>
      <c r="H35" s="53">
        <f>IF(TRIM(Raw_zonesummary!$A34)="Existing",Raw_zonesummary!E34,"")</f>
        <v>2374.9</v>
      </c>
      <c r="I35" s="53">
        <f>IF(TRIM(Raw_zonesummary!$A34)="Existing",Raw_zonesummary!I34,"")</f>
        <v>23765.74</v>
      </c>
      <c r="J35" s="2">
        <f>IF(TRIM(Raw_zonesummary!$A34)="Existing",Raw_zonesummary!J34,"")</f>
        <v>1</v>
      </c>
      <c r="K35" s="36">
        <f>IF(TRIM(Raw_zonesummary!$A34)="Existing",Raw_zonesummary!K34,"")</f>
        <v>5</v>
      </c>
      <c r="L35" s="26"/>
    </row>
    <row r="36" spans="1:12" x14ac:dyDescent="0.25">
      <c r="A36" s="3" t="str">
        <f>IF(TRIM(Raw_zonesummary!$A35)="Existing",Raw_zonesummary!B35,"")</f>
        <v>OFFICE EL3 WEST PERIM (G.W2)</v>
      </c>
      <c r="B36" s="3" t="str">
        <f>IF(TRIM(Raw_zonesummary!$A35)="Existing",Raw_zonesummary!C35,"")</f>
        <v>OFFICE EL3 WEST PERIM (G.W2)</v>
      </c>
      <c r="C36" s="2" t="str">
        <f>IF(TRIM(Raw_zonesummary!$A35)="Existing",Raw_zonesummary!D35,"")</f>
        <v>Yes</v>
      </c>
      <c r="D36" s="3" t="str">
        <f>IF(TRIM(Raw_zonesummary!$A35)="Existing",Raw_zonesummary!P35,"")</f>
        <v>Office</v>
      </c>
      <c r="E36" s="3" t="str">
        <f>IF(TRIM(Raw_zonesummary!$A35)="Existing",Raw_zonesummary!Q35,"")</f>
        <v>Alternative</v>
      </c>
      <c r="F36" s="3" t="str">
        <f>IF(TRIM(Raw_zonesummary!$A35)="Existing",Raw_zonesummary!R35,"")</f>
        <v>Health</v>
      </c>
      <c r="G36" s="60">
        <f>IFERROR(H36*J36/H52,"")</f>
        <v>2.3663682094148826E-2</v>
      </c>
      <c r="H36" s="53">
        <f>IF(TRIM(Raw_zonesummary!$A35)="Existing",Raw_zonesummary!E35,"")</f>
        <v>5916.16</v>
      </c>
      <c r="I36" s="53">
        <f>IF(TRIM(Raw_zonesummary!$A35)="Existing",Raw_zonesummary!I35,"")</f>
        <v>59203.35</v>
      </c>
      <c r="J36" s="2">
        <f>IF(TRIM(Raw_zonesummary!$A35)="Existing",Raw_zonesummary!J35,"")</f>
        <v>1</v>
      </c>
      <c r="K36" s="36">
        <f>IF(TRIM(Raw_zonesummary!$A35)="Existing",Raw_zonesummary!K35,"")</f>
        <v>5</v>
      </c>
      <c r="L36" s="26"/>
    </row>
    <row r="37" spans="1:12" x14ac:dyDescent="0.25">
      <c r="A37" s="3" t="str">
        <f>IF(TRIM(Raw_zonesummary!$A36)="Existing",Raw_zonesummary!B36,"")</f>
        <v>PATIENTROOM EL3 CORE (G.C8)</v>
      </c>
      <c r="B37" s="3" t="str">
        <f>IF(TRIM(Raw_zonesummary!$A36)="Existing",Raw_zonesummary!C36,"")</f>
        <v>PATIENTROOM EL3 CORE (G.C8)</v>
      </c>
      <c r="C37" s="2" t="str">
        <f>IF(TRIM(Raw_zonesummary!$A36)="Existing",Raw_zonesummary!D36,"")</f>
        <v>Yes</v>
      </c>
      <c r="D37" s="3" t="str">
        <f>IF(TRIM(Raw_zonesummary!$A36)="Existing",Raw_zonesummary!P36,"")</f>
        <v>Health_patient</v>
      </c>
      <c r="E37" s="3" t="str">
        <f>IF(TRIM(Raw_zonesummary!$A36)="Existing",Raw_zonesummary!Q36,"")</f>
        <v>Alternative</v>
      </c>
      <c r="F37" s="3" t="str">
        <f>IF(TRIM(Raw_zonesummary!$A36)="Existing",Raw_zonesummary!R36,"")</f>
        <v>Health</v>
      </c>
      <c r="G37" s="60">
        <f>IFERROR(H37*J37/H52,"")</f>
        <v>0.15473665626015459</v>
      </c>
      <c r="H37" s="53">
        <f>IF(TRIM(Raw_zonesummary!$A36)="Existing",Raw_zonesummary!E36,"")</f>
        <v>38685.730000000003</v>
      </c>
      <c r="I37" s="53">
        <f>IF(TRIM(Raw_zonesummary!$A36)="Existing",Raw_zonesummary!I36,"")</f>
        <v>387130.06</v>
      </c>
      <c r="J37" s="2">
        <f>IF(TRIM(Raw_zonesummary!$A36)="Existing",Raw_zonesummary!J36,"")</f>
        <v>1</v>
      </c>
      <c r="K37" s="36">
        <f>IF(TRIM(Raw_zonesummary!$A36)="Existing",Raw_zonesummary!K36,"")</f>
        <v>5</v>
      </c>
      <c r="L37" s="26"/>
    </row>
    <row r="38" spans="1:12" x14ac:dyDescent="0.25">
      <c r="A38" s="3" t="str">
        <f>IF(TRIM(Raw_zonesummary!$A37)="Existing",Raw_zonesummary!B37,"")</f>
        <v>PATIENTROOM EL3 EAST PERIM (G.E1)</v>
      </c>
      <c r="B38" s="3" t="str">
        <f>IF(TRIM(Raw_zonesummary!$A37)="Existing",Raw_zonesummary!C37,"")</f>
        <v>PATIENTROOM EL3 EAST PERIM (G.E1)</v>
      </c>
      <c r="C38" s="2" t="str">
        <f>IF(TRIM(Raw_zonesummary!$A37)="Existing",Raw_zonesummary!D37,"")</f>
        <v>Yes</v>
      </c>
      <c r="D38" s="3" t="str">
        <f>IF(TRIM(Raw_zonesummary!$A37)="Existing",Raw_zonesummary!P37,"")</f>
        <v>Health_patient</v>
      </c>
      <c r="E38" s="3" t="str">
        <f>IF(TRIM(Raw_zonesummary!$A37)="Existing",Raw_zonesummary!Q37,"")</f>
        <v>Alternative</v>
      </c>
      <c r="F38" s="3" t="str">
        <f>IF(TRIM(Raw_zonesummary!$A37)="Existing",Raw_zonesummary!R37,"")</f>
        <v>Health</v>
      </c>
      <c r="G38" s="60">
        <f>IFERROR(H38*J38/H52,"")</f>
        <v>2.3663682094148826E-2</v>
      </c>
      <c r="H38" s="53">
        <f>IF(TRIM(Raw_zonesummary!$A37)="Existing",Raw_zonesummary!E37,"")</f>
        <v>5916.16</v>
      </c>
      <c r="I38" s="53">
        <f>IF(TRIM(Raw_zonesummary!$A37)="Existing",Raw_zonesummary!I37,"")</f>
        <v>59203.35</v>
      </c>
      <c r="J38" s="2">
        <f>IF(TRIM(Raw_zonesummary!$A37)="Existing",Raw_zonesummary!J37,"")</f>
        <v>1</v>
      </c>
      <c r="K38" s="36">
        <f>IF(TRIM(Raw_zonesummary!$A37)="Existing",Raw_zonesummary!K37,"")</f>
        <v>5</v>
      </c>
      <c r="L38" s="26"/>
    </row>
    <row r="39" spans="1:12" x14ac:dyDescent="0.25">
      <c r="A39" s="3" t="str">
        <f>IF(TRIM(Raw_zonesummary!$A38)="Existing",Raw_zonesummary!B38,"")</f>
        <v>PATIENTROOM EL3 NORTH PERIM (G.N6)</v>
      </c>
      <c r="B39" s="3" t="str">
        <f>IF(TRIM(Raw_zonesummary!$A38)="Existing",Raw_zonesummary!C38,"")</f>
        <v>PATIENTROOM EL3 NORTH PERIM (G.N6)</v>
      </c>
      <c r="C39" s="2" t="str">
        <f>IF(TRIM(Raw_zonesummary!$A38)="Existing",Raw_zonesummary!D38,"")</f>
        <v>Yes</v>
      </c>
      <c r="D39" s="3" t="str">
        <f>IF(TRIM(Raw_zonesummary!$A38)="Existing",Raw_zonesummary!P38,"")</f>
        <v>Health_patient</v>
      </c>
      <c r="E39" s="3" t="str">
        <f>IF(TRIM(Raw_zonesummary!$A38)="Existing",Raw_zonesummary!Q38,"")</f>
        <v>Alternative</v>
      </c>
      <c r="F39" s="3" t="str">
        <f>IF(TRIM(Raw_zonesummary!$A38)="Existing",Raw_zonesummary!R38,"")</f>
        <v>Health</v>
      </c>
      <c r="G39" s="60">
        <f>IFERROR(H39*J39/H52,"")</f>
        <v>2.0797358122943182E-2</v>
      </c>
      <c r="H39" s="53">
        <f>IF(TRIM(Raw_zonesummary!$A38)="Existing",Raw_zonesummary!E38,"")</f>
        <v>5199.55</v>
      </c>
      <c r="I39" s="53">
        <f>IF(TRIM(Raw_zonesummary!$A38)="Existing",Raw_zonesummary!I38,"")</f>
        <v>52032.14</v>
      </c>
      <c r="J39" s="2">
        <f>IF(TRIM(Raw_zonesummary!$A38)="Existing",Raw_zonesummary!J38,"")</f>
        <v>1</v>
      </c>
      <c r="K39" s="36">
        <f>IF(TRIM(Raw_zonesummary!$A38)="Existing",Raw_zonesummary!K38,"")</f>
        <v>5</v>
      </c>
      <c r="L39" s="26"/>
    </row>
    <row r="40" spans="1:12" x14ac:dyDescent="0.25">
      <c r="A40" s="3" t="str">
        <f>IF(TRIM(Raw_zonesummary!$A39)="Existing",Raw_zonesummary!B39,"")</f>
        <v>PATIENTROOM EL3 SOUTH PERIM (G.S7)</v>
      </c>
      <c r="B40" s="3" t="str">
        <f>IF(TRIM(Raw_zonesummary!$A39)="Existing",Raw_zonesummary!C39,"")</f>
        <v>PATIENTROOM EL3 SOUTH PERIM (G.S7)</v>
      </c>
      <c r="C40" s="2" t="str">
        <f>IF(TRIM(Raw_zonesummary!$A39)="Existing",Raw_zonesummary!D39,"")</f>
        <v>Yes</v>
      </c>
      <c r="D40" s="3" t="str">
        <f>IF(TRIM(Raw_zonesummary!$A39)="Existing",Raw_zonesummary!P39,"")</f>
        <v>Health_patient</v>
      </c>
      <c r="E40" s="3" t="str">
        <f>IF(TRIM(Raw_zonesummary!$A39)="Existing",Raw_zonesummary!Q39,"")</f>
        <v>Alternative</v>
      </c>
      <c r="F40" s="3" t="str">
        <f>IF(TRIM(Raw_zonesummary!$A39)="Existing",Raw_zonesummary!R39,"")</f>
        <v>Health</v>
      </c>
      <c r="G40" s="60">
        <f>IFERROR(H40*J40/H52,"")</f>
        <v>2.0797358122943182E-2</v>
      </c>
      <c r="H40" s="53">
        <f>IF(TRIM(Raw_zonesummary!$A39)="Existing",Raw_zonesummary!E39,"")</f>
        <v>5199.55</v>
      </c>
      <c r="I40" s="53">
        <f>IF(TRIM(Raw_zonesummary!$A39)="Existing",Raw_zonesummary!I39,"")</f>
        <v>52032.14</v>
      </c>
      <c r="J40" s="2">
        <f>IF(TRIM(Raw_zonesummary!$A39)="Existing",Raw_zonesummary!J39,"")</f>
        <v>1</v>
      </c>
      <c r="K40" s="36">
        <f>IF(TRIM(Raw_zonesummary!$A39)="Existing",Raw_zonesummary!K39,"")</f>
        <v>5</v>
      </c>
      <c r="L40" s="26"/>
    </row>
    <row r="41" spans="1:12" x14ac:dyDescent="0.25">
      <c r="A41" s="3" t="str">
        <f>IF(TRIM(Raw_zonesummary!$A40)="Existing",Raw_zonesummary!B40,"")</f>
        <v>PATIENTROOM EL4 CORE (G.C5)</v>
      </c>
      <c r="B41" s="3" t="str">
        <f>IF(TRIM(Raw_zonesummary!$A40)="Existing",Raw_zonesummary!C40,"")</f>
        <v>PATIENTROOM EL4 CORE (G.C5)</v>
      </c>
      <c r="C41" s="2" t="str">
        <f>IF(TRIM(Raw_zonesummary!$A40)="Existing",Raw_zonesummary!D40,"")</f>
        <v>Yes</v>
      </c>
      <c r="D41" s="3" t="str">
        <f>IF(TRIM(Raw_zonesummary!$A40)="Existing",Raw_zonesummary!P40,"")</f>
        <v>Health_patient</v>
      </c>
      <c r="E41" s="3" t="str">
        <f>IF(TRIM(Raw_zonesummary!$A40)="Existing",Raw_zonesummary!Q40,"")</f>
        <v>Alternative</v>
      </c>
      <c r="F41" s="3" t="str">
        <f>IF(TRIM(Raw_zonesummary!$A40)="Existing",Raw_zonesummary!R40,"")</f>
        <v>Health</v>
      </c>
      <c r="G41" s="60">
        <f>IFERROR(H41*J41/H52,"")</f>
        <v>0.10744045081055117</v>
      </c>
      <c r="H41" s="53">
        <f>IF(TRIM(Raw_zonesummary!$A40)="Existing",Raw_zonesummary!E40,"")</f>
        <v>26861.200000000001</v>
      </c>
      <c r="I41" s="53">
        <f>IF(TRIM(Raw_zonesummary!$A40)="Existing",Raw_zonesummary!I40,"")</f>
        <v>268801.34999999998</v>
      </c>
      <c r="J41" s="2">
        <f>IF(TRIM(Raw_zonesummary!$A40)="Existing",Raw_zonesummary!J40,"")</f>
        <v>1</v>
      </c>
      <c r="K41" s="36">
        <f>IF(TRIM(Raw_zonesummary!$A40)="Existing",Raw_zonesummary!K40,"")</f>
        <v>5</v>
      </c>
      <c r="L41" s="26"/>
    </row>
    <row r="42" spans="1:12" x14ac:dyDescent="0.25">
      <c r="A42" s="3" t="str">
        <f>IF(TRIM(Raw_zonesummary!$A41)="Existing",Raw_zonesummary!B41,"")</f>
        <v>PATIENTROOM EL4 NORTH PERIM (G.N3)</v>
      </c>
      <c r="B42" s="3" t="str">
        <f>IF(TRIM(Raw_zonesummary!$A41)="Existing",Raw_zonesummary!C41,"")</f>
        <v>PATIENTROOM EL4 NORTH PERIM (G.N3)</v>
      </c>
      <c r="C42" s="2" t="str">
        <f>IF(TRIM(Raw_zonesummary!$A41)="Existing",Raw_zonesummary!D41,"")</f>
        <v>Yes</v>
      </c>
      <c r="D42" s="3" t="str">
        <f>IF(TRIM(Raw_zonesummary!$A41)="Existing",Raw_zonesummary!P41,"")</f>
        <v>Health_patient</v>
      </c>
      <c r="E42" s="3" t="str">
        <f>IF(TRIM(Raw_zonesummary!$A41)="Existing",Raw_zonesummary!Q41,"")</f>
        <v>Alternative</v>
      </c>
      <c r="F42" s="3" t="str">
        <f>IF(TRIM(Raw_zonesummary!$A41)="Existing",Raw_zonesummary!R41,"")</f>
        <v>Health</v>
      </c>
      <c r="G42" s="60">
        <f>IFERROR(H42*J42/H52,"")</f>
        <v>1.4440495448744234E-2</v>
      </c>
      <c r="H42" s="53">
        <f>IF(TRIM(Raw_zonesummary!$A41)="Existing",Raw_zonesummary!E41,"")</f>
        <v>3610.27</v>
      </c>
      <c r="I42" s="53">
        <f>IF(TRIM(Raw_zonesummary!$A41)="Existing",Raw_zonesummary!I41,"")</f>
        <v>36128.19</v>
      </c>
      <c r="J42" s="2">
        <f>IF(TRIM(Raw_zonesummary!$A41)="Existing",Raw_zonesummary!J41,"")</f>
        <v>1</v>
      </c>
      <c r="K42" s="36">
        <f>IF(TRIM(Raw_zonesummary!$A41)="Existing",Raw_zonesummary!K41,"")</f>
        <v>5</v>
      </c>
      <c r="L42" s="26"/>
    </row>
    <row r="43" spans="1:12" x14ac:dyDescent="0.25">
      <c r="A43" s="3" t="str">
        <f>IF(TRIM(Raw_zonesummary!$A42)="Existing",Raw_zonesummary!B42,"")</f>
        <v>PATIENTROOM EL4 SOUTH PERIM (G.S4)</v>
      </c>
      <c r="B43" s="3" t="str">
        <f>IF(TRIM(Raw_zonesummary!$A42)="Existing",Raw_zonesummary!C42,"")</f>
        <v>PATIENTROOM EL4 SOUTH PERIM (G.S4)</v>
      </c>
      <c r="C43" s="2" t="str">
        <f>IF(TRIM(Raw_zonesummary!$A42)="Existing",Raw_zonesummary!D42,"")</f>
        <v>Yes</v>
      </c>
      <c r="D43" s="3" t="str">
        <f>IF(TRIM(Raw_zonesummary!$A42)="Existing",Raw_zonesummary!P42,"")</f>
        <v>Health_patient</v>
      </c>
      <c r="E43" s="3" t="str">
        <f>IF(TRIM(Raw_zonesummary!$A42)="Existing",Raw_zonesummary!Q42,"")</f>
        <v>Alternative</v>
      </c>
      <c r="F43" s="3" t="str">
        <f>IF(TRIM(Raw_zonesummary!$A42)="Existing",Raw_zonesummary!R42,"")</f>
        <v>Health</v>
      </c>
      <c r="G43" s="60">
        <f>IFERROR(H43*J43/H52,"")</f>
        <v>1.4440495448744234E-2</v>
      </c>
      <c r="H43" s="53">
        <f>IF(TRIM(Raw_zonesummary!$A42)="Existing",Raw_zonesummary!E42,"")</f>
        <v>3610.27</v>
      </c>
      <c r="I43" s="53">
        <f>IF(TRIM(Raw_zonesummary!$A42)="Existing",Raw_zonesummary!I42,"")</f>
        <v>36128.19</v>
      </c>
      <c r="J43" s="2">
        <f>IF(TRIM(Raw_zonesummary!$A42)="Existing",Raw_zonesummary!J42,"")</f>
        <v>1</v>
      </c>
      <c r="K43" s="36">
        <f>IF(TRIM(Raw_zonesummary!$A42)="Existing",Raw_zonesummary!K42,"")</f>
        <v>5</v>
      </c>
      <c r="L43" s="26"/>
    </row>
    <row r="44" spans="1:12" x14ac:dyDescent="0.25">
      <c r="A44" s="3" t="str">
        <f>IF(TRIM(Raw_zonesummary!$A43)="Existing",Raw_zonesummary!B43,"")</f>
        <v>PATIENTROOM EL4 WEST PERIM (G.W2)</v>
      </c>
      <c r="B44" s="3" t="str">
        <f>IF(TRIM(Raw_zonesummary!$A43)="Existing",Raw_zonesummary!C43,"")</f>
        <v>PATIENTROOM EL4 WEST PERIM (G.W2)</v>
      </c>
      <c r="C44" s="2" t="str">
        <f>IF(TRIM(Raw_zonesummary!$A43)="Existing",Raw_zonesummary!D43,"")</f>
        <v>Yes</v>
      </c>
      <c r="D44" s="3" t="str">
        <f>IF(TRIM(Raw_zonesummary!$A43)="Existing",Raw_zonesummary!P43,"")</f>
        <v>Health_patient</v>
      </c>
      <c r="E44" s="3" t="str">
        <f>IF(TRIM(Raw_zonesummary!$A43)="Existing",Raw_zonesummary!Q43,"")</f>
        <v>Alternative</v>
      </c>
      <c r="F44" s="3" t="str">
        <f>IF(TRIM(Raw_zonesummary!$A43)="Existing",Raw_zonesummary!R43,"")</f>
        <v>Health</v>
      </c>
      <c r="G44" s="60">
        <f>IFERROR(H44*J44/H52,"")</f>
        <v>2.3663682094148826E-2</v>
      </c>
      <c r="H44" s="53">
        <f>IF(TRIM(Raw_zonesummary!$A43)="Existing",Raw_zonesummary!E43,"")</f>
        <v>5916.16</v>
      </c>
      <c r="I44" s="53">
        <f>IF(TRIM(Raw_zonesummary!$A43)="Existing",Raw_zonesummary!I43,"")</f>
        <v>59203.35</v>
      </c>
      <c r="J44" s="2">
        <f>IF(TRIM(Raw_zonesummary!$A43)="Existing",Raw_zonesummary!J43,"")</f>
        <v>1</v>
      </c>
      <c r="K44" s="36">
        <f>IF(TRIM(Raw_zonesummary!$A43)="Existing",Raw_zonesummary!K43,"")</f>
        <v>5</v>
      </c>
      <c r="L44" s="26"/>
    </row>
    <row r="45" spans="1:12" x14ac:dyDescent="0.25">
      <c r="A45" s="3" t="str">
        <f>IF(TRIM(Raw_zonesummary!$A44)="Existing",Raw_zonesummary!B44,"")</f>
        <v>SURGERY EL2 NNW PERIM (G.NNW3)</v>
      </c>
      <c r="B45" s="3" t="str">
        <f>IF(TRIM(Raw_zonesummary!$A44)="Existing",Raw_zonesummary!C44,"")</f>
        <v>SURGERY EL2 NNW PERIM (G.NNW3)</v>
      </c>
      <c r="C45" s="2" t="str">
        <f>IF(TRIM(Raw_zonesummary!$A44)="Existing",Raw_zonesummary!D44,"")</f>
        <v>Yes</v>
      </c>
      <c r="D45" s="3" t="str">
        <f>IF(TRIM(Raw_zonesummary!$A44)="Existing",Raw_zonesummary!P44,"")</f>
        <v>Health_operating</v>
      </c>
      <c r="E45" s="3" t="str">
        <f>IF(TRIM(Raw_zonesummary!$A44)="Existing",Raw_zonesummary!Q44,"")</f>
        <v>Main</v>
      </c>
      <c r="F45" s="3" t="str">
        <f>IF(TRIM(Raw_zonesummary!$A44)="Existing",Raw_zonesummary!R44,"")</f>
        <v>Office</v>
      </c>
      <c r="G45" s="60">
        <f>IFERROR(H45*J45/H52,"")</f>
        <v>6.2880254607293488E-3</v>
      </c>
      <c r="H45" s="53">
        <f>IF(TRIM(Raw_zonesummary!$A44)="Existing",Raw_zonesummary!E44,"")</f>
        <v>1572.07</v>
      </c>
      <c r="I45" s="53">
        <f>IF(TRIM(Raw_zonesummary!$A44)="Existing",Raw_zonesummary!I44,"")</f>
        <v>15731.79</v>
      </c>
      <c r="J45" s="2">
        <f>IF(TRIM(Raw_zonesummary!$A44)="Existing",Raw_zonesummary!J44,"")</f>
        <v>1</v>
      </c>
      <c r="K45" s="36">
        <f>IF(TRIM(Raw_zonesummary!$A44)="Existing",Raw_zonesummary!K44,"")</f>
        <v>5</v>
      </c>
      <c r="L45" s="26"/>
    </row>
    <row r="46" spans="1:12" x14ac:dyDescent="0.25">
      <c r="A46" s="3" t="str">
        <f>IF(TRIM(Raw_zonesummary!$A45)="Existing",Raw_zonesummary!B45,"")</f>
        <v>SURGERY EL2 SSW PERIM (G.SSW2)</v>
      </c>
      <c r="B46" s="3" t="str">
        <f>IF(TRIM(Raw_zonesummary!$A45)="Existing",Raw_zonesummary!C45,"")</f>
        <v>SURGERY EL2 SSW PERIM (G.SSW2)</v>
      </c>
      <c r="C46" s="2" t="str">
        <f>IF(TRIM(Raw_zonesummary!$A45)="Existing",Raw_zonesummary!D45,"")</f>
        <v>Yes</v>
      </c>
      <c r="D46" s="3" t="str">
        <f>IF(TRIM(Raw_zonesummary!$A45)="Existing",Raw_zonesummary!P45,"")</f>
        <v>Health_operating</v>
      </c>
      <c r="E46" s="3" t="str">
        <f>IF(TRIM(Raw_zonesummary!$A45)="Existing",Raw_zonesummary!Q45,"")</f>
        <v>Main</v>
      </c>
      <c r="F46" s="3" t="str">
        <f>IF(TRIM(Raw_zonesummary!$A45)="Existing",Raw_zonesummary!R45,"")</f>
        <v>Office</v>
      </c>
      <c r="G46" s="60">
        <f>IFERROR(H46*J46/H52,"")</f>
        <v>6.2880254607293488E-3</v>
      </c>
      <c r="H46" s="53">
        <f>IF(TRIM(Raw_zonesummary!$A45)="Existing",Raw_zonesummary!E45,"")</f>
        <v>1572.07</v>
      </c>
      <c r="I46" s="53">
        <f>IF(TRIM(Raw_zonesummary!$A45)="Existing",Raw_zonesummary!I45,"")</f>
        <v>15731.79</v>
      </c>
      <c r="J46" s="2">
        <f>IF(TRIM(Raw_zonesummary!$A45)="Existing",Raw_zonesummary!J45,"")</f>
        <v>1</v>
      </c>
      <c r="K46" s="36">
        <f>IF(TRIM(Raw_zonesummary!$A45)="Existing",Raw_zonesummary!K45,"")</f>
        <v>5</v>
      </c>
      <c r="L46" s="26"/>
    </row>
    <row r="47" spans="1:12" x14ac:dyDescent="0.25">
      <c r="A47" s="3" t="str">
        <f>IF(TRIM(Raw_zonesummary!$A46)="Existing",Raw_zonesummary!B46,"")</f>
        <v>SURGERY EL2 WEST PERIM (G.W4)</v>
      </c>
      <c r="B47" s="3" t="str">
        <f>IF(TRIM(Raw_zonesummary!$A46)="Existing",Raw_zonesummary!C46,"")</f>
        <v>SURGERY EL2 WEST PERIM (G.W4)</v>
      </c>
      <c r="C47" s="2" t="str">
        <f>IF(TRIM(Raw_zonesummary!$A46)="Existing",Raw_zonesummary!D46,"")</f>
        <v>Yes</v>
      </c>
      <c r="D47" s="3" t="str">
        <f>IF(TRIM(Raw_zonesummary!$A46)="Existing",Raw_zonesummary!P46,"")</f>
        <v>Health_operating</v>
      </c>
      <c r="E47" s="3" t="str">
        <f>IF(TRIM(Raw_zonesummary!$A46)="Existing",Raw_zonesummary!Q46,"")</f>
        <v>Main</v>
      </c>
      <c r="F47" s="3" t="str">
        <f>IF(TRIM(Raw_zonesummary!$A46)="Existing",Raw_zonesummary!R46,"")</f>
        <v>Office</v>
      </c>
      <c r="G47" s="60">
        <f>IFERROR(H47*J47/H52,"")</f>
        <v>4.678426617290532E-2</v>
      </c>
      <c r="H47" s="53">
        <f>IF(TRIM(Raw_zonesummary!$A46)="Existing",Raw_zonesummary!E46,"")</f>
        <v>11696.54</v>
      </c>
      <c r="I47" s="53">
        <f>IF(TRIM(Raw_zonesummary!$A46)="Existing",Raw_zonesummary!I46,"")</f>
        <v>117047.83</v>
      </c>
      <c r="J47" s="2">
        <f>IF(TRIM(Raw_zonesummary!$A46)="Existing",Raw_zonesummary!J46,"")</f>
        <v>1</v>
      </c>
      <c r="K47" s="36">
        <f>IF(TRIM(Raw_zonesummary!$A46)="Existing",Raw_zonesummary!K46,"")</f>
        <v>5</v>
      </c>
      <c r="L47" s="26"/>
    </row>
    <row r="48" spans="1:12" x14ac:dyDescent="0.25">
      <c r="A48" s="3" t="str">
        <f>IF(TRIM(Raw_zonesummary!$A47)="Existing",Raw_zonesummary!B47,"")</f>
        <v>SURGERY EL4 CORE (G.C8)</v>
      </c>
      <c r="B48" s="3" t="str">
        <f>IF(TRIM(Raw_zonesummary!$A47)="Existing",Raw_zonesummary!C47,"")</f>
        <v>SURGERY EL4 CORE (G.C8)</v>
      </c>
      <c r="C48" s="2" t="str">
        <f>IF(TRIM(Raw_zonesummary!$A47)="Existing",Raw_zonesummary!D47,"")</f>
        <v>Yes</v>
      </c>
      <c r="D48" s="3" t="str">
        <f>IF(TRIM(Raw_zonesummary!$A47)="Existing",Raw_zonesummary!P47,"")</f>
        <v>Health_operating</v>
      </c>
      <c r="E48" s="3" t="str">
        <f>IF(TRIM(Raw_zonesummary!$A47)="Existing",Raw_zonesummary!Q47,"")</f>
        <v>Alternative</v>
      </c>
      <c r="F48" s="3" t="str">
        <f>IF(TRIM(Raw_zonesummary!$A47)="Existing",Raw_zonesummary!R47,"")</f>
        <v>Health</v>
      </c>
      <c r="G48" s="60">
        <f>IFERROR(H48*J48/H52,"")</f>
        <v>0.11797238447787632</v>
      </c>
      <c r="H48" s="53">
        <f>IF(TRIM(Raw_zonesummary!$A47)="Existing",Raw_zonesummary!E47,"")</f>
        <v>29494.29</v>
      </c>
      <c r="I48" s="53">
        <f>IF(TRIM(Raw_zonesummary!$A47)="Existing",Raw_zonesummary!I47,"")</f>
        <v>295150.84000000003</v>
      </c>
      <c r="J48" s="2">
        <f>IF(TRIM(Raw_zonesummary!$A47)="Existing",Raw_zonesummary!J47,"")</f>
        <v>1</v>
      </c>
      <c r="K48" s="36">
        <f>IF(TRIM(Raw_zonesummary!$A47)="Existing",Raw_zonesummary!K47,"")</f>
        <v>5</v>
      </c>
      <c r="L48" s="26"/>
    </row>
    <row r="49" spans="1:12" x14ac:dyDescent="0.25">
      <c r="A49" s="3" t="str">
        <f>IF(TRIM(Raw_zonesummary!$A48)="Existing",Raw_zonesummary!B48,"")</f>
        <v>SURGERY EL4 EAST PERIM (G.E1)</v>
      </c>
      <c r="B49" s="3" t="str">
        <f>IF(TRIM(Raw_zonesummary!$A48)="Existing",Raw_zonesummary!C48,"")</f>
        <v>SURGERY EL4 EAST PERIM (G.E1)</v>
      </c>
      <c r="C49" s="2" t="str">
        <f>IF(TRIM(Raw_zonesummary!$A48)="Existing",Raw_zonesummary!D48,"")</f>
        <v>Yes</v>
      </c>
      <c r="D49" s="3" t="str">
        <f>IF(TRIM(Raw_zonesummary!$A48)="Existing",Raw_zonesummary!P48,"")</f>
        <v>Health_operating</v>
      </c>
      <c r="E49" s="3" t="str">
        <f>IF(TRIM(Raw_zonesummary!$A48)="Existing",Raw_zonesummary!Q48,"")</f>
        <v>Alternative</v>
      </c>
      <c r="F49" s="3" t="str">
        <f>IF(TRIM(Raw_zonesummary!$A48)="Existing",Raw_zonesummary!R48,"")</f>
        <v>Health</v>
      </c>
      <c r="G49" s="60">
        <f>IFERROR(H49*J49/H52,"")</f>
        <v>2.3663682094148826E-2</v>
      </c>
      <c r="H49" s="53">
        <f>IF(TRIM(Raw_zonesummary!$A48)="Existing",Raw_zonesummary!E48,"")</f>
        <v>5916.16</v>
      </c>
      <c r="I49" s="53">
        <f>IF(TRIM(Raw_zonesummary!$A48)="Existing",Raw_zonesummary!I48,"")</f>
        <v>59203.35</v>
      </c>
      <c r="J49" s="2">
        <f>IF(TRIM(Raw_zonesummary!$A48)="Existing",Raw_zonesummary!J48,"")</f>
        <v>1</v>
      </c>
      <c r="K49" s="36">
        <f>IF(TRIM(Raw_zonesummary!$A48)="Existing",Raw_zonesummary!K48,"")</f>
        <v>5</v>
      </c>
      <c r="L49" s="26"/>
    </row>
    <row r="50" spans="1:12" x14ac:dyDescent="0.25">
      <c r="A50" s="3" t="str">
        <f>IF(TRIM(Raw_zonesummary!$A49)="Existing",Raw_zonesummary!B49,"")</f>
        <v>SURGERY EL4 NORTH PERIM (G.N6)</v>
      </c>
      <c r="B50" s="3" t="str">
        <f>IF(TRIM(Raw_zonesummary!$A49)="Existing",Raw_zonesummary!C49,"")</f>
        <v>SURGERY EL4 NORTH PERIM (G.N6)</v>
      </c>
      <c r="C50" s="2" t="str">
        <f>IF(TRIM(Raw_zonesummary!$A49)="Existing",Raw_zonesummary!D49,"")</f>
        <v>Yes</v>
      </c>
      <c r="D50" s="3" t="str">
        <f>IF(TRIM(Raw_zonesummary!$A49)="Existing",Raw_zonesummary!P49,"")</f>
        <v>Health_operating</v>
      </c>
      <c r="E50" s="3" t="str">
        <f>IF(TRIM(Raw_zonesummary!$A49)="Existing",Raw_zonesummary!Q49,"")</f>
        <v>Alternative</v>
      </c>
      <c r="F50" s="3" t="str">
        <f>IF(TRIM(Raw_zonesummary!$A49)="Existing",Raw_zonesummary!R49,"")</f>
        <v>Health</v>
      </c>
      <c r="G50" s="60">
        <f>IFERROR(H50*J50/H52,"")</f>
        <v>1.5856038147575784E-2</v>
      </c>
      <c r="H50" s="53">
        <f>IF(TRIM(Raw_zonesummary!$A49)="Existing",Raw_zonesummary!E49,"")</f>
        <v>3964.17</v>
      </c>
      <c r="I50" s="53">
        <f>IF(TRIM(Raw_zonesummary!$A49)="Existing",Raw_zonesummary!I49,"")</f>
        <v>39669.69</v>
      </c>
      <c r="J50" s="2">
        <f>IF(TRIM(Raw_zonesummary!$A49)="Existing",Raw_zonesummary!J49,"")</f>
        <v>1</v>
      </c>
      <c r="K50" s="36">
        <f>IF(TRIM(Raw_zonesummary!$A49)="Existing",Raw_zonesummary!K49,"")</f>
        <v>5</v>
      </c>
      <c r="L50" s="26"/>
    </row>
    <row r="51" spans="1:12" x14ac:dyDescent="0.25">
      <c r="A51" s="3" t="str">
        <f>IF(TRIM(Raw_zonesummary!$A50)="Existing",Raw_zonesummary!B50,"")</f>
        <v>SURGERY EL4 SOUTH PERIM (G.S7)</v>
      </c>
      <c r="B51" s="3" t="str">
        <f>IF(TRIM(Raw_zonesummary!$A50)="Existing",Raw_zonesummary!C50,"")</f>
        <v>SURGERY EL4 SOUTH PERIM (G.S7)</v>
      </c>
      <c r="C51" s="2" t="str">
        <f>IF(TRIM(Raw_zonesummary!$A50)="Existing",Raw_zonesummary!D50,"")</f>
        <v>Yes</v>
      </c>
      <c r="D51" s="3" t="str">
        <f>IF(TRIM(Raw_zonesummary!$A50)="Existing",Raw_zonesummary!P50,"")</f>
        <v>Health_operating</v>
      </c>
      <c r="E51" s="3" t="str">
        <f>IF(TRIM(Raw_zonesummary!$A50)="Existing",Raw_zonesummary!Q50,"")</f>
        <v>Alternative</v>
      </c>
      <c r="F51" s="3" t="str">
        <f>IF(TRIM(Raw_zonesummary!$A50)="Existing",Raw_zonesummary!R50,"")</f>
        <v>Health</v>
      </c>
      <c r="G51" s="60">
        <f>IFERROR(H51*J51/H52,"")</f>
        <v>1.5856038147575784E-2</v>
      </c>
      <c r="H51" s="53">
        <f>IF(TRIM(Raw_zonesummary!$A50)="Existing",Raw_zonesummary!E50,"")</f>
        <v>3964.17</v>
      </c>
      <c r="I51" s="53">
        <f>IF(TRIM(Raw_zonesummary!$A50)="Existing",Raw_zonesummary!I50,"")</f>
        <v>39669.69</v>
      </c>
      <c r="J51" s="2">
        <f>IF(TRIM(Raw_zonesummary!$A50)="Existing",Raw_zonesummary!J50,"")</f>
        <v>1</v>
      </c>
      <c r="K51" s="36">
        <f>IF(TRIM(Raw_zonesummary!$A50)="Existing",Raw_zonesummary!K50,"")</f>
        <v>5</v>
      </c>
      <c r="L51" s="26"/>
    </row>
    <row r="52" spans="1:12" ht="45" x14ac:dyDescent="0.25">
      <c r="A52" s="12" t="str">
        <f>"Total (" &amp; COUNTIF(A$3:INDEX(A:A,ROW()-1),"?*") &amp; " Space)"</f>
        <v>Total (49 Space)</v>
      </c>
      <c r="B52" s="12" t="str">
        <f>"Total (" &amp; COUNTIF(A$3:INDEX(A:A,ROW()-1),"?*") &amp; " Space)"</f>
        <v>Total (49 Space)</v>
      </c>
      <c r="C52" s="3" t="str">
        <f>"Total (" &amp;
COUNTIF(C$2:INDEX(C:C,ROW()-1),"Yes") &amp;
" Conditioned zones, " &amp;
COUNTIF(C$2:INDEX(C:C,ROW()-1),"No") &amp;
" Unconditioned Zones)"</f>
        <v>Total (26 Conditioned zones, 23 Unconditioned Zones)</v>
      </c>
      <c r="D52" s="12"/>
      <c r="E52" s="12"/>
      <c r="F52" s="3"/>
      <c r="G52" s="13"/>
      <c r="H52" s="53">
        <f>SUMPRODUCT($H$3:INDEX(H:H,ROW()-1), $J$3:INDEX(J:J,ROW()-1))</f>
        <v>250010.12000000002</v>
      </c>
      <c r="I52" s="35"/>
      <c r="J52" s="14"/>
      <c r="K52" s="15"/>
      <c r="L52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Health/Medical - Hospital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Health/Medical - Hospital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Health/Medical - Hospital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Health/Medical - Hospital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Health/Medical - Hospital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Health/Medical - Hospital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Health/Medical - Hospital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Health/Medical - Hospital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Health/Medical - Hospital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Health/Medical - Hospital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Health/Medical - Hospital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Health/Medical - Hospital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472</v>
      </c>
      <c r="D2">
        <v>6.2E-2</v>
      </c>
      <c r="E2" t="s">
        <v>473</v>
      </c>
      <c r="F2">
        <v>0.39300000000000002</v>
      </c>
      <c r="G2" t="s">
        <v>474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472</v>
      </c>
      <c r="D3">
        <v>6.0999999999999999E-2</v>
      </c>
      <c r="E3" t="s">
        <v>473</v>
      </c>
      <c r="F3">
        <v>0.60899999999999999</v>
      </c>
      <c r="G3" t="s">
        <v>474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472</v>
      </c>
      <c r="D4">
        <v>6.2E-2</v>
      </c>
      <c r="E4" t="s">
        <v>473</v>
      </c>
      <c r="F4">
        <v>0.57699999999999996</v>
      </c>
      <c r="G4" t="s">
        <v>474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472</v>
      </c>
      <c r="D5">
        <v>6.0999999999999999E-2</v>
      </c>
      <c r="E5" t="s">
        <v>473</v>
      </c>
      <c r="F5">
        <v>0.629</v>
      </c>
      <c r="G5" t="s">
        <v>474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472</v>
      </c>
      <c r="D6">
        <v>6.0999999999999999E-2</v>
      </c>
      <c r="E6" t="s">
        <v>473</v>
      </c>
      <c r="F6">
        <v>0.61499999999999999</v>
      </c>
      <c r="G6" t="s">
        <v>474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472</v>
      </c>
      <c r="D7">
        <v>6.5000000000000002E-2</v>
      </c>
      <c r="E7" t="s">
        <v>473</v>
      </c>
      <c r="F7">
        <v>0.623</v>
      </c>
      <c r="G7" t="s">
        <v>474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472</v>
      </c>
      <c r="D8">
        <v>6.5000000000000002E-2</v>
      </c>
      <c r="E8" t="s">
        <v>473</v>
      </c>
      <c r="F8">
        <v>0.73</v>
      </c>
      <c r="G8" t="s">
        <v>474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472</v>
      </c>
      <c r="D9">
        <v>6.5000000000000002E-2</v>
      </c>
      <c r="E9" t="s">
        <v>473</v>
      </c>
      <c r="F9">
        <v>0.626</v>
      </c>
      <c r="G9" t="s">
        <v>474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472</v>
      </c>
      <c r="D10">
        <v>6.5000000000000002E-2</v>
      </c>
      <c r="E10" t="s">
        <v>473</v>
      </c>
      <c r="F10">
        <v>0.621</v>
      </c>
      <c r="G10" t="s">
        <v>474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472</v>
      </c>
      <c r="D11">
        <v>6.2E-2</v>
      </c>
      <c r="E11" t="s">
        <v>473</v>
      </c>
      <c r="F11">
        <v>0.88400000000000001</v>
      </c>
      <c r="G11" t="s">
        <v>474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472</v>
      </c>
      <c r="D12">
        <v>6.0999999999999999E-2</v>
      </c>
      <c r="E12" t="s">
        <v>473</v>
      </c>
      <c r="F12">
        <v>0.497</v>
      </c>
      <c r="G12" t="s">
        <v>474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472</v>
      </c>
      <c r="D13">
        <v>6.0999999999999999E-2</v>
      </c>
      <c r="E13" t="s">
        <v>473</v>
      </c>
      <c r="F13">
        <v>0.53300000000000003</v>
      </c>
      <c r="G13" t="s">
        <v>474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472</v>
      </c>
      <c r="D14">
        <v>0.06</v>
      </c>
      <c r="E14" t="s">
        <v>473</v>
      </c>
      <c r="F14">
        <v>0.50900000000000001</v>
      </c>
      <c r="G14" t="s">
        <v>474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472</v>
      </c>
      <c r="D15">
        <v>0.06</v>
      </c>
      <c r="E15" t="s">
        <v>473</v>
      </c>
      <c r="F15">
        <v>0.38400000000000001</v>
      </c>
      <c r="G15" t="s">
        <v>474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472</v>
      </c>
      <c r="D16">
        <v>5.8999999999999997E-2</v>
      </c>
      <c r="E16" t="s">
        <v>473</v>
      </c>
      <c r="F16">
        <v>0.378</v>
      </c>
      <c r="G16" t="s">
        <v>474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472</v>
      </c>
      <c r="D17">
        <v>0.06</v>
      </c>
      <c r="E17" t="s">
        <v>473</v>
      </c>
      <c r="F17">
        <v>0.35699999999999998</v>
      </c>
      <c r="G17" t="s">
        <v>474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472</v>
      </c>
      <c r="D18">
        <v>3.9E-2</v>
      </c>
      <c r="E18" t="s">
        <v>473</v>
      </c>
      <c r="F18">
        <v>0.25700000000000001</v>
      </c>
      <c r="G18" t="s">
        <v>474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472</v>
      </c>
      <c r="D19">
        <v>3.9E-2</v>
      </c>
      <c r="E19" t="s">
        <v>473</v>
      </c>
      <c r="F19">
        <v>1.452</v>
      </c>
      <c r="G19" t="s">
        <v>474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472</v>
      </c>
      <c r="D20">
        <v>3.9E-2</v>
      </c>
      <c r="E20" t="s">
        <v>473</v>
      </c>
      <c r="F20">
        <v>1.452</v>
      </c>
      <c r="G20" t="s">
        <v>474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472</v>
      </c>
      <c r="D21">
        <v>3.9E-2</v>
      </c>
      <c r="E21" t="s">
        <v>473</v>
      </c>
      <c r="F21">
        <v>1.452</v>
      </c>
      <c r="G21" t="s">
        <v>474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472</v>
      </c>
      <c r="D22">
        <v>3.9E-2</v>
      </c>
      <c r="E22" t="s">
        <v>473</v>
      </c>
      <c r="F22">
        <v>1.452</v>
      </c>
      <c r="G22" t="s">
        <v>474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472</v>
      </c>
      <c r="D23">
        <v>3.9E-2</v>
      </c>
      <c r="E23" t="s">
        <v>473</v>
      </c>
      <c r="F23">
        <v>1.5149999999999999</v>
      </c>
      <c r="G23" t="s">
        <v>474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472</v>
      </c>
      <c r="D24">
        <v>3.9E-2</v>
      </c>
      <c r="E24" t="s">
        <v>473</v>
      </c>
      <c r="F24">
        <v>1.5149999999999999</v>
      </c>
      <c r="G24" t="s">
        <v>474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472</v>
      </c>
      <c r="D25">
        <v>3.9E-2</v>
      </c>
      <c r="E25" t="s">
        <v>473</v>
      </c>
      <c r="F25">
        <v>1.5149999999999999</v>
      </c>
      <c r="G25" t="s">
        <v>474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472</v>
      </c>
      <c r="D26">
        <v>3.9E-2</v>
      </c>
      <c r="E26" t="s">
        <v>473</v>
      </c>
      <c r="F26">
        <v>1.5149999999999999</v>
      </c>
      <c r="G26" t="s">
        <v>474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472</v>
      </c>
      <c r="D27">
        <v>3.9E-2</v>
      </c>
      <c r="E27" t="s">
        <v>473</v>
      </c>
      <c r="F27">
        <v>1.452</v>
      </c>
      <c r="G27" t="s">
        <v>474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472</v>
      </c>
      <c r="D28">
        <v>3.9E-2</v>
      </c>
      <c r="E28" t="s">
        <v>473</v>
      </c>
      <c r="F28">
        <v>0.185</v>
      </c>
      <c r="G28" t="s">
        <v>474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472</v>
      </c>
      <c r="D29">
        <v>3.9E-2</v>
      </c>
      <c r="E29" t="s">
        <v>473</v>
      </c>
      <c r="F29">
        <v>0.25700000000000001</v>
      </c>
      <c r="G29" t="s">
        <v>474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472</v>
      </c>
      <c r="D30">
        <v>3.9E-2</v>
      </c>
      <c r="E30" t="s">
        <v>473</v>
      </c>
      <c r="F30">
        <v>0.218</v>
      </c>
      <c r="G30" t="s">
        <v>474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472</v>
      </c>
      <c r="D31">
        <v>3.9E-2</v>
      </c>
      <c r="E31" t="s">
        <v>473</v>
      </c>
      <c r="F31">
        <v>0.185</v>
      </c>
      <c r="G31" t="s">
        <v>474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472</v>
      </c>
      <c r="D32">
        <v>3.9E-2</v>
      </c>
      <c r="E32" t="s">
        <v>473</v>
      </c>
      <c r="F32">
        <v>0.185</v>
      </c>
      <c r="G32" t="s">
        <v>474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472</v>
      </c>
      <c r="D33">
        <v>3.9E-2</v>
      </c>
      <c r="E33" t="s">
        <v>473</v>
      </c>
      <c r="F33">
        <v>0.17599999999999999</v>
      </c>
      <c r="G33" t="s">
        <v>474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4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Health/Medical - Hospital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4">_xlfn._xlws.SORT(_xlfn.UNIQUE(_xlfn._xlws.FILTER(Raw_thermostatsetpoints!B2:B5000, Raw_thermostatsetpoints!B2:B5000&lt;&gt;0)))</f>
        <v>Health</v>
      </c>
    </row>
    <row r="3" spans="1:26" ht="15" customHeight="1" x14ac:dyDescent="0.25">
      <c r="A3" s="83" t="str" cm="1">
        <f t="array" ref="A3">IFERROR(INDEX($Z:$Z, 2+INT((ROW()-3)/4)), "")</f>
        <v>Health</v>
      </c>
      <c r="B3" s="84" t="s">
        <v>105</v>
      </c>
      <c r="C3" s="85" cm="1">
        <f t="array" ref="C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Health</v>
      </c>
      <c r="B4" s="84" t="s">
        <v>106</v>
      </c>
      <c r="C4" s="85" cm="1">
        <f t="array" ref="C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4" s="85" cm="1">
        <f t="array" ref="D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4" s="85" cm="1">
        <f t="array" ref="E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4" s="85" cm="1">
        <f t="array" ref="F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4" s="85" cm="1">
        <f t="array" ref="G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4" s="85" cm="1">
        <f t="array" ref="H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4" s="85" cm="1">
        <f t="array" ref="I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4" s="85" cm="1">
        <f t="array" ref="J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4" s="85" cm="1">
        <f t="array" ref="K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4" s="85" cm="1">
        <f t="array" ref="L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4" s="85" cm="1">
        <f t="array" ref="M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4" s="85" cm="1">
        <f t="array" ref="N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4" s="85" cm="1">
        <f t="array" ref="O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4" s="85" cm="1">
        <f t="array" ref="P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4" s="85" cm="1">
        <f t="array" ref="Q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4" s="85" cm="1">
        <f t="array" ref="R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4" s="95"/>
      <c r="Z4" t="str">
        <v>Office</v>
      </c>
    </row>
    <row r="5" spans="1:26" x14ac:dyDescent="0.25">
      <c r="A5" s="83" t="str" cm="1">
        <f t="array" ref="A5">IFERROR(INDEX($Z:$Z, 2+INT((ROW()-3)/4)), "")</f>
        <v>Health</v>
      </c>
      <c r="B5" s="84" t="s">
        <v>107</v>
      </c>
      <c r="C5" s="85" cm="1">
        <f t="array" ref="C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Health</v>
      </c>
      <c r="B6" s="84" t="s">
        <v>108</v>
      </c>
      <c r="C6" s="85" cm="1">
        <f t="array" ref="C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6" s="85" cm="1">
        <f t="array" ref="D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6" s="85" cm="1">
        <f t="array" ref="E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6" s="85" cm="1">
        <f t="array" ref="F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6" s="85" cm="1">
        <f t="array" ref="G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6" s="85" cm="1">
        <f t="array" ref="H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6" s="85" cm="1">
        <f t="array" ref="I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6" s="85" cm="1">
        <f t="array" ref="J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6" s="85" cm="1">
        <f t="array" ref="K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6" s="85" cm="1">
        <f t="array" ref="L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6" s="85" cm="1">
        <f t="array" ref="M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6" s="85" cm="1">
        <f t="array" ref="N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6" s="85" cm="1">
        <f t="array" ref="O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6" s="85" cm="1">
        <f t="array" ref="P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6" s="85" cm="1">
        <f t="array" ref="Q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6" s="85" cm="1">
        <f t="array" ref="R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Office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Office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5"/>
    </row>
    <row r="13" spans="1:26" x14ac:dyDescent="0.25">
      <c r="A13" s="83" t="str" cm="1">
        <f t="array" ref="A13">IFERROR(INDEX($Z:$Z, 2+INT((ROW()-3)/4)), "")</f>
        <v>Office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Office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5"/>
    </row>
  </sheetData>
  <mergeCells count="4">
    <mergeCell ref="A1:S1"/>
    <mergeCell ref="S3:S6"/>
    <mergeCell ref="S11:S14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49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451</v>
      </c>
      <c r="C2">
        <v>70</v>
      </c>
      <c r="D2">
        <v>70</v>
      </c>
      <c r="E2">
        <v>75</v>
      </c>
      <c r="F2">
        <v>75</v>
      </c>
    </row>
    <row r="3" spans="1:6" x14ac:dyDescent="0.25">
      <c r="A3" t="s">
        <v>73</v>
      </c>
      <c r="B3" t="s">
        <v>445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416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451</v>
      </c>
      <c r="C5">
        <v>70</v>
      </c>
      <c r="D5">
        <v>70</v>
      </c>
      <c r="E5">
        <v>75</v>
      </c>
      <c r="F5">
        <v>75</v>
      </c>
    </row>
    <row r="6" spans="1:6" x14ac:dyDescent="0.25">
      <c r="A6" t="s">
        <v>74</v>
      </c>
      <c r="B6" t="s">
        <v>445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74</v>
      </c>
      <c r="B7" t="s">
        <v>416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75</v>
      </c>
      <c r="B8" t="s">
        <v>451</v>
      </c>
      <c r="C8">
        <v>70</v>
      </c>
      <c r="D8">
        <v>70</v>
      </c>
      <c r="E8">
        <v>75</v>
      </c>
      <c r="F8">
        <v>75</v>
      </c>
    </row>
    <row r="9" spans="1:6" x14ac:dyDescent="0.25">
      <c r="A9" t="s">
        <v>75</v>
      </c>
      <c r="B9" t="s">
        <v>445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75</v>
      </c>
      <c r="B10" t="s">
        <v>416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76</v>
      </c>
      <c r="B11" t="s">
        <v>451</v>
      </c>
      <c r="C11">
        <v>70</v>
      </c>
      <c r="D11">
        <v>70</v>
      </c>
      <c r="E11">
        <v>75</v>
      </c>
      <c r="F11">
        <v>75</v>
      </c>
    </row>
    <row r="12" spans="1:6" x14ac:dyDescent="0.25">
      <c r="A12" t="s">
        <v>76</v>
      </c>
      <c r="B12" t="s">
        <v>445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76</v>
      </c>
      <c r="B13" t="s">
        <v>416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77</v>
      </c>
      <c r="B14" t="s">
        <v>451</v>
      </c>
      <c r="C14">
        <v>70</v>
      </c>
      <c r="D14">
        <v>70</v>
      </c>
      <c r="E14">
        <v>75</v>
      </c>
      <c r="F14">
        <v>75</v>
      </c>
    </row>
    <row r="15" spans="1:6" x14ac:dyDescent="0.25">
      <c r="A15" t="s">
        <v>77</v>
      </c>
      <c r="B15" t="s">
        <v>445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77</v>
      </c>
      <c r="B16" t="s">
        <v>416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78</v>
      </c>
      <c r="B17" t="s">
        <v>451</v>
      </c>
      <c r="C17">
        <v>70</v>
      </c>
      <c r="D17">
        <v>70</v>
      </c>
      <c r="E17">
        <v>75</v>
      </c>
      <c r="F17">
        <v>75</v>
      </c>
    </row>
    <row r="18" spans="1:6" x14ac:dyDescent="0.25">
      <c r="A18" t="s">
        <v>78</v>
      </c>
      <c r="B18" t="s">
        <v>445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78</v>
      </c>
      <c r="B19" t="s">
        <v>416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79</v>
      </c>
      <c r="B20" t="s">
        <v>451</v>
      </c>
      <c r="C20">
        <v>70</v>
      </c>
      <c r="D20">
        <v>70</v>
      </c>
      <c r="E20">
        <v>75</v>
      </c>
      <c r="F20">
        <v>75</v>
      </c>
    </row>
    <row r="21" spans="1:6" x14ac:dyDescent="0.25">
      <c r="A21" t="s">
        <v>79</v>
      </c>
      <c r="B21" t="s">
        <v>445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79</v>
      </c>
      <c r="B22" t="s">
        <v>416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80</v>
      </c>
      <c r="B23" t="s">
        <v>451</v>
      </c>
      <c r="C23">
        <v>70</v>
      </c>
      <c r="D23">
        <v>70</v>
      </c>
      <c r="E23">
        <v>75</v>
      </c>
      <c r="F23">
        <v>75</v>
      </c>
    </row>
    <row r="24" spans="1:6" x14ac:dyDescent="0.25">
      <c r="A24" t="s">
        <v>80</v>
      </c>
      <c r="B24" t="s">
        <v>445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80</v>
      </c>
      <c r="B25" t="s">
        <v>416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81</v>
      </c>
      <c r="B26" t="s">
        <v>451</v>
      </c>
      <c r="C26">
        <v>70</v>
      </c>
      <c r="D26">
        <v>70</v>
      </c>
      <c r="E26">
        <v>75</v>
      </c>
      <c r="F26">
        <v>75</v>
      </c>
    </row>
    <row r="27" spans="1:6" x14ac:dyDescent="0.25">
      <c r="A27" t="s">
        <v>81</v>
      </c>
      <c r="B27" t="s">
        <v>445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81</v>
      </c>
      <c r="B28" t="s">
        <v>416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20</v>
      </c>
      <c r="B29" t="s">
        <v>451</v>
      </c>
      <c r="C29">
        <v>70</v>
      </c>
      <c r="D29">
        <v>70</v>
      </c>
      <c r="E29">
        <v>75</v>
      </c>
      <c r="F29">
        <v>75</v>
      </c>
    </row>
    <row r="30" spans="1:6" x14ac:dyDescent="0.25">
      <c r="A30" t="s">
        <v>20</v>
      </c>
      <c r="B30" t="s">
        <v>445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20</v>
      </c>
      <c r="B31" t="s">
        <v>416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21</v>
      </c>
      <c r="B32" t="s">
        <v>451</v>
      </c>
      <c r="C32">
        <v>70</v>
      </c>
      <c r="D32">
        <v>70</v>
      </c>
      <c r="E32">
        <v>75</v>
      </c>
      <c r="F32">
        <v>75</v>
      </c>
    </row>
    <row r="33" spans="1:6" x14ac:dyDescent="0.25">
      <c r="A33" t="s">
        <v>21</v>
      </c>
      <c r="B33" t="s">
        <v>445</v>
      </c>
      <c r="C33">
        <v>70</v>
      </c>
      <c r="D33">
        <v>60</v>
      </c>
      <c r="E33">
        <v>75</v>
      </c>
      <c r="F33">
        <v>85</v>
      </c>
    </row>
    <row r="34" spans="1:6" x14ac:dyDescent="0.25">
      <c r="A34" t="s">
        <v>21</v>
      </c>
      <c r="B34" t="s">
        <v>416</v>
      </c>
      <c r="C34">
        <v>70</v>
      </c>
      <c r="D34">
        <v>60</v>
      </c>
      <c r="E34">
        <v>75</v>
      </c>
      <c r="F34">
        <v>85</v>
      </c>
    </row>
    <row r="35" spans="1:6" x14ac:dyDescent="0.25">
      <c r="A35" t="s">
        <v>22</v>
      </c>
      <c r="B35" t="s">
        <v>451</v>
      </c>
      <c r="C35">
        <v>70</v>
      </c>
      <c r="D35">
        <v>70</v>
      </c>
      <c r="E35">
        <v>75</v>
      </c>
      <c r="F35">
        <v>75</v>
      </c>
    </row>
    <row r="36" spans="1:6" x14ac:dyDescent="0.25">
      <c r="A36" t="s">
        <v>22</v>
      </c>
      <c r="B36" t="s">
        <v>445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22</v>
      </c>
      <c r="B37" t="s">
        <v>416</v>
      </c>
      <c r="C37">
        <v>70</v>
      </c>
      <c r="D37">
        <v>60</v>
      </c>
      <c r="E37">
        <v>75</v>
      </c>
      <c r="F37">
        <v>85</v>
      </c>
    </row>
    <row r="38" spans="1:6" x14ac:dyDescent="0.25">
      <c r="A38" t="s">
        <v>23</v>
      </c>
      <c r="B38" t="s">
        <v>451</v>
      </c>
      <c r="C38">
        <v>70</v>
      </c>
      <c r="D38">
        <v>70</v>
      </c>
      <c r="E38">
        <v>75</v>
      </c>
      <c r="F38">
        <v>75</v>
      </c>
    </row>
    <row r="39" spans="1:6" x14ac:dyDescent="0.25">
      <c r="A39" t="s">
        <v>23</v>
      </c>
      <c r="B39" t="s">
        <v>445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23</v>
      </c>
      <c r="B40" t="s">
        <v>416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24</v>
      </c>
      <c r="B41" t="s">
        <v>451</v>
      </c>
      <c r="C41">
        <v>70</v>
      </c>
      <c r="D41">
        <v>70</v>
      </c>
      <c r="E41">
        <v>75</v>
      </c>
      <c r="F41">
        <v>75</v>
      </c>
    </row>
    <row r="42" spans="1:6" x14ac:dyDescent="0.25">
      <c r="A42" t="s">
        <v>24</v>
      </c>
      <c r="B42" t="s">
        <v>445</v>
      </c>
      <c r="C42">
        <v>70</v>
      </c>
      <c r="D42">
        <v>60</v>
      </c>
      <c r="E42">
        <v>75</v>
      </c>
      <c r="F42">
        <v>85</v>
      </c>
    </row>
    <row r="43" spans="1:6" x14ac:dyDescent="0.25">
      <c r="A43" t="s">
        <v>24</v>
      </c>
      <c r="B43" t="s">
        <v>416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25</v>
      </c>
      <c r="B44" t="s">
        <v>451</v>
      </c>
      <c r="C44">
        <v>70</v>
      </c>
      <c r="D44">
        <v>70</v>
      </c>
      <c r="E44">
        <v>75</v>
      </c>
      <c r="F44">
        <v>75</v>
      </c>
    </row>
    <row r="45" spans="1:6" x14ac:dyDescent="0.25">
      <c r="A45" t="s">
        <v>25</v>
      </c>
      <c r="B45" t="s">
        <v>445</v>
      </c>
      <c r="C45">
        <v>70</v>
      </c>
      <c r="D45">
        <v>60</v>
      </c>
      <c r="E45">
        <v>75</v>
      </c>
      <c r="F45">
        <v>85</v>
      </c>
    </row>
    <row r="46" spans="1:6" x14ac:dyDescent="0.25">
      <c r="A46" t="s">
        <v>25</v>
      </c>
      <c r="B46" t="s">
        <v>416</v>
      </c>
      <c r="C46">
        <v>70</v>
      </c>
      <c r="D46">
        <v>60</v>
      </c>
      <c r="E46">
        <v>75</v>
      </c>
      <c r="F46">
        <v>85</v>
      </c>
    </row>
    <row r="47" spans="1:6" x14ac:dyDescent="0.25">
      <c r="A47" t="s">
        <v>26</v>
      </c>
      <c r="B47" t="s">
        <v>451</v>
      </c>
      <c r="C47">
        <v>70</v>
      </c>
      <c r="D47">
        <v>70</v>
      </c>
      <c r="E47">
        <v>75</v>
      </c>
      <c r="F47">
        <v>75</v>
      </c>
    </row>
    <row r="48" spans="1:6" x14ac:dyDescent="0.25">
      <c r="A48" t="s">
        <v>26</v>
      </c>
      <c r="B48" t="s">
        <v>445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26</v>
      </c>
      <c r="B49" t="s">
        <v>416</v>
      </c>
      <c r="C49">
        <v>70</v>
      </c>
      <c r="D49">
        <v>60</v>
      </c>
      <c r="E49">
        <v>75</v>
      </c>
      <c r="F49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65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Health/Medical - Hospital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Boiler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Chiller system</v>
      </c>
      <c r="F4" s="5" t="str" cm="1">
        <f t="array" ref="F4">_xlfn.XLOOKUP(
1,
(Raw_hvac!$A$2:$A$100=$A4)*(Raw_hvac!$B$2:$B$100=$B4)*(Raw_hvac!$C$2:$C$100=$C4),
Raw_hvac!$D$2:$D$100,
"-"
)</f>
        <v>MZ-VAV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2.87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Boiler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Chiller system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2.87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Boiler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Chiller system</v>
      </c>
      <c r="F7" s="5" t="str" cm="1">
        <f t="array" ref="F7">_xlfn.XLOOKUP(
1,
(Raw_hvac!$A$2:$A$100=$A7)*(Raw_hvac!$B$2:$B$100=$B7)*(Raw_hvac!$C$2:$C$100=$C7),
Raw_hvac!$D$2:$D$100,
"-"
)</f>
        <v>MZ-VAV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2.87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Boiler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Chiller system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2.87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Boiler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Chiller system</v>
      </c>
      <c r="F10" s="5" t="str" cm="1">
        <f t="array" ref="F10">_xlfn.XLOOKUP(
1,
(Raw_hvac!$A$2:$A$100=$A10)*(Raw_hvac!$B$2:$B$100=$B10)*(Raw_hvac!$C$2:$C$100=$C10),
Raw_hvac!$D$2:$D$100,
"-"
)</f>
        <v>MZ-VAV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2.87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Boiler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Chiller system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2.87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Boiler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Chiller system</v>
      </c>
      <c r="F13" s="5" t="str" cm="1">
        <f t="array" ref="F13">_xlfn.XLOOKUP(
1,
(Raw_hvac!$A$2:$A$100=$A13)*(Raw_hvac!$B$2:$B$100=$B13)*(Raw_hvac!$C$2:$C$100=$C13),
Raw_hvac!$D$2:$D$100,
"-"
)</f>
        <v>MZ-VAV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2.87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Boiler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Chiller system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2.87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Boiler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Chiller system</v>
      </c>
      <c r="F16" s="5" t="str" cm="1">
        <f t="array" ref="F16">_xlfn.XLOOKUP(
1,
(Raw_hvac!$A$2:$A$100=$A16)*(Raw_hvac!$B$2:$B$100=$B16)*(Raw_hvac!$C$2:$C$100=$C16),
Raw_hvac!$D$2:$D$100,
"-"
)</f>
        <v>MZ-VAV</v>
      </c>
      <c r="G16" s="42" t="str" cm="1">
        <f t="array" ref="G16">_xlfn.XLOOKUP(
1,
(Raw_hvac!$A$2:$A$100=$A16)*(Raw_hvac!$B$2:$B$100=$B16)*(Raw_hvac!$C$2:$C$100=$C16),
Raw_hvac!$E$2:$E$100,
"-"
)</f>
        <v>0.805</v>
      </c>
      <c r="H16" s="42" cm="1">
        <f t="array" ref="H16">_xlfn.XLOOKUP(
1,
(Raw_hvac!$A$2:$A$100=$A16)*(Raw_hvac!$B$2:$B$100=$B16)*(Raw_hvac!$C$2:$C$100=$C16),
Raw_hvac!$F$2:$F$100,
"-"
)</f>
        <v>3.05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Boiler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Chiller system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0.805</v>
      </c>
      <c r="H17" s="42" cm="1">
        <f t="array" ref="H17">_xlfn.XLOOKUP(
1,
(Raw_hvac!$A$2:$A$100=$A17)*(Raw_hvac!$B$2:$B$100=$B17)*(Raw_hvac!$C$2:$C$100=$C17),
Raw_hvac!$F$2:$F$100,
"-"
)</f>
        <v>3.05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Boiler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Chiller system</v>
      </c>
      <c r="F19" s="5" t="str" cm="1">
        <f t="array" ref="F19">_xlfn.XLOOKUP(
1,
(Raw_hvac!$A$2:$A$100=$A19)*(Raw_hvac!$B$2:$B$100=$B19)*(Raw_hvac!$C$2:$C$100=$C19),
Raw_hvac!$D$2:$D$100,
"-"
)</f>
        <v>MZ-VAV</v>
      </c>
      <c r="G19" s="42" t="str" cm="1">
        <f t="array" ref="G19">_xlfn.XLOOKUP(
1,
(Raw_hvac!$A$2:$A$100=$A19)*(Raw_hvac!$B$2:$B$100=$B19)*(Raw_hvac!$C$2:$C$100=$C19),
Raw_hvac!$E$2:$E$100,
"-"
)</f>
        <v>0.805</v>
      </c>
      <c r="H19" s="42" cm="1">
        <f t="array" ref="H19">_xlfn.XLOOKUP(
1,
(Raw_hvac!$A$2:$A$100=$A19)*(Raw_hvac!$B$2:$B$100=$B19)*(Raw_hvac!$C$2:$C$100=$C19),
Raw_hvac!$F$2:$F$100,
"-"
)</f>
        <v>3.05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Boiler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Chiller system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0.805</v>
      </c>
      <c r="H20" s="42" cm="1">
        <f t="array" ref="H20">_xlfn.XLOOKUP(
1,
(Raw_hvac!$A$2:$A$100=$A20)*(Raw_hvac!$B$2:$B$100=$B20)*(Raw_hvac!$C$2:$C$100=$C20),
Raw_hvac!$F$2:$F$100,
"-"
)</f>
        <v>3.05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Boiler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Chiller system</v>
      </c>
      <c r="F22" s="5" t="str" cm="1">
        <f t="array" ref="F22">_xlfn.XLOOKUP(
1,
(Raw_hvac!$A$2:$A$100=$A22)*(Raw_hvac!$B$2:$B$100=$B22)*(Raw_hvac!$C$2:$C$100=$C22),
Raw_hvac!$D$2:$D$100,
"-"
)</f>
        <v>MZ-VAV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2.87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Boiler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Chiller system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2.87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Boiler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Chiller system</v>
      </c>
      <c r="F25" s="5" t="str" cm="1">
        <f t="array" ref="F25">_xlfn.XLOOKUP(
1,
(Raw_hvac!$A$2:$A$100=$A25)*(Raw_hvac!$B$2:$B$100=$B25)*(Raw_hvac!$C$2:$C$100=$C25),
Raw_hvac!$D$2:$D$100,
"-"
)</f>
        <v>MZ-VAV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2.87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Boiler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Chiller system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2.87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Boiler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Chiller system</v>
      </c>
      <c r="F28" s="5" t="str" cm="1">
        <f t="array" ref="F28">_xlfn.XLOOKUP(
1,
(Raw_hvac!$A$2:$A$100=$A28)*(Raw_hvac!$B$2:$B$100=$B28)*(Raw_hvac!$C$2:$C$100=$C28),
Raw_hvac!$D$2:$D$100,
"-"
)</f>
        <v>MZ-VAV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2.87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Boiler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Chiller system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2.87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Boiler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Chiller system</v>
      </c>
      <c r="F31" s="5" t="str" cm="1">
        <f t="array" ref="F31">_xlfn.XLOOKUP(
1,
(Raw_hvac!$A$2:$A$100=$A31)*(Raw_hvac!$B$2:$B$100=$B31)*(Raw_hvac!$C$2:$C$100=$C31),
Raw_hvac!$D$2:$D$100,
"-"
)</f>
        <v>MZ-VAV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2.87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Boiler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Chiller system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2.87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Health/Medical - Hospital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cDXGF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New Construction</v>
      </c>
      <c r="B46" s="4" t="str">
        <f>Raw_fanoverview!B10</f>
        <v>cDXGF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5.3619709373693114</v>
      </c>
      <c r="F46" s="68">
        <f>IF(Raw_fanoverview!F10=0,"-",Raw_fanoverview!F10)</f>
        <v>0.55000000000000004</v>
      </c>
      <c r="G46" s="68">
        <f>IF(Raw_fanoverview!G10=0,"-",Raw_fanoverview!G10)</f>
        <v>0.9</v>
      </c>
      <c r="H46" s="68">
        <f>IF(Raw_fanoverview!H10=0,"-",Raw_fanoverview!H10)</f>
        <v>1.1499999999999999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cDXGF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cDXHP</v>
      </c>
      <c r="C49" s="4" t="str">
        <f>IF(Raw_fanoverview!D13=0,"-",Raw_fanoverview!D13)</f>
        <v>Main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5.3619709373693114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1.1499999999999999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cDXHP</v>
      </c>
      <c r="C50" s="4" t="str">
        <f>IF(Raw_fanoverview!D14=0,"-",Raw_fanoverview!D14)</f>
        <v>Customized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0.65</v>
      </c>
      <c r="G50" s="68">
        <f>IF(Raw_fanoverview!G14=0,"-",Raw_fanoverview!G14)</f>
        <v>0.85</v>
      </c>
      <c r="H50" s="68">
        <f>IF(Raw_fanoverview!H14=0,"-",Raw_fanoverview!H14)</f>
        <v>0.7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cDXHP</v>
      </c>
      <c r="C51" s="4" t="str">
        <f>IF(Raw_fanoverview!D15=0,"-",Raw_fanoverview!D15)</f>
        <v>Main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0.55000000000000004</v>
      </c>
      <c r="G51" s="68">
        <f>IF(Raw_fanoverview!G15=0,"-",Raw_fanoverview!G15)</f>
        <v>0.87</v>
      </c>
      <c r="H51" s="68">
        <f>IF(Raw_fanoverview!H15=0,"-",Raw_fanoverview!H15)</f>
        <v>0.83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cDXHP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5.3619709373693114</v>
      </c>
      <c r="F52" s="68">
        <f>IF(Raw_fanoverview!F16=0,"-",Raw_fanoverview!F16)</f>
        <v>0.55000000000000004</v>
      </c>
      <c r="G52" s="68">
        <f>IF(Raw_fanoverview!G16=0,"-",Raw_fanoverview!G16)</f>
        <v>0.9</v>
      </c>
      <c r="H52" s="68">
        <f>IF(Raw_fanoverview!H16=0,"-",Raw_fanoverview!H16)</f>
        <v>1.1499999999999999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cDXHP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cDXOH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cDXOH</v>
      </c>
      <c r="C55" s="4" t="str">
        <f>IF(Raw_fanoverview!D19=0,"-",Raw_fanoverview!D19)</f>
        <v>Main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5.3619709373693114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1.1499999999999999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cDXOH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0.65</v>
      </c>
      <c r="G56" s="68">
        <f>IF(Raw_fanoverview!G20=0,"-",Raw_fanoverview!G20)</f>
        <v>0.85</v>
      </c>
      <c r="H56" s="68">
        <f>IF(Raw_fanoverview!H20=0,"-",Raw_fanoverview!H20)</f>
        <v>0.7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cDXOH</v>
      </c>
      <c r="C57" s="4" t="str">
        <f>IF(Raw_fanoverview!D21=0,"-",Raw_fanoverview!D21)</f>
        <v>Main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0.55000000000000004</v>
      </c>
      <c r="G57" s="68">
        <f>IF(Raw_fanoverview!G21=0,"-",Raw_fanoverview!G21)</f>
        <v>0.87</v>
      </c>
      <c r="H57" s="68">
        <f>IF(Raw_fanoverview!H21=0,"-",Raw_fanoverview!H21)</f>
        <v>0.83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cDXOH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5.3619709373693114</v>
      </c>
      <c r="F58" s="68">
        <f>IF(Raw_fanoverview!F22=0,"-",Raw_fanoverview!F22)</f>
        <v>0.55000000000000004</v>
      </c>
      <c r="G58" s="68">
        <f>IF(Raw_fanoverview!G22=0,"-",Raw_fanoverview!G22)</f>
        <v>0.9</v>
      </c>
      <c r="H58" s="68">
        <f>IF(Raw_fanoverview!H22=0,"-",Raw_fanoverview!H22)</f>
        <v>1.1499999999999999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cDXOH</v>
      </c>
      <c r="C59" s="4" t="str">
        <f>IF(Raw_fanoverview!D23=0,"-",Raw_fanoverview!D23)</f>
        <v>Customized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0.65</v>
      </c>
      <c r="G59" s="68">
        <f>IF(Raw_fanoverview!G23=0,"-",Raw_fanoverview!G23)</f>
        <v>0.85</v>
      </c>
      <c r="H59" s="68">
        <f>IF(Raw_fanoverview!H23=0,"-",Raw_fanoverview!H23)</f>
        <v>0.7</v>
      </c>
      <c r="I59" s="26"/>
    </row>
    <row r="60" spans="1:9" x14ac:dyDescent="0.25">
      <c r="A60" s="2" t="str">
        <f>Raw_fanoverview!A24</f>
        <v>Existing</v>
      </c>
      <c r="B60" s="4" t="str">
        <f>Raw_fanoverview!B24</f>
        <v>cPVVG</v>
      </c>
      <c r="C60" s="4" t="str">
        <f>IF(Raw_fanoverview!D24=0,"-",Raw_fanoverview!D24)</f>
        <v>Main</v>
      </c>
      <c r="D60" s="26" t="str">
        <f>_xlfn.LET(_xlpm.x,_xlfn.IFNA(_xlfn.TEXTBEFORE(Raw_fanoverview!C24," Fans"),Raw_fanoverview!C24),IF(_xlpm.x=0,"-",_xlpm.x))</f>
        <v>SZ-VAV</v>
      </c>
      <c r="E60" s="68">
        <f>IF(Raw_fanoverview!E24=0,"-",Raw_fanoverview!E24)</f>
        <v>3.8770014008251108</v>
      </c>
      <c r="F60" s="68">
        <f>IF(Raw_fanoverview!F24=0,"-",Raw_fanoverview!F24)</f>
        <v>0.55000000000000004</v>
      </c>
      <c r="G60" s="68">
        <f>IF(Raw_fanoverview!G24=0,"-",Raw_fanoverview!G24)</f>
        <v>0.87</v>
      </c>
      <c r="H60" s="68">
        <f>IF(Raw_fanoverview!H24=0,"-",Raw_fanoverview!H24)</f>
        <v>0.83</v>
      </c>
      <c r="I60" s="26"/>
    </row>
    <row r="61" spans="1:9" x14ac:dyDescent="0.25">
      <c r="A61" s="2" t="str">
        <f>Raw_fanoverview!A25</f>
        <v>Existing</v>
      </c>
      <c r="B61" s="4" t="str">
        <f>Raw_fanoverview!B25</f>
        <v>cPVVG</v>
      </c>
      <c r="C61" s="4" t="str">
        <f>IF(Raw_fanoverview!D25=0,"-",Raw_fanoverview!D25)</f>
        <v>Main</v>
      </c>
      <c r="D61" s="26" t="str">
        <f>_xlfn.LET(_xlpm.x,_xlfn.IFNA(_xlfn.TEXTBEFORE(Raw_fanoverview!C25," Fans"),Raw_fanoverview!C25),IF(_xlpm.x=0,"-",_xlpm.x))</f>
        <v>SZ-VAV</v>
      </c>
      <c r="E61" s="68">
        <f>IF(Raw_fanoverview!E25=0,"-",Raw_fanoverview!E25)</f>
        <v>5.3619709373693114</v>
      </c>
      <c r="F61" s="68">
        <f>IF(Raw_fanoverview!F25=0,"-",Raw_fanoverview!F25)</f>
        <v>0.55000000000000004</v>
      </c>
      <c r="G61" s="68">
        <f>IF(Raw_fanoverview!G25=0,"-",Raw_fanoverview!G25)</f>
        <v>0.9</v>
      </c>
      <c r="H61" s="68">
        <f>IF(Raw_fanoverview!H25=0,"-",Raw_fanoverview!H25)</f>
        <v>1.1499999999999999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cPVVG</v>
      </c>
      <c r="C62" s="4" t="str">
        <f>IF(Raw_fanoverview!D26=0,"-",Raw_fanoverview!D26)</f>
        <v>Customized</v>
      </c>
      <c r="D62" s="26" t="str">
        <f>_xlfn.LET(_xlpm.x,_xlfn.IFNA(_xlfn.TEXTBEFORE(Raw_fanoverview!C26," Fans"),Raw_fanoverview!C26),IF(_xlpm.x=0,"-",_xlpm.x))</f>
        <v>SZ-CAV</v>
      </c>
      <c r="E62" s="68">
        <f>IF(Raw_fanoverview!E26=0,"-",Raw_fanoverview!E26)</f>
        <v>3.8770014008251108</v>
      </c>
      <c r="F62" s="68">
        <f>IF(Raw_fanoverview!F26=0,"-",Raw_fanoverview!F26)</f>
        <v>0.65</v>
      </c>
      <c r="G62" s="68">
        <f>IF(Raw_fanoverview!G26=0,"-",Raw_fanoverview!G26)</f>
        <v>0.85</v>
      </c>
      <c r="H62" s="68">
        <f>IF(Raw_fanoverview!H26=0,"-",Raw_fanoverview!H26)</f>
        <v>0.7</v>
      </c>
      <c r="I62" s="26"/>
    </row>
    <row r="63" spans="1:9" x14ac:dyDescent="0.25">
      <c r="A63" s="2" t="str">
        <f>Raw_fanoverview!A27</f>
        <v>New Construction</v>
      </c>
      <c r="B63" s="4" t="str">
        <f>Raw_fanoverview!B27</f>
        <v>cPVVG</v>
      </c>
      <c r="C63" s="4" t="str">
        <f>IF(Raw_fanoverview!D27=0,"-",Raw_fanoverview!D27)</f>
        <v>Main</v>
      </c>
      <c r="D63" s="26" t="str">
        <f>_xlfn.LET(_xlpm.x,_xlfn.IFNA(_xlfn.TEXTBEFORE(Raw_fanoverview!C27," Fans"),Raw_fanoverview!C27),IF(_xlpm.x=0,"-",_xlpm.x))</f>
        <v>SZ-VAV</v>
      </c>
      <c r="E63" s="68">
        <f>IF(Raw_fanoverview!E27=0,"-",Raw_fanoverview!E27)</f>
        <v>3.8770014008251108</v>
      </c>
      <c r="F63" s="68">
        <f>IF(Raw_fanoverview!F27=0,"-",Raw_fanoverview!F27)</f>
        <v>0.55000000000000004</v>
      </c>
      <c r="G63" s="68">
        <f>IF(Raw_fanoverview!G27=0,"-",Raw_fanoverview!G27)</f>
        <v>0.87</v>
      </c>
      <c r="H63" s="68">
        <f>IF(Raw_fanoverview!H27=0,"-",Raw_fanoverview!H27)</f>
        <v>0.83</v>
      </c>
      <c r="I63" s="26"/>
    </row>
    <row r="64" spans="1:9" x14ac:dyDescent="0.25">
      <c r="A64" s="2" t="str">
        <f>Raw_fanoverview!A28</f>
        <v>New Construction</v>
      </c>
      <c r="B64" s="4" t="str">
        <f>Raw_fanoverview!B28</f>
        <v>cPVVG</v>
      </c>
      <c r="C64" s="4" t="str">
        <f>IF(Raw_fanoverview!D28=0,"-",Raw_fanoverview!D28)</f>
        <v>Main</v>
      </c>
      <c r="D64" s="26" t="str">
        <f>_xlfn.LET(_xlpm.x,_xlfn.IFNA(_xlfn.TEXTBEFORE(Raw_fanoverview!C28," Fans"),Raw_fanoverview!C28),IF(_xlpm.x=0,"-",_xlpm.x))</f>
        <v>SZ-VAV</v>
      </c>
      <c r="E64" s="68">
        <f>IF(Raw_fanoverview!E28=0,"-",Raw_fanoverview!E28)</f>
        <v>5.3619709373693114</v>
      </c>
      <c r="F64" s="68">
        <f>IF(Raw_fanoverview!F28=0,"-",Raw_fanoverview!F28)</f>
        <v>0.55000000000000004</v>
      </c>
      <c r="G64" s="68">
        <f>IF(Raw_fanoverview!G28=0,"-",Raw_fanoverview!G28)</f>
        <v>0.9</v>
      </c>
      <c r="H64" s="68">
        <f>IF(Raw_fanoverview!H28=0,"-",Raw_fanoverview!H28)</f>
        <v>1.1499999999999999</v>
      </c>
      <c r="I64" s="26"/>
    </row>
    <row r="65" spans="1:9" x14ac:dyDescent="0.25">
      <c r="A65" s="2" t="str">
        <f>Raw_fanoverview!A29</f>
        <v>New Construction</v>
      </c>
      <c r="B65" s="4" t="str">
        <f>Raw_fanoverview!B29</f>
        <v>cPVVG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SZ-CAV</v>
      </c>
      <c r="E65" s="68">
        <f>IF(Raw_fanoverview!E29=0,"-",Raw_fanoverview!E29)</f>
        <v>3.8770014008251108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0.7</v>
      </c>
      <c r="I65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9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525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526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525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526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526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526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39</v>
      </c>
      <c r="B8" t="s">
        <v>48</v>
      </c>
      <c r="C8" t="s">
        <v>526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48</v>
      </c>
      <c r="C9" t="s">
        <v>526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40</v>
      </c>
      <c r="B10" t="s">
        <v>48</v>
      </c>
      <c r="C10" t="s">
        <v>526</v>
      </c>
      <c r="D10" t="s">
        <v>61</v>
      </c>
      <c r="E10">
        <v>5.3619709373693114</v>
      </c>
      <c r="F10">
        <v>0.55000000000000004</v>
      </c>
      <c r="G10">
        <v>0.9</v>
      </c>
      <c r="H10">
        <v>1.1499999999999999</v>
      </c>
    </row>
    <row r="11" spans="1:8" x14ac:dyDescent="0.25">
      <c r="A11" t="s">
        <v>40</v>
      </c>
      <c r="B11" t="s">
        <v>48</v>
      </c>
      <c r="C11" t="s">
        <v>526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39</v>
      </c>
      <c r="B12" t="s">
        <v>65</v>
      </c>
      <c r="C12" t="s">
        <v>526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39</v>
      </c>
      <c r="B13" t="s">
        <v>65</v>
      </c>
      <c r="C13" t="s">
        <v>526</v>
      </c>
      <c r="D13" t="s">
        <v>61</v>
      </c>
      <c r="E13">
        <v>5.3619709373693114</v>
      </c>
      <c r="F13">
        <v>0.55000000000000004</v>
      </c>
      <c r="G13">
        <v>0.9</v>
      </c>
      <c r="H13">
        <v>1.1499999999999999</v>
      </c>
    </row>
    <row r="14" spans="1:8" x14ac:dyDescent="0.25">
      <c r="A14" t="s">
        <v>39</v>
      </c>
      <c r="B14" t="s">
        <v>65</v>
      </c>
      <c r="C14" t="s">
        <v>526</v>
      </c>
      <c r="D14" t="s">
        <v>63</v>
      </c>
      <c r="E14">
        <v>3.8770014008251108</v>
      </c>
      <c r="F14">
        <v>0.65</v>
      </c>
      <c r="G14">
        <v>0.85</v>
      </c>
      <c r="H14">
        <v>0.7</v>
      </c>
    </row>
    <row r="15" spans="1:8" x14ac:dyDescent="0.25">
      <c r="A15" t="s">
        <v>40</v>
      </c>
      <c r="B15" t="s">
        <v>65</v>
      </c>
      <c r="C15" t="s">
        <v>526</v>
      </c>
      <c r="D15" t="s">
        <v>61</v>
      </c>
      <c r="E15">
        <v>3.8770014008251108</v>
      </c>
      <c r="F15">
        <v>0.55000000000000004</v>
      </c>
      <c r="G15">
        <v>0.87</v>
      </c>
      <c r="H15">
        <v>0.83</v>
      </c>
    </row>
    <row r="16" spans="1:8" x14ac:dyDescent="0.25">
      <c r="A16" t="s">
        <v>40</v>
      </c>
      <c r="B16" t="s">
        <v>65</v>
      </c>
      <c r="C16" t="s">
        <v>526</v>
      </c>
      <c r="D16" t="s">
        <v>61</v>
      </c>
      <c r="E16">
        <v>5.3619709373693114</v>
      </c>
      <c r="F16">
        <v>0.55000000000000004</v>
      </c>
      <c r="G16">
        <v>0.9</v>
      </c>
      <c r="H16">
        <v>1.1499999999999999</v>
      </c>
    </row>
    <row r="17" spans="1:8" x14ac:dyDescent="0.25">
      <c r="A17" t="s">
        <v>40</v>
      </c>
      <c r="B17" t="s">
        <v>65</v>
      </c>
      <c r="C17" t="s">
        <v>526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68</v>
      </c>
      <c r="C18" t="s">
        <v>526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68</v>
      </c>
      <c r="C19" t="s">
        <v>526</v>
      </c>
      <c r="D19" t="s">
        <v>61</v>
      </c>
      <c r="E19">
        <v>5.3619709373693114</v>
      </c>
      <c r="F19">
        <v>0.55000000000000004</v>
      </c>
      <c r="G19">
        <v>0.9</v>
      </c>
      <c r="H19">
        <v>1.1499999999999999</v>
      </c>
    </row>
    <row r="20" spans="1:8" x14ac:dyDescent="0.25">
      <c r="A20" t="s">
        <v>39</v>
      </c>
      <c r="B20" t="s">
        <v>68</v>
      </c>
      <c r="C20" t="s">
        <v>526</v>
      </c>
      <c r="D20" t="s">
        <v>63</v>
      </c>
      <c r="E20">
        <v>3.8770014008251108</v>
      </c>
      <c r="F20">
        <v>0.65</v>
      </c>
      <c r="G20">
        <v>0.85</v>
      </c>
      <c r="H20">
        <v>0.7</v>
      </c>
    </row>
    <row r="21" spans="1:8" x14ac:dyDescent="0.25">
      <c r="A21" t="s">
        <v>40</v>
      </c>
      <c r="B21" t="s">
        <v>68</v>
      </c>
      <c r="C21" t="s">
        <v>526</v>
      </c>
      <c r="D21" t="s">
        <v>61</v>
      </c>
      <c r="E21">
        <v>3.8770014008251108</v>
      </c>
      <c r="F21">
        <v>0.55000000000000004</v>
      </c>
      <c r="G21">
        <v>0.87</v>
      </c>
      <c r="H21">
        <v>0.83</v>
      </c>
    </row>
    <row r="22" spans="1:8" x14ac:dyDescent="0.25">
      <c r="A22" t="s">
        <v>40</v>
      </c>
      <c r="B22" t="s">
        <v>68</v>
      </c>
      <c r="C22" t="s">
        <v>526</v>
      </c>
      <c r="D22" t="s">
        <v>61</v>
      </c>
      <c r="E22">
        <v>5.3619709373693114</v>
      </c>
      <c r="F22">
        <v>0.55000000000000004</v>
      </c>
      <c r="G22">
        <v>0.9</v>
      </c>
      <c r="H22">
        <v>1.1499999999999999</v>
      </c>
    </row>
    <row r="23" spans="1:8" x14ac:dyDescent="0.25">
      <c r="A23" t="s">
        <v>40</v>
      </c>
      <c r="B23" t="s">
        <v>68</v>
      </c>
      <c r="C23" t="s">
        <v>526</v>
      </c>
      <c r="D23" t="s">
        <v>63</v>
      </c>
      <c r="E23">
        <v>3.8770014008251108</v>
      </c>
      <c r="F23">
        <v>0.65</v>
      </c>
      <c r="G23">
        <v>0.85</v>
      </c>
      <c r="H23">
        <v>0.7</v>
      </c>
    </row>
    <row r="24" spans="1:8" x14ac:dyDescent="0.25">
      <c r="A24" t="s">
        <v>39</v>
      </c>
      <c r="B24" t="s">
        <v>69</v>
      </c>
      <c r="C24" t="s">
        <v>527</v>
      </c>
      <c r="D24" t="s">
        <v>61</v>
      </c>
      <c r="E24">
        <v>3.8770014008251108</v>
      </c>
      <c r="F24">
        <v>0.55000000000000004</v>
      </c>
      <c r="G24">
        <v>0.87</v>
      </c>
      <c r="H24">
        <v>0.83</v>
      </c>
    </row>
    <row r="25" spans="1:8" x14ac:dyDescent="0.25">
      <c r="A25" t="s">
        <v>39</v>
      </c>
      <c r="B25" t="s">
        <v>69</v>
      </c>
      <c r="C25" t="s">
        <v>527</v>
      </c>
      <c r="D25" t="s">
        <v>61</v>
      </c>
      <c r="E25">
        <v>5.3619709373693114</v>
      </c>
      <c r="F25">
        <v>0.55000000000000004</v>
      </c>
      <c r="G25">
        <v>0.9</v>
      </c>
      <c r="H25">
        <v>1.1499999999999999</v>
      </c>
    </row>
    <row r="26" spans="1:8" x14ac:dyDescent="0.25">
      <c r="A26" t="s">
        <v>39</v>
      </c>
      <c r="B26" t="s">
        <v>69</v>
      </c>
      <c r="C26" t="s">
        <v>526</v>
      </c>
      <c r="D26" t="s">
        <v>63</v>
      </c>
      <c r="E26">
        <v>3.8770014008251108</v>
      </c>
      <c r="F26">
        <v>0.65</v>
      </c>
      <c r="G26">
        <v>0.85</v>
      </c>
      <c r="H26">
        <v>0.7</v>
      </c>
    </row>
    <row r="27" spans="1:8" x14ac:dyDescent="0.25">
      <c r="A27" t="s">
        <v>40</v>
      </c>
      <c r="B27" t="s">
        <v>69</v>
      </c>
      <c r="C27" t="s">
        <v>527</v>
      </c>
      <c r="D27" t="s">
        <v>61</v>
      </c>
      <c r="E27">
        <v>3.8770014008251108</v>
      </c>
      <c r="F27">
        <v>0.55000000000000004</v>
      </c>
      <c r="G27">
        <v>0.87</v>
      </c>
      <c r="H27">
        <v>0.83</v>
      </c>
    </row>
    <row r="28" spans="1:8" x14ac:dyDescent="0.25">
      <c r="A28" t="s">
        <v>40</v>
      </c>
      <c r="B28" t="s">
        <v>69</v>
      </c>
      <c r="C28" t="s">
        <v>527</v>
      </c>
      <c r="D28" t="s">
        <v>61</v>
      </c>
      <c r="E28">
        <v>5.3619709373693114</v>
      </c>
      <c r="F28">
        <v>0.55000000000000004</v>
      </c>
      <c r="G28">
        <v>0.9</v>
      </c>
      <c r="H28">
        <v>1.1499999999999999</v>
      </c>
    </row>
    <row r="29" spans="1:8" x14ac:dyDescent="0.25">
      <c r="A29" t="s">
        <v>40</v>
      </c>
      <c r="B29" t="s">
        <v>69</v>
      </c>
      <c r="C29" t="s">
        <v>526</v>
      </c>
      <c r="D29" t="s">
        <v>63</v>
      </c>
      <c r="E29">
        <v>3.8770014008251108</v>
      </c>
      <c r="F29">
        <v>0.65</v>
      </c>
      <c r="G29">
        <v>0.85</v>
      </c>
      <c r="H29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516</v>
      </c>
      <c r="H1" s="45" t="s">
        <v>517</v>
      </c>
    </row>
    <row r="2" spans="1:8" x14ac:dyDescent="0.25">
      <c r="A2" t="s">
        <v>39</v>
      </c>
      <c r="B2" t="s">
        <v>67</v>
      </c>
      <c r="C2" t="s">
        <v>61</v>
      </c>
      <c r="D2" t="s">
        <v>518</v>
      </c>
      <c r="E2" t="s">
        <v>519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518</v>
      </c>
      <c r="E3" t="s">
        <v>519</v>
      </c>
      <c r="F3">
        <v>3.05</v>
      </c>
      <c r="G3" t="s">
        <v>520</v>
      </c>
      <c r="H3" t="s">
        <v>520</v>
      </c>
    </row>
    <row r="4" spans="1:8" x14ac:dyDescent="0.25">
      <c r="A4" t="s">
        <v>39</v>
      </c>
      <c r="B4" t="s">
        <v>67</v>
      </c>
      <c r="C4" t="s">
        <v>63</v>
      </c>
      <c r="D4" t="s">
        <v>521</v>
      </c>
      <c r="E4" t="s">
        <v>519</v>
      </c>
      <c r="F4">
        <v>3.05</v>
      </c>
      <c r="G4" t="s">
        <v>520</v>
      </c>
      <c r="H4" t="s">
        <v>520</v>
      </c>
    </row>
    <row r="5" spans="1:8" x14ac:dyDescent="0.25">
      <c r="A5" t="s">
        <v>40</v>
      </c>
      <c r="B5" t="s">
        <v>67</v>
      </c>
      <c r="C5" t="s">
        <v>61</v>
      </c>
      <c r="D5" t="s">
        <v>518</v>
      </c>
      <c r="E5" t="s">
        <v>519</v>
      </c>
      <c r="F5">
        <v>3.05</v>
      </c>
    </row>
    <row r="6" spans="1:8" x14ac:dyDescent="0.25">
      <c r="A6" t="s">
        <v>40</v>
      </c>
      <c r="B6" t="s">
        <v>67</v>
      </c>
      <c r="C6" t="s">
        <v>62</v>
      </c>
      <c r="D6" t="s">
        <v>518</v>
      </c>
      <c r="E6" t="s">
        <v>519</v>
      </c>
      <c r="F6">
        <v>3.05</v>
      </c>
      <c r="G6" t="s">
        <v>520</v>
      </c>
      <c r="H6" t="s">
        <v>520</v>
      </c>
    </row>
    <row r="7" spans="1:8" x14ac:dyDescent="0.25">
      <c r="A7" t="s">
        <v>40</v>
      </c>
      <c r="B7" t="s">
        <v>67</v>
      </c>
      <c r="C7" t="s">
        <v>63</v>
      </c>
      <c r="D7" t="s">
        <v>521</v>
      </c>
      <c r="E7" t="s">
        <v>519</v>
      </c>
      <c r="F7">
        <v>3.05</v>
      </c>
      <c r="G7" t="s">
        <v>520</v>
      </c>
      <c r="H7" t="s">
        <v>520</v>
      </c>
    </row>
    <row r="8" spans="1:8" x14ac:dyDescent="0.25">
      <c r="A8" t="s">
        <v>39</v>
      </c>
      <c r="B8" t="s">
        <v>48</v>
      </c>
      <c r="C8" t="s">
        <v>61</v>
      </c>
      <c r="D8" t="s">
        <v>521</v>
      </c>
      <c r="E8" t="s">
        <v>522</v>
      </c>
      <c r="F8">
        <v>3.65</v>
      </c>
    </row>
    <row r="9" spans="1:8" x14ac:dyDescent="0.25">
      <c r="A9" t="s">
        <v>39</v>
      </c>
      <c r="B9" t="s">
        <v>48</v>
      </c>
      <c r="C9" t="s">
        <v>62</v>
      </c>
      <c r="D9" t="s">
        <v>518</v>
      </c>
      <c r="E9" t="s">
        <v>522</v>
      </c>
      <c r="F9">
        <v>2.87</v>
      </c>
      <c r="G9" t="s">
        <v>520</v>
      </c>
      <c r="H9" t="s">
        <v>520</v>
      </c>
    </row>
    <row r="10" spans="1:8" x14ac:dyDescent="0.25">
      <c r="A10" t="s">
        <v>39</v>
      </c>
      <c r="B10" t="s">
        <v>48</v>
      </c>
      <c r="C10" t="s">
        <v>63</v>
      </c>
      <c r="D10" t="s">
        <v>521</v>
      </c>
      <c r="E10" t="s">
        <v>522</v>
      </c>
      <c r="F10">
        <v>2.87</v>
      </c>
      <c r="G10" t="s">
        <v>520</v>
      </c>
      <c r="H10" t="s">
        <v>520</v>
      </c>
    </row>
    <row r="11" spans="1:8" x14ac:dyDescent="0.25">
      <c r="A11" t="s">
        <v>40</v>
      </c>
      <c r="B11" t="s">
        <v>48</v>
      </c>
      <c r="C11" t="s">
        <v>61</v>
      </c>
      <c r="D11" t="s">
        <v>521</v>
      </c>
      <c r="E11" t="s">
        <v>522</v>
      </c>
      <c r="F11">
        <v>3.65</v>
      </c>
    </row>
    <row r="12" spans="1:8" x14ac:dyDescent="0.25">
      <c r="A12" t="s">
        <v>40</v>
      </c>
      <c r="B12" t="s">
        <v>48</v>
      </c>
      <c r="C12" t="s">
        <v>62</v>
      </c>
      <c r="D12" t="s">
        <v>518</v>
      </c>
      <c r="E12" t="s">
        <v>522</v>
      </c>
      <c r="F12">
        <v>2.87</v>
      </c>
      <c r="G12" t="s">
        <v>520</v>
      </c>
      <c r="H12" t="s">
        <v>520</v>
      </c>
    </row>
    <row r="13" spans="1:8" x14ac:dyDescent="0.25">
      <c r="A13" t="s">
        <v>40</v>
      </c>
      <c r="B13" t="s">
        <v>48</v>
      </c>
      <c r="C13" t="s">
        <v>63</v>
      </c>
      <c r="D13" t="s">
        <v>521</v>
      </c>
      <c r="E13" t="s">
        <v>522</v>
      </c>
      <c r="F13">
        <v>2.87</v>
      </c>
      <c r="G13" t="s">
        <v>520</v>
      </c>
      <c r="H13" t="s">
        <v>520</v>
      </c>
    </row>
    <row r="14" spans="1:8" x14ac:dyDescent="0.25">
      <c r="A14" t="s">
        <v>39</v>
      </c>
      <c r="B14" t="s">
        <v>65</v>
      </c>
      <c r="C14" t="s">
        <v>61</v>
      </c>
      <c r="D14" t="s">
        <v>521</v>
      </c>
      <c r="E14" t="s">
        <v>523</v>
      </c>
      <c r="F14">
        <v>3.65</v>
      </c>
    </row>
    <row r="15" spans="1:8" x14ac:dyDescent="0.25">
      <c r="A15" t="s">
        <v>39</v>
      </c>
      <c r="B15" t="s">
        <v>65</v>
      </c>
      <c r="C15" t="s">
        <v>62</v>
      </c>
      <c r="D15" t="s">
        <v>518</v>
      </c>
      <c r="E15" t="s">
        <v>522</v>
      </c>
      <c r="F15">
        <v>2.87</v>
      </c>
      <c r="G15" t="s">
        <v>520</v>
      </c>
      <c r="H15" t="s">
        <v>520</v>
      </c>
    </row>
    <row r="16" spans="1:8" x14ac:dyDescent="0.25">
      <c r="A16" t="s">
        <v>39</v>
      </c>
      <c r="B16" t="s">
        <v>65</v>
      </c>
      <c r="C16" t="s">
        <v>63</v>
      </c>
      <c r="D16" t="s">
        <v>521</v>
      </c>
      <c r="E16" t="s">
        <v>522</v>
      </c>
      <c r="F16">
        <v>2.87</v>
      </c>
      <c r="G16" t="s">
        <v>520</v>
      </c>
      <c r="H16" t="s">
        <v>520</v>
      </c>
    </row>
    <row r="17" spans="1:8" x14ac:dyDescent="0.25">
      <c r="A17" t="s">
        <v>40</v>
      </c>
      <c r="B17" t="s">
        <v>65</v>
      </c>
      <c r="C17" t="s">
        <v>61</v>
      </c>
      <c r="D17" t="s">
        <v>521</v>
      </c>
      <c r="E17" t="s">
        <v>523</v>
      </c>
      <c r="F17">
        <v>3.65</v>
      </c>
    </row>
    <row r="18" spans="1:8" x14ac:dyDescent="0.25">
      <c r="A18" t="s">
        <v>40</v>
      </c>
      <c r="B18" t="s">
        <v>65</v>
      </c>
      <c r="C18" t="s">
        <v>62</v>
      </c>
      <c r="D18" t="s">
        <v>518</v>
      </c>
      <c r="E18" t="s">
        <v>522</v>
      </c>
      <c r="F18">
        <v>2.87</v>
      </c>
      <c r="G18" t="s">
        <v>520</v>
      </c>
      <c r="H18" t="s">
        <v>520</v>
      </c>
    </row>
    <row r="19" spans="1:8" x14ac:dyDescent="0.25">
      <c r="A19" t="s">
        <v>40</v>
      </c>
      <c r="B19" t="s">
        <v>65</v>
      </c>
      <c r="C19" t="s">
        <v>63</v>
      </c>
      <c r="D19" t="s">
        <v>521</v>
      </c>
      <c r="E19" t="s">
        <v>522</v>
      </c>
      <c r="F19">
        <v>2.87</v>
      </c>
      <c r="G19" t="s">
        <v>520</v>
      </c>
      <c r="H19" t="s">
        <v>520</v>
      </c>
    </row>
    <row r="20" spans="1:8" x14ac:dyDescent="0.25">
      <c r="A20" t="s">
        <v>39</v>
      </c>
      <c r="B20" t="s">
        <v>68</v>
      </c>
      <c r="C20" t="s">
        <v>61</v>
      </c>
      <c r="D20" t="s">
        <v>521</v>
      </c>
      <c r="E20" t="s">
        <v>91</v>
      </c>
      <c r="F20">
        <v>3.65</v>
      </c>
    </row>
    <row r="21" spans="1:8" x14ac:dyDescent="0.25">
      <c r="A21" t="s">
        <v>39</v>
      </c>
      <c r="B21" t="s">
        <v>68</v>
      </c>
      <c r="C21" t="s">
        <v>62</v>
      </c>
      <c r="D21" t="s">
        <v>518</v>
      </c>
      <c r="E21" t="s">
        <v>522</v>
      </c>
      <c r="F21">
        <v>2.87</v>
      </c>
      <c r="G21" t="s">
        <v>520</v>
      </c>
      <c r="H21" t="s">
        <v>520</v>
      </c>
    </row>
    <row r="22" spans="1:8" x14ac:dyDescent="0.25">
      <c r="A22" t="s">
        <v>39</v>
      </c>
      <c r="B22" t="s">
        <v>68</v>
      </c>
      <c r="C22" t="s">
        <v>63</v>
      </c>
      <c r="D22" t="s">
        <v>521</v>
      </c>
      <c r="E22" t="s">
        <v>522</v>
      </c>
      <c r="F22">
        <v>2.87</v>
      </c>
      <c r="G22" t="s">
        <v>520</v>
      </c>
      <c r="H22" t="s">
        <v>520</v>
      </c>
    </row>
    <row r="23" spans="1:8" x14ac:dyDescent="0.25">
      <c r="A23" t="s">
        <v>40</v>
      </c>
      <c r="B23" t="s">
        <v>68</v>
      </c>
      <c r="C23" t="s">
        <v>61</v>
      </c>
      <c r="D23" t="s">
        <v>521</v>
      </c>
      <c r="E23" t="s">
        <v>91</v>
      </c>
      <c r="F23">
        <v>3.65</v>
      </c>
    </row>
    <row r="24" spans="1:8" x14ac:dyDescent="0.25">
      <c r="A24" t="s">
        <v>40</v>
      </c>
      <c r="B24" t="s">
        <v>68</v>
      </c>
      <c r="C24" t="s">
        <v>62</v>
      </c>
      <c r="D24" t="s">
        <v>518</v>
      </c>
      <c r="E24" t="s">
        <v>522</v>
      </c>
      <c r="F24">
        <v>2.87</v>
      </c>
      <c r="G24" t="s">
        <v>520</v>
      </c>
      <c r="H24" t="s">
        <v>520</v>
      </c>
    </row>
    <row r="25" spans="1:8" x14ac:dyDescent="0.25">
      <c r="A25" t="s">
        <v>40</v>
      </c>
      <c r="B25" t="s">
        <v>68</v>
      </c>
      <c r="C25" t="s">
        <v>63</v>
      </c>
      <c r="D25" t="s">
        <v>521</v>
      </c>
      <c r="E25" t="s">
        <v>522</v>
      </c>
      <c r="F25">
        <v>2.87</v>
      </c>
      <c r="G25" t="s">
        <v>520</v>
      </c>
      <c r="H25" t="s">
        <v>520</v>
      </c>
    </row>
    <row r="26" spans="1:8" x14ac:dyDescent="0.25">
      <c r="A26" t="s">
        <v>39</v>
      </c>
      <c r="B26" t="s">
        <v>69</v>
      </c>
      <c r="C26" t="s">
        <v>61</v>
      </c>
      <c r="D26" t="s">
        <v>524</v>
      </c>
      <c r="E26" t="s">
        <v>522</v>
      </c>
      <c r="F26">
        <v>3.65</v>
      </c>
    </row>
    <row r="27" spans="1:8" x14ac:dyDescent="0.25">
      <c r="A27" t="s">
        <v>39</v>
      </c>
      <c r="B27" t="s">
        <v>69</v>
      </c>
      <c r="C27" t="s">
        <v>62</v>
      </c>
      <c r="D27" t="s">
        <v>518</v>
      </c>
      <c r="E27" t="s">
        <v>522</v>
      </c>
      <c r="F27">
        <v>2.87</v>
      </c>
      <c r="G27" t="s">
        <v>520</v>
      </c>
      <c r="H27" t="s">
        <v>520</v>
      </c>
    </row>
    <row r="28" spans="1:8" x14ac:dyDescent="0.25">
      <c r="A28" t="s">
        <v>39</v>
      </c>
      <c r="B28" t="s">
        <v>69</v>
      </c>
      <c r="C28" t="s">
        <v>63</v>
      </c>
      <c r="D28" t="s">
        <v>521</v>
      </c>
      <c r="E28" t="s">
        <v>522</v>
      </c>
      <c r="F28">
        <v>2.87</v>
      </c>
      <c r="G28" t="s">
        <v>520</v>
      </c>
      <c r="H28" t="s">
        <v>520</v>
      </c>
    </row>
    <row r="29" spans="1:8" x14ac:dyDescent="0.25">
      <c r="A29" t="s">
        <v>40</v>
      </c>
      <c r="B29" t="s">
        <v>69</v>
      </c>
      <c r="C29" t="s">
        <v>61</v>
      </c>
      <c r="D29" t="s">
        <v>524</v>
      </c>
      <c r="E29" t="s">
        <v>522</v>
      </c>
      <c r="F29">
        <v>3.65</v>
      </c>
    </row>
    <row r="30" spans="1:8" x14ac:dyDescent="0.25">
      <c r="A30" t="s">
        <v>40</v>
      </c>
      <c r="B30" t="s">
        <v>69</v>
      </c>
      <c r="C30" t="s">
        <v>62</v>
      </c>
      <c r="D30" t="s">
        <v>518</v>
      </c>
      <c r="E30" t="s">
        <v>522</v>
      </c>
      <c r="F30">
        <v>2.87</v>
      </c>
      <c r="G30" t="s">
        <v>520</v>
      </c>
      <c r="H30" t="s">
        <v>520</v>
      </c>
    </row>
    <row r="31" spans="1:8" x14ac:dyDescent="0.25">
      <c r="A31" t="s">
        <v>40</v>
      </c>
      <c r="B31" t="s">
        <v>69</v>
      </c>
      <c r="C31" t="s">
        <v>63</v>
      </c>
      <c r="D31" t="s">
        <v>521</v>
      </c>
      <c r="E31" t="s">
        <v>522</v>
      </c>
      <c r="F31">
        <v>2.87</v>
      </c>
      <c r="G31" t="s">
        <v>520</v>
      </c>
      <c r="H31" t="s">
        <v>520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8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Health/Medical - Hospital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6">_xlfn._xlws.SORT(_xlfn.UNIQUE(_xlfn._xlws.FILTER(Raw_outdoorairflowrate!A2:A5000, Raw_outdoorairflowrate!A2:A5000&lt;&gt;0)))</f>
        <v>Dining_fast</v>
      </c>
    </row>
    <row r="3" spans="1:26" ht="18" customHeight="1" x14ac:dyDescent="0.25">
      <c r="A3" s="2" t="str">
        <f>Z2</f>
        <v>Dining_fast</v>
      </c>
      <c r="B3" s="53">
        <f>SUMIF(Raw_outdoorairflowrate!$A:$A, $A3, Raw_outdoorairflowrate!B:B)</f>
        <v>4121.7199999999993</v>
      </c>
      <c r="C3" s="35">
        <f>SUMIF(Raw_outdoorairflowrate!$A:$A, $A3, Raw_outdoorairflowrate!C:C)</f>
        <v>0</v>
      </c>
      <c r="D3" s="35">
        <f>SUMIF(Raw_outdoorairflowrate!$A:$A, $A3, Raw_outdoorairflowrate!D:D)</f>
        <v>0.5</v>
      </c>
      <c r="E3" s="61">
        <f>B3*D3</f>
        <v>2060.8599999999997</v>
      </c>
      <c r="F3" s="26"/>
      <c r="Z3" t="str">
        <v>Health_operating</v>
      </c>
    </row>
    <row r="4" spans="1:26" ht="18" customHeight="1" x14ac:dyDescent="0.25">
      <c r="A4" s="2" t="str">
        <f t="shared" ref="A4:A7" si="0">Z3</f>
        <v>Health_operating</v>
      </c>
      <c r="B4" s="53">
        <f>SUMIF(Raw_outdoorairflowrate!$A:$A, $A4, Raw_outdoorairflowrate!B:B)</f>
        <v>58179.47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7" si="1">B4*D4</f>
        <v>8726.9205000000002</v>
      </c>
      <c r="F4" s="26"/>
      <c r="Z4" t="str">
        <v>Health_patient</v>
      </c>
    </row>
    <row r="5" spans="1:26" ht="18" customHeight="1" x14ac:dyDescent="0.25">
      <c r="A5" s="2" t="str">
        <f t="shared" si="0"/>
        <v>Health_patient</v>
      </c>
      <c r="B5" s="53">
        <f>SUMIF(Raw_outdoorairflowrate!$A:$A, $A5, Raw_outdoorairflowrate!B:B)</f>
        <v>94998.89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14249.833499999999</v>
      </c>
      <c r="F5" s="26"/>
      <c r="Z5" t="str">
        <v>Kitchen</v>
      </c>
    </row>
    <row r="6" spans="1:26" ht="18" customHeight="1" x14ac:dyDescent="0.25">
      <c r="A6" s="2" t="str">
        <f t="shared" si="0"/>
        <v>Kitchen</v>
      </c>
      <c r="B6" s="53">
        <f>SUMIF(Raw_outdoorairflowrate!$A:$A, $A6, Raw_outdoorairflowrate!B:B)</f>
        <v>1794.45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269.16750000000002</v>
      </c>
      <c r="F6" s="26"/>
      <c r="Z6" t="str">
        <v>Office</v>
      </c>
    </row>
    <row r="7" spans="1:26" ht="18" customHeight="1" x14ac:dyDescent="0.25">
      <c r="A7" s="2" t="str">
        <f t="shared" si="0"/>
        <v>Office</v>
      </c>
      <c r="B7" s="53">
        <f>SUMIF(Raw_outdoorairflowrate!$A:$A, $A7, Raw_outdoorairflowrate!B:B)</f>
        <v>90915.59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13637.3385</v>
      </c>
      <c r="F7" s="26"/>
    </row>
    <row r="10" spans="1:26" ht="15.75" customHeight="1" x14ac:dyDescent="0.25">
      <c r="A10" s="93" t="str">
        <f>"OA Controller - "&amp;Prototype!A2</f>
        <v>OA Controller - Health/Medical - Hospital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1:26" x14ac:dyDescent="0.25">
      <c r="A11" s="19" t="s">
        <v>13</v>
      </c>
      <c r="B11" s="19" t="s">
        <v>18</v>
      </c>
      <c r="C11" s="19" t="s">
        <v>17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  <c r="K11" s="8" t="s">
        <v>80</v>
      </c>
      <c r="L11" s="8" t="s">
        <v>81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101</v>
      </c>
    </row>
    <row r="12" spans="1:26" x14ac:dyDescent="0.25">
      <c r="A12" s="100" t="s">
        <v>46</v>
      </c>
      <c r="B12" s="3" t="s">
        <v>39</v>
      </c>
      <c r="C12" s="3" t="s">
        <v>82</v>
      </c>
      <c r="D12" s="2" cm="1">
        <f t="array" ref="D12">_xlfn.XLOOKUP(
1,
(Raw_oacontroller!$B$2:$B$100=$B12)*(Raw_oacontroller!$A$2:$A$100=D$11),
Raw_oacontroller!$C$2:$C$100
)</f>
        <v>75</v>
      </c>
      <c r="E12" s="2" cm="1">
        <f t="array" ref="E12">_xlfn.XLOOKUP(
1,
(Raw_oacontroller!$B$2:$B$100=$B12)*(Raw_oacontroller!$A$2:$A$100=E$11),
Raw_oacontroller!$C$2:$C$100
)</f>
        <v>73</v>
      </c>
      <c r="F12" s="2" cm="1">
        <f t="array" ref="F12">_xlfn.XLOOKUP(
1,
(Raw_oacontroller!$B$2:$B$100=$B12)*(Raw_oacontroller!$A$2:$A$100=F$11),
Raw_oacontroller!$C$2:$C$100
)</f>
        <v>75</v>
      </c>
      <c r="G12" s="2" cm="1">
        <f t="array" ref="G12">_xlfn.XLOOKUP(
1,
(Raw_oacontroller!$B$2:$B$100=$B12)*(Raw_oacontroller!$A$2:$A$100=G$11),
Raw_oacontroller!$C$2:$C$100
)</f>
        <v>73</v>
      </c>
      <c r="H12" s="2" cm="1">
        <f t="array" ref="H12">_xlfn.XLOOKUP(
1,
(Raw_oacontroller!$B$2:$B$100=$B12)*(Raw_oacontroller!$A$2:$A$100=H$11),
Raw_oacontroller!$C$2:$C$100
)</f>
        <v>75</v>
      </c>
      <c r="I12" s="2" cm="1">
        <f t="array" ref="I12">_xlfn.XLOOKUP(
1,
(Raw_oacontroller!$B$2:$B$100=$B12)*(Raw_oacontroller!$A$2:$A$100=I$11),
Raw_oacontroller!$C$2:$C$100
)</f>
        <v>71</v>
      </c>
      <c r="J12" s="2" cm="1">
        <f t="array" ref="J12">_xlfn.XLOOKUP(
1,
(Raw_oacontroller!$B$2:$B$100=$B12)*(Raw_oacontroller!$A$2:$A$100=J$11),
Raw_oacontroller!$C$2:$C$100
)</f>
        <v>69</v>
      </c>
      <c r="K12" s="2" cm="1">
        <f t="array" ref="K12">_xlfn.XLOOKUP(
1,
(Raw_oacontroller!$B$2:$B$100=$B12)*(Raw_oacontroller!$A$2:$A$100=K$11),
Raw_oacontroller!$C$2:$C$100
)</f>
        <v>71</v>
      </c>
      <c r="L12" s="2" cm="1">
        <f t="array" ref="L12">_xlfn.XLOOKUP(
1,
(Raw_oacontroller!$B$2:$B$100=$B12)*(Raw_oacontroller!$A$2:$A$100=L$11),
Raw_oacontroller!$C$2:$C$100
)</f>
        <v>71</v>
      </c>
      <c r="M12" s="2" cm="1">
        <f t="array" ref="M12">_xlfn.XLOOKUP(
1,
(Raw_oacontroller!$B$2:$B$100=$B12)*(Raw_oacontroller!$A$2:$A$100=M$11),
Raw_oacontroller!$C$2:$C$100
)</f>
        <v>73</v>
      </c>
      <c r="N12" s="2" cm="1">
        <f t="array" ref="N12">_xlfn.XLOOKUP(
1,
(Raw_oacontroller!$B$2:$B$100=$B12)*(Raw_oacontroller!$A$2:$A$100=N$11),
Raw_oacontroller!$C$2:$C$100
)</f>
        <v>75</v>
      </c>
      <c r="O12" s="2" cm="1">
        <f t="array" ref="O12">_xlfn.XLOOKUP(
1,
(Raw_oacontroller!$B$2:$B$100=$B12)*(Raw_oacontroller!$A$2:$A$100=O$11),
Raw_oacontroller!$C$2:$C$100
)</f>
        <v>75</v>
      </c>
      <c r="P12" s="2" cm="1">
        <f t="array" ref="P12">_xlfn.XLOOKUP(
1,
(Raw_oacontroller!$B$2:$B$100=$B12)*(Raw_oacontroller!$A$2:$A$100=P$11),
Raw_oacontroller!$C$2:$C$100
)</f>
        <v>75</v>
      </c>
      <c r="Q12" s="2" cm="1">
        <f t="array" ref="Q12">_xlfn.XLOOKUP(
1,
(Raw_oacontroller!$B$2:$B$100=$B12)*(Raw_oacontroller!$A$2:$A$100=Q$11),
Raw_oacontroller!$C$2:$C$100
)</f>
        <v>75</v>
      </c>
      <c r="R12" s="2" cm="1">
        <f t="array" ref="R12">_xlfn.XLOOKUP(
1,
(Raw_oacontroller!$B$2:$B$100=$B12)*(Raw_oacontroller!$A$2:$A$100=R$11),
Raw_oacontroller!$C$2:$C$100
)</f>
        <v>75</v>
      </c>
      <c r="S12" s="2" cm="1">
        <f t="array" ref="S12">_xlfn.XLOOKUP(
1,
(Raw_oacontroller!$B$2:$B$100=$B12)*(Raw_oacontroller!$A$2:$A$100=S$11),
Raw_oacontroller!$C$2:$C$100
)</f>
        <v>75</v>
      </c>
      <c r="T12" s="26"/>
    </row>
    <row r="13" spans="1:26" x14ac:dyDescent="0.25">
      <c r="A13" s="100"/>
      <c r="B13" s="2" t="s">
        <v>40</v>
      </c>
      <c r="C13" s="3" t="s">
        <v>82</v>
      </c>
      <c r="D13" s="2" cm="1">
        <f t="array" ref="D13">_xlfn.XLOOKUP(
1,
(Raw_oacontroller!$B$2:$B$100=$B13)*(Raw_oacontroller!$A$2:$A$100=D$11),
Raw_oacontroller!$C$2:$C$100
)</f>
        <v>75</v>
      </c>
      <c r="E13" s="2" cm="1">
        <f t="array" ref="E13">_xlfn.XLOOKUP(
1,
(Raw_oacontroller!$B$2:$B$100=$B13)*(Raw_oacontroller!$A$2:$A$100=E$11),
Raw_oacontroller!$C$2:$C$100
)</f>
        <v>73</v>
      </c>
      <c r="F13" s="2" cm="1">
        <f t="array" ref="F13">_xlfn.XLOOKUP(
1,
(Raw_oacontroller!$B$2:$B$100=$B13)*(Raw_oacontroller!$A$2:$A$100=F$11),
Raw_oacontroller!$C$2:$C$100
)</f>
        <v>75</v>
      </c>
      <c r="G13" s="2" cm="1">
        <f t="array" ref="G13">_xlfn.XLOOKUP(
1,
(Raw_oacontroller!$B$2:$B$100=$B13)*(Raw_oacontroller!$A$2:$A$100=G$11),
Raw_oacontroller!$C$2:$C$100
)</f>
        <v>73</v>
      </c>
      <c r="H13" s="2" cm="1">
        <f t="array" ref="H13">_xlfn.XLOOKUP(
1,
(Raw_oacontroller!$B$2:$B$100=$B13)*(Raw_oacontroller!$A$2:$A$100=H$11),
Raw_oacontroller!$C$2:$C$100
)</f>
        <v>75</v>
      </c>
      <c r="I13" s="2" cm="1">
        <f t="array" ref="I13">_xlfn.XLOOKUP(
1,
(Raw_oacontroller!$B$2:$B$100=$B13)*(Raw_oacontroller!$A$2:$A$100=I$11),
Raw_oacontroller!$C$2:$C$100
)</f>
        <v>71</v>
      </c>
      <c r="J13" s="2" cm="1">
        <f t="array" ref="J13">_xlfn.XLOOKUP(
1,
(Raw_oacontroller!$B$2:$B$100=$B13)*(Raw_oacontroller!$A$2:$A$100=J$11),
Raw_oacontroller!$C$2:$C$100
)</f>
        <v>69</v>
      </c>
      <c r="K13" s="2" cm="1">
        <f t="array" ref="K13">_xlfn.XLOOKUP(
1,
(Raw_oacontroller!$B$2:$B$100=$B13)*(Raw_oacontroller!$A$2:$A$100=K$11),
Raw_oacontroller!$C$2:$C$100
)</f>
        <v>71</v>
      </c>
      <c r="L13" s="2" cm="1">
        <f t="array" ref="L13">_xlfn.XLOOKUP(
1,
(Raw_oacontroller!$B$2:$B$100=$B13)*(Raw_oacontroller!$A$2:$A$100=L$11),
Raw_oacontroller!$C$2:$C$100
)</f>
        <v>71</v>
      </c>
      <c r="M13" s="2" cm="1">
        <f t="array" ref="M13">_xlfn.XLOOKUP(
1,
(Raw_oacontroller!$B$2:$B$100=$B13)*(Raw_oacontroller!$A$2:$A$100=M$11),
Raw_oacontroller!$C$2:$C$100
)</f>
        <v>73</v>
      </c>
      <c r="N13" s="2" cm="1">
        <f t="array" ref="N13">_xlfn.XLOOKUP(
1,
(Raw_oacontroller!$B$2:$B$100=$B13)*(Raw_oacontroller!$A$2:$A$100=N$11),
Raw_oacontroller!$C$2:$C$100
)</f>
        <v>75</v>
      </c>
      <c r="O13" s="2" cm="1">
        <f t="array" ref="O13">_xlfn.XLOOKUP(
1,
(Raw_oacontroller!$B$2:$B$100=$B13)*(Raw_oacontroller!$A$2:$A$100=O$11),
Raw_oacontroller!$C$2:$C$100
)</f>
        <v>75</v>
      </c>
      <c r="P13" s="2" cm="1">
        <f t="array" ref="P13">_xlfn.XLOOKUP(
1,
(Raw_oacontroller!$B$2:$B$100=$B13)*(Raw_oacontroller!$A$2:$A$100=P$11),
Raw_oacontroller!$C$2:$C$100
)</f>
        <v>75</v>
      </c>
      <c r="Q13" s="2" cm="1">
        <f t="array" ref="Q13">_xlfn.XLOOKUP(
1,
(Raw_oacontroller!$B$2:$B$100=$B13)*(Raw_oacontroller!$A$2:$A$100=Q$11),
Raw_oacontroller!$C$2:$C$100
)</f>
        <v>75</v>
      </c>
      <c r="R13" s="2" cm="1">
        <f t="array" ref="R13">_xlfn.XLOOKUP(
1,
(Raw_oacontroller!$B$2:$B$100=$B13)*(Raw_oacontroller!$A$2:$A$100=R$11),
Raw_oacontroller!$C$2:$C$100
)</f>
        <v>75</v>
      </c>
      <c r="S13" s="2" cm="1">
        <f t="array" ref="S13">_xlfn.XLOOKUP(
1,
(Raw_oacontroller!$B$2:$B$100=$B13)*(Raw_oacontroller!$A$2:$A$100=S$11),
Raw_oacontroller!$C$2:$C$100
)</f>
        <v>75</v>
      </c>
      <c r="T13" s="26"/>
    </row>
    <row r="16" spans="1:26" ht="15.75" x14ac:dyDescent="0.25">
      <c r="A16" s="96" t="str">
        <f>"Exhaust hood - "&amp;Prototype!A2</f>
        <v>Exhaust hood - Health/Medical - Hospital</v>
      </c>
      <c r="B16" s="96"/>
      <c r="C16" s="96"/>
      <c r="D16" s="96"/>
      <c r="E16" s="96"/>
    </row>
    <row r="17" spans="1:5" ht="27" x14ac:dyDescent="0.2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100</v>
      </c>
    </row>
    <row r="18" spans="1:5" x14ac:dyDescent="0.25">
      <c r="A18" s="4" t="s">
        <v>91</v>
      </c>
      <c r="B18" s="4" t="s">
        <v>91</v>
      </c>
      <c r="C18" s="4" t="s">
        <v>91</v>
      </c>
      <c r="D18" s="4" t="s">
        <v>91</v>
      </c>
      <c r="E18" s="4"/>
    </row>
  </sheetData>
  <mergeCells count="4">
    <mergeCell ref="A16:E16"/>
    <mergeCell ref="A12:A13"/>
    <mergeCell ref="A1:F1"/>
    <mergeCell ref="A10:T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415</v>
      </c>
      <c r="B2">
        <v>4121.7199999999993</v>
      </c>
      <c r="C2">
        <v>0</v>
      </c>
      <c r="D2">
        <v>0.5</v>
      </c>
    </row>
    <row r="3" spans="1:4" x14ac:dyDescent="0.25">
      <c r="A3" t="s">
        <v>465</v>
      </c>
      <c r="B3">
        <v>58179.47</v>
      </c>
      <c r="C3">
        <v>0</v>
      </c>
      <c r="D3">
        <v>0.15</v>
      </c>
    </row>
    <row r="4" spans="1:4" x14ac:dyDescent="0.25">
      <c r="A4" t="s">
        <v>456</v>
      </c>
      <c r="B4">
        <v>94998.89</v>
      </c>
      <c r="C4">
        <v>0</v>
      </c>
      <c r="D4">
        <v>0.15</v>
      </c>
    </row>
    <row r="5" spans="1:4" x14ac:dyDescent="0.25">
      <c r="A5" t="s">
        <v>445</v>
      </c>
      <c r="B5">
        <v>1794.45</v>
      </c>
      <c r="C5">
        <v>0</v>
      </c>
      <c r="D5">
        <v>0.15</v>
      </c>
    </row>
    <row r="6" spans="1:4" x14ac:dyDescent="0.25">
      <c r="A6" t="s">
        <v>416</v>
      </c>
      <c r="B6">
        <v>90915.59</v>
      </c>
      <c r="C6">
        <v>0</v>
      </c>
      <c r="D6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59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Health/Medical - Hospital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886513.84</v>
      </c>
      <c r="E4" s="70">
        <f>Raw_waterheater!D2</f>
        <v>185.92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886513.84</v>
      </c>
      <c r="E5" s="70">
        <f>Raw_waterheater!D3</f>
        <v>185.92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Health/Medical - Hospital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DINING EL1 NORTH PERIM (G.N1)</v>
      </c>
      <c r="B10" s="62">
        <f>IFERROR(Zones!H3,0)</f>
        <v>2362.6799999999998</v>
      </c>
      <c r="C10" s="59">
        <f>IFERROR(Zones!K3,0)</f>
        <v>33.33</v>
      </c>
      <c r="D10" s="57">
        <f>IFERROR(E10/C10,0)</f>
        <v>2.7315312331233113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91.041935999999964</v>
      </c>
      <c r="F10" s="73">
        <f>E10/60</f>
        <v>1.5173655999999993</v>
      </c>
      <c r="G10" s="74"/>
    </row>
    <row r="11" spans="1:8" x14ac:dyDescent="0.25">
      <c r="A11" s="58" t="str">
        <f>IFERROR(Zones!B4,0)</f>
        <v>DINING EL1 SOUTH PERIM (G.S2)</v>
      </c>
      <c r="B11" s="62">
        <f>IFERROR(Zones!H4,0)</f>
        <v>1759.04</v>
      </c>
      <c r="C11" s="59">
        <f>IFERROR(Zones!K4,0)</f>
        <v>33.33</v>
      </c>
      <c r="D11" s="57">
        <f t="shared" ref="D11:D58" si="0">IFERROR(E11/C11,0)</f>
        <v>2.0336536053605356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67.781674666666646</v>
      </c>
      <c r="F11" s="73">
        <f t="shared" ref="F11:F58" si="1">E11/60</f>
        <v>1.1296945777777774</v>
      </c>
      <c r="G11" s="74"/>
    </row>
    <row r="12" spans="1:8" x14ac:dyDescent="0.25">
      <c r="A12" s="58" t="str">
        <f>IFERROR(Zones!B5,0)</f>
        <v>EL2 CORE PLNM ZN (G.C14)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EL2 EAST PERIM PLNM ZN (G.E8)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EL2 NNW PERIM PLNM ZN (G.NNW10)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EL2 NORTH PERIM PLNM ZN (G.N13)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EL2 SSW PERIM PLNM ZN (G.SSW9)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EL2 SOUTH PERIM PLNM ZN (G.S12)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EL2 WEST PERIM PLNM ZN (G.W11)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EL3 CORE PLNM ZN (G.C16)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EL3 CORE PLNM ZN (G.C16) ZN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EL3 EAST PERIM PLNM ZN (G.E9)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EL3 NORTH PERIM PLNM ZN (G.N11)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EL3 NORTH PERIM PLNM ZN (G.N14)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EL3 SOUTH PERIM PLNM ZN (G.S12)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EL3 SOUTH PERIM PLNM ZN (G.S15)</v>
      </c>
      <c r="B25" s="62">
        <f>IFERROR(Zones!H18,0)</f>
        <v>0</v>
      </c>
      <c r="C25" s="59">
        <f>IFERROR(Zones!K18,0)</f>
        <v>0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EL3 WEST PERIM PLNM ZN (G.W10)</v>
      </c>
      <c r="B26" s="62">
        <f>IFERROR(Zones!H19,0)</f>
        <v>0</v>
      </c>
      <c r="C26" s="59">
        <f>IFERROR(Zones!K19,0)</f>
        <v>0</v>
      </c>
      <c r="D26" s="57">
        <f t="shared" si="0"/>
        <v>0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73">
        <f t="shared" si="1"/>
        <v>0</v>
      </c>
      <c r="G26" s="74"/>
    </row>
    <row r="27" spans="1:7" x14ac:dyDescent="0.25">
      <c r="A27" s="58" t="str">
        <f>IFERROR(Zones!B20,0)</f>
        <v>EL4 CORE PLNM ZN (G.C13)</v>
      </c>
      <c r="B27" s="62">
        <f>IFERROR(Zones!H20,0)</f>
        <v>0</v>
      </c>
      <c r="C27" s="59">
        <f>IFERROR(Zones!K20,0)</f>
        <v>0</v>
      </c>
      <c r="D27" s="57">
        <f t="shared" si="0"/>
        <v>0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73">
        <f t="shared" si="1"/>
        <v>0</v>
      </c>
      <c r="G27" s="74"/>
    </row>
    <row r="28" spans="1:7" x14ac:dyDescent="0.25">
      <c r="A28" s="58" t="str">
        <f>IFERROR(Zones!B21,0)</f>
        <v>EL4 CORE PLNM ZN (G.C16)</v>
      </c>
      <c r="B28" s="62">
        <f>IFERROR(Zones!H21,0)</f>
        <v>0</v>
      </c>
      <c r="C28" s="59">
        <f>IFERROR(Zones!K21,0)</f>
        <v>0</v>
      </c>
      <c r="D28" s="57">
        <f t="shared" si="0"/>
        <v>0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8" s="73">
        <f t="shared" si="1"/>
        <v>0</v>
      </c>
      <c r="G28" s="74"/>
    </row>
    <row r="29" spans="1:7" x14ac:dyDescent="0.25">
      <c r="A29" s="58" t="str">
        <f>IFERROR(Zones!B22,0)</f>
        <v>EL4 EAST PERIM PLNM ZN (G.E9)</v>
      </c>
      <c r="B29" s="62">
        <f>IFERROR(Zones!H22,0)</f>
        <v>0</v>
      </c>
      <c r="C29" s="59">
        <f>IFERROR(Zones!K22,0)</f>
        <v>0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IFERROR(Zones!B23,0)</f>
        <v>EL4 NORTH PERIM PLNM ZN (G.N11)</v>
      </c>
      <c r="B30" s="62">
        <f>IFERROR(Zones!H23,0)</f>
        <v>0</v>
      </c>
      <c r="C30" s="59">
        <f>IFERROR(Zones!K23,0)</f>
        <v>0</v>
      </c>
      <c r="D30" s="57">
        <f t="shared" si="0"/>
        <v>0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0" s="73">
        <f t="shared" si="1"/>
        <v>0</v>
      </c>
      <c r="G30" s="74"/>
    </row>
    <row r="31" spans="1:7" x14ac:dyDescent="0.25">
      <c r="A31" s="58" t="str">
        <f>IFERROR(Zones!B24,0)</f>
        <v>EL4 NORTH PERIM PLNM ZN (G.N14)</v>
      </c>
      <c r="B31" s="62">
        <f>IFERROR(Zones!H24,0)</f>
        <v>0</v>
      </c>
      <c r="C31" s="59">
        <f>IFERROR(Zones!K24,0)</f>
        <v>0</v>
      </c>
      <c r="D31" s="57">
        <f t="shared" si="0"/>
        <v>0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1" s="73">
        <f t="shared" si="1"/>
        <v>0</v>
      </c>
      <c r="G31" s="74"/>
    </row>
    <row r="32" spans="1:7" x14ac:dyDescent="0.25">
      <c r="A32" s="58" t="str">
        <f>IFERROR(Zones!B25,0)</f>
        <v>EL4 SOUTH PERIM PLNM ZN (G.S12)</v>
      </c>
      <c r="B32" s="62">
        <f>IFERROR(Zones!H25,0)</f>
        <v>0</v>
      </c>
      <c r="C32" s="59">
        <f>IFERROR(Zones!K25,0)</f>
        <v>0</v>
      </c>
      <c r="D32" s="57">
        <f t="shared" si="0"/>
        <v>0</v>
      </c>
      <c r="E32" s="72" cm="1">
        <f t="array" ref="E32">_xlfn.LET(
  _xlpm.tgt,
    TRIM(
      SUBSTITUTE(
        SUBSTITUTE(
          SUBSTITUTE(
            SUBSTITUTE(
              SUBSTITUTE(UPPER(A32),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2" s="73">
        <f t="shared" si="1"/>
        <v>0</v>
      </c>
      <c r="G32" s="74"/>
    </row>
    <row r="33" spans="1:7" x14ac:dyDescent="0.25">
      <c r="A33" s="58" t="str">
        <f>IFERROR(Zones!B26,0)</f>
        <v>EL4 SOUTH PERIM PLNM ZN (G.S15)</v>
      </c>
      <c r="B33" s="62">
        <f>IFERROR(Zones!H26,0)</f>
        <v>0</v>
      </c>
      <c r="C33" s="59">
        <f>IFERROR(Zones!K26,0)</f>
        <v>0</v>
      </c>
      <c r="D33" s="57">
        <f t="shared" si="0"/>
        <v>0</v>
      </c>
      <c r="E33" s="72" cm="1">
        <f t="array" ref="E33">_xlfn.LET(
  _xlpm.tgt,
    TRIM(
      SUBSTITUTE(
        SUBSTITUTE(
          SUBSTITUTE(
            SUBSTITUTE(
              SUBSTITUTE(UPPER(A33),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3" s="73">
        <f t="shared" si="1"/>
        <v>0</v>
      </c>
      <c r="G33" s="74"/>
    </row>
    <row r="34" spans="1:7" x14ac:dyDescent="0.25">
      <c r="A34" s="58" t="str">
        <f>IFERROR(Zones!B27,0)</f>
        <v>EL4 WEST PERIM PLNM ZN (G.W10)</v>
      </c>
      <c r="B34" s="62">
        <f>IFERROR(Zones!H27,0)</f>
        <v>0</v>
      </c>
      <c r="C34" s="59">
        <f>IFERROR(Zones!K27,0)</f>
        <v>0</v>
      </c>
      <c r="D34" s="57">
        <f t="shared" si="0"/>
        <v>0</v>
      </c>
      <c r="E34" s="72" cm="1">
        <f t="array" ref="E34">_xlfn.LET(
  _xlpm.tgt,
    TRIM(
      SUBSTITUTE(
        SUBSTITUTE(
          SUBSTITUTE(
            SUBSTITUTE(
              SUBSTITUTE(UPPER(A34),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34" s="73">
        <f t="shared" si="1"/>
        <v>0</v>
      </c>
      <c r="G34" s="74"/>
    </row>
    <row r="35" spans="1:7" x14ac:dyDescent="0.25">
      <c r="A35" s="58" t="str">
        <f>IFERROR(Zones!B28,0)</f>
        <v>KITCHEN EL1 WEST PERIM (G.W3)</v>
      </c>
      <c r="B35" s="62">
        <f>IFERROR(Zones!H28,0)</f>
        <v>1794.45</v>
      </c>
      <c r="C35" s="59">
        <f>IFERROR(Zones!K28,0)</f>
        <v>2.5</v>
      </c>
      <c r="D35" s="57">
        <f t="shared" si="0"/>
        <v>2.0741382513888005</v>
      </c>
      <c r="E35" s="72" cm="1">
        <f t="array" ref="E35">_xlfn.LET(
  _xlpm.tgt,
    TRIM(
      SUBSTITUTE(
        SUBSTITUTE(
          SUBSTITUTE(
            SUBSTITUTE(
              SUBSTITUTE(UPPER(A35),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5.1853456284720014</v>
      </c>
      <c r="F35" s="73">
        <f t="shared" si="1"/>
        <v>8.642242714120002E-2</v>
      </c>
      <c r="G35" s="74"/>
    </row>
    <row r="36" spans="1:7" x14ac:dyDescent="0.25">
      <c r="A36" s="58" t="str">
        <f>IFERROR(Zones!B29,0)</f>
        <v>OFFICE EL2 CORE (G.C7)</v>
      </c>
      <c r="B36" s="62">
        <f>IFERROR(Zones!H29,0)</f>
        <v>44658.95</v>
      </c>
      <c r="C36" s="59">
        <f>IFERROR(Zones!K29,0)</f>
        <v>5</v>
      </c>
      <c r="D36" s="57">
        <f t="shared" si="0"/>
        <v>16.077221999999999</v>
      </c>
      <c r="E36" s="72" cm="1">
        <f t="array" ref="E36">_xlfn.LET(
  _xlpm.tgt,
    TRIM(
      SUBSTITUTE(
        SUBSTITUTE(
          SUBSTITUTE(
            SUBSTITUTE(
              SUBSTITUTE(UPPER(A36),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80.386110000000002</v>
      </c>
      <c r="F36" s="73">
        <f t="shared" si="1"/>
        <v>1.3397685000000001</v>
      </c>
      <c r="G36" s="74"/>
    </row>
    <row r="37" spans="1:7" x14ac:dyDescent="0.25">
      <c r="A37" s="58" t="str">
        <f>IFERROR(Zones!B30,0)</f>
        <v>OFFICE EL2 EAST PERIM (G.E1)</v>
      </c>
      <c r="B37" s="62">
        <f>IFERROR(Zones!H30,0)</f>
        <v>5916.16</v>
      </c>
      <c r="C37" s="59">
        <f>IFERROR(Zones!K30,0)</f>
        <v>5</v>
      </c>
      <c r="D37" s="57">
        <f t="shared" si="0"/>
        <v>2.1298176</v>
      </c>
      <c r="E37" s="72" cm="1">
        <f t="array" ref="E37">_xlfn.LET(
  _xlpm.tgt,
    TRIM(
      SUBSTITUTE(
        SUBSTITUTE(
          SUBSTITUTE(
            SUBSTITUTE(
              SUBSTITUTE(UPPER(A37),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10.649088000000001</v>
      </c>
      <c r="F37" s="73">
        <f t="shared" si="1"/>
        <v>0.17748480000000003</v>
      </c>
      <c r="G37" s="74"/>
    </row>
    <row r="38" spans="1:7" x14ac:dyDescent="0.25">
      <c r="A38" s="58" t="str">
        <f>IFERROR(Zones!B31,0)</f>
        <v>OFFICE EL2 NORTH PERIM (G.N6)</v>
      </c>
      <c r="B38" s="62">
        <f>IFERROR(Zones!H31,0)</f>
        <v>6002.38</v>
      </c>
      <c r="C38" s="59">
        <f>IFERROR(Zones!K31,0)</f>
        <v>5</v>
      </c>
      <c r="D38" s="57">
        <f t="shared" si="0"/>
        <v>2.1608568000000004</v>
      </c>
      <c r="E38" s="72" cm="1">
        <f t="array" ref="E38">_xlfn.LET(
  _xlpm.tgt,
    TRIM(
      SUBSTITUTE(
        SUBSTITUTE(
          SUBSTITUTE(
            SUBSTITUTE(
              SUBSTITUTE(UPPER(A38),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10.804284000000001</v>
      </c>
      <c r="F38" s="73">
        <f t="shared" si="1"/>
        <v>0.18007140000000002</v>
      </c>
      <c r="G38" s="74"/>
    </row>
    <row r="39" spans="1:7" x14ac:dyDescent="0.25">
      <c r="A39" s="58" t="str">
        <f>IFERROR(Zones!B32,0)</f>
        <v>OFFICE EL2 SOUTH PERIM (G.S5)</v>
      </c>
      <c r="B39" s="62">
        <f>IFERROR(Zones!H32,0)</f>
        <v>6002.38</v>
      </c>
      <c r="C39" s="59">
        <f>IFERROR(Zones!K32,0)</f>
        <v>5</v>
      </c>
      <c r="D39" s="57">
        <f t="shared" si="0"/>
        <v>2.1608568000000004</v>
      </c>
      <c r="E39" s="72" cm="1">
        <f t="array" ref="E39">_xlfn.LET(
  _xlpm.tgt,
    TRIM(
      SUBSTITUTE(
        SUBSTITUTE(
          SUBSTITUTE(
            SUBSTITUTE(
              SUBSTITUTE(UPPER(A39),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10.804284000000001</v>
      </c>
      <c r="F39" s="73">
        <f t="shared" si="1"/>
        <v>0.18007140000000002</v>
      </c>
      <c r="G39" s="74"/>
    </row>
    <row r="40" spans="1:7" x14ac:dyDescent="0.25">
      <c r="A40" s="58" t="str">
        <f>IFERROR(Zones!B33,0)</f>
        <v>OFFICE EL3 CORE (G.C5)</v>
      </c>
      <c r="B40" s="62">
        <f>IFERROR(Zones!H33,0)</f>
        <v>17669.759999999998</v>
      </c>
      <c r="C40" s="59">
        <f>IFERROR(Zones!K33,0)</f>
        <v>5</v>
      </c>
      <c r="D40" s="57">
        <f t="shared" si="0"/>
        <v>6.3611136000000004</v>
      </c>
      <c r="E40" s="72" cm="1">
        <f t="array" ref="E40">_xlfn.LET(
  _xlpm.tgt,
    TRIM(
      SUBSTITUTE(
        SUBSTITUTE(
          SUBSTITUTE(
            SUBSTITUTE(
              SUBSTITUTE(UPPER(A40),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31.805568000000001</v>
      </c>
      <c r="F40" s="73">
        <f t="shared" si="1"/>
        <v>0.53009280000000003</v>
      </c>
      <c r="G40" s="74"/>
    </row>
    <row r="41" spans="1:7" x14ac:dyDescent="0.25">
      <c r="A41" s="58" t="str">
        <f>IFERROR(Zones!B34,0)</f>
        <v>OFFICE EL3 NORTH PERIM (G.N3)</v>
      </c>
      <c r="B41" s="62">
        <f>IFERROR(Zones!H34,0)</f>
        <v>2374.9</v>
      </c>
      <c r="C41" s="59">
        <f>IFERROR(Zones!K34,0)</f>
        <v>5</v>
      </c>
      <c r="D41" s="57">
        <f t="shared" si="0"/>
        <v>0.85496400000000006</v>
      </c>
      <c r="E41" s="72" cm="1">
        <f t="array" ref="E41">_xlfn.LET(
  _xlpm.tgt,
    TRIM(
      SUBSTITUTE(
        SUBSTITUTE(
          SUBSTITUTE(
            SUBSTITUTE(
              SUBSTITUTE(UPPER(A41),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4.2748200000000001</v>
      </c>
      <c r="F41" s="73">
        <f t="shared" si="1"/>
        <v>7.1247000000000005E-2</v>
      </c>
      <c r="G41" s="74"/>
    </row>
    <row r="42" spans="1:7" x14ac:dyDescent="0.25">
      <c r="A42" s="58" t="str">
        <f>IFERROR(Zones!B35,0)</f>
        <v>OFFICE EL3 SOUTH PERIM (G.S4)</v>
      </c>
      <c r="B42" s="62">
        <f>IFERROR(Zones!H35,0)</f>
        <v>2374.9</v>
      </c>
      <c r="C42" s="59">
        <f>IFERROR(Zones!K35,0)</f>
        <v>5</v>
      </c>
      <c r="D42" s="57">
        <f t="shared" si="0"/>
        <v>0.85496400000000006</v>
      </c>
      <c r="E42" s="72" cm="1">
        <f t="array" ref="E42">_xlfn.LET(
  _xlpm.tgt,
    TRIM(
      SUBSTITUTE(
        SUBSTITUTE(
          SUBSTITUTE(
            SUBSTITUTE(
              SUBSTITUTE(UPPER(A42),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4.2748200000000001</v>
      </c>
      <c r="F42" s="73">
        <f t="shared" si="1"/>
        <v>7.1247000000000005E-2</v>
      </c>
      <c r="G42" s="74"/>
    </row>
    <row r="43" spans="1:7" x14ac:dyDescent="0.25">
      <c r="A43" s="58" t="str">
        <f>IFERROR(Zones!B36,0)</f>
        <v>OFFICE EL3 WEST PERIM (G.W2)</v>
      </c>
      <c r="B43" s="62">
        <f>IFERROR(Zones!H36,0)</f>
        <v>5916.16</v>
      </c>
      <c r="C43" s="59">
        <f>IFERROR(Zones!K36,0)</f>
        <v>5</v>
      </c>
      <c r="D43" s="57">
        <f t="shared" si="0"/>
        <v>2.1298176</v>
      </c>
      <c r="E43" s="72" cm="1">
        <f t="array" ref="E43">_xlfn.LET(
  _xlpm.tgt,
    TRIM(
      SUBSTITUTE(
        SUBSTITUTE(
          SUBSTITUTE(
            SUBSTITUTE(
              SUBSTITUTE(UPPER(A43),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10.649088000000001</v>
      </c>
      <c r="F43" s="73">
        <f t="shared" si="1"/>
        <v>0.17748480000000003</v>
      </c>
      <c r="G43" s="74"/>
    </row>
    <row r="44" spans="1:7" x14ac:dyDescent="0.25">
      <c r="A44" s="58" t="str">
        <f>IFERROR(Zones!B37,0)</f>
        <v>PATIENTROOM EL3 CORE (G.C8)</v>
      </c>
      <c r="B44" s="62">
        <f>IFERROR(Zones!H37,0)</f>
        <v>38685.730000000003</v>
      </c>
      <c r="C44" s="59">
        <f>IFERROR(Zones!K37,0)</f>
        <v>5</v>
      </c>
      <c r="D44" s="57">
        <f t="shared" si="0"/>
        <v>18.569150400000002</v>
      </c>
      <c r="E44" s="72" cm="1">
        <f t="array" ref="E44">_xlfn.LET(
  _xlpm.tgt,
    TRIM(
      SUBSTITUTE(
        SUBSTITUTE(
          SUBSTITUTE(
            SUBSTITUTE(
              SUBSTITUTE(UPPER(A44),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92.845752000000005</v>
      </c>
      <c r="F44" s="73">
        <f t="shared" si="1"/>
        <v>1.5474292000000001</v>
      </c>
      <c r="G44" s="74"/>
    </row>
    <row r="45" spans="1:7" x14ac:dyDescent="0.25">
      <c r="A45" s="58" t="str">
        <f>IFERROR(Zones!B38,0)</f>
        <v>PATIENTROOM EL3 EAST PERIM (G.E1)</v>
      </c>
      <c r="B45" s="62">
        <f>IFERROR(Zones!H38,0)</f>
        <v>5916.16</v>
      </c>
      <c r="C45" s="59">
        <f>IFERROR(Zones!K38,0)</f>
        <v>5</v>
      </c>
      <c r="D45" s="57">
        <f t="shared" si="0"/>
        <v>0</v>
      </c>
      <c r="E45" s="72" cm="1">
        <f t="array" ref="E45">_xlfn.LET(
  _xlpm.tgt,
    TRIM(
      SUBSTITUTE(
        SUBSTITUTE(
          SUBSTITUTE(
            SUBSTITUTE(
              SUBSTITUTE(UPPER(A45),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5" s="73">
        <f t="shared" si="1"/>
        <v>0</v>
      </c>
      <c r="G45" s="74"/>
    </row>
    <row r="46" spans="1:7" x14ac:dyDescent="0.25">
      <c r="A46" s="58" t="str">
        <f>IFERROR(Zones!B39,0)</f>
        <v>PATIENTROOM EL3 NORTH PERIM (G.N6)</v>
      </c>
      <c r="B46" s="62">
        <f>IFERROR(Zones!H39,0)</f>
        <v>5199.55</v>
      </c>
      <c r="C46" s="59">
        <f>IFERROR(Zones!K39,0)</f>
        <v>5</v>
      </c>
      <c r="D46" s="57">
        <f t="shared" si="0"/>
        <v>0</v>
      </c>
      <c r="E46" s="72" cm="1">
        <f t="array" ref="E46">_xlfn.LET(
  _xlpm.tgt,
    TRIM(
      SUBSTITUTE(
        SUBSTITUTE(
          SUBSTITUTE(
            SUBSTITUTE(
              SUBSTITUTE(UPPER(A46),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6" s="73">
        <f t="shared" si="1"/>
        <v>0</v>
      </c>
      <c r="G46" s="74"/>
    </row>
    <row r="47" spans="1:7" x14ac:dyDescent="0.25">
      <c r="A47" s="58" t="str">
        <f>IFERROR(Zones!B40,0)</f>
        <v>PATIENTROOM EL3 SOUTH PERIM (G.S7)</v>
      </c>
      <c r="B47" s="62">
        <f>IFERROR(Zones!H40,0)</f>
        <v>5199.55</v>
      </c>
      <c r="C47" s="59">
        <f>IFERROR(Zones!K40,0)</f>
        <v>5</v>
      </c>
      <c r="D47" s="57">
        <f t="shared" si="0"/>
        <v>2.495784</v>
      </c>
      <c r="E47" s="72" cm="1">
        <f t="array" ref="E47">_xlfn.LET(
  _xlpm.tgt,
    TRIM(
      SUBSTITUTE(
        SUBSTITUTE(
          SUBSTITUTE(
            SUBSTITUTE(
              SUBSTITUTE(UPPER(A47),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12.47892</v>
      </c>
      <c r="F47" s="73">
        <f t="shared" si="1"/>
        <v>0.207982</v>
      </c>
      <c r="G47" s="74"/>
    </row>
    <row r="48" spans="1:7" x14ac:dyDescent="0.25">
      <c r="A48" s="58" t="str">
        <f>IFERROR(Zones!B41,0)</f>
        <v>PATIENTROOM EL4 CORE (G.C5)</v>
      </c>
      <c r="B48" s="62">
        <f>IFERROR(Zones!H41,0)</f>
        <v>26861.200000000001</v>
      </c>
      <c r="C48" s="59">
        <f>IFERROR(Zones!K41,0)</f>
        <v>5</v>
      </c>
      <c r="D48" s="57">
        <f t="shared" si="0"/>
        <v>0</v>
      </c>
      <c r="E48" s="72" cm="1">
        <f t="array" ref="E48">_xlfn.LET(
  _xlpm.tgt,
    TRIM(
      SUBSTITUTE(
        SUBSTITUTE(
          SUBSTITUTE(
            SUBSTITUTE(
              SUBSTITUTE(UPPER(A48),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8" s="73">
        <f t="shared" si="1"/>
        <v>0</v>
      </c>
      <c r="G48" s="74"/>
    </row>
    <row r="49" spans="1:7" x14ac:dyDescent="0.25">
      <c r="A49" s="58" t="str">
        <f>IFERROR(Zones!B42,0)</f>
        <v>PATIENTROOM EL4 NORTH PERIM (G.N3)</v>
      </c>
      <c r="B49" s="62">
        <f>IFERROR(Zones!H42,0)</f>
        <v>3610.27</v>
      </c>
      <c r="C49" s="59">
        <f>IFERROR(Zones!K42,0)</f>
        <v>5</v>
      </c>
      <c r="D49" s="57">
        <f t="shared" si="0"/>
        <v>0</v>
      </c>
      <c r="E49" s="72" cm="1">
        <f t="array" ref="E49">_xlfn.LET(
  _xlpm.tgt,
    TRIM(
      SUBSTITUTE(
        SUBSTITUTE(
          SUBSTITUTE(
            SUBSTITUTE(
              SUBSTITUTE(UPPER(A49),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49" s="73">
        <f t="shared" si="1"/>
        <v>0</v>
      </c>
      <c r="G49" s="74"/>
    </row>
    <row r="50" spans="1:7" x14ac:dyDescent="0.25">
      <c r="A50" s="58" t="str">
        <f>IFERROR(Zones!B43,0)</f>
        <v>PATIENTROOM EL4 SOUTH PERIM (G.S4)</v>
      </c>
      <c r="B50" s="62">
        <f>IFERROR(Zones!H43,0)</f>
        <v>3610.27</v>
      </c>
      <c r="C50" s="59">
        <f>IFERROR(Zones!K43,0)</f>
        <v>5</v>
      </c>
      <c r="D50" s="57">
        <f t="shared" si="0"/>
        <v>0</v>
      </c>
      <c r="E50" s="72" cm="1">
        <f t="array" ref="E50">_xlfn.LET(
  _xlpm.tgt,
    TRIM(
      SUBSTITUTE(
        SUBSTITUTE(
          SUBSTITUTE(
            SUBSTITUTE(
              SUBSTITUTE(UPPER(A50),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0" s="73">
        <f t="shared" si="1"/>
        <v>0</v>
      </c>
      <c r="G50" s="74"/>
    </row>
    <row r="51" spans="1:7" x14ac:dyDescent="0.25">
      <c r="A51" s="58" t="str">
        <f>IFERROR(Zones!B44,0)</f>
        <v>PATIENTROOM EL4 WEST PERIM (G.W2)</v>
      </c>
      <c r="B51" s="62">
        <f>IFERROR(Zones!H44,0)</f>
        <v>5916.16</v>
      </c>
      <c r="C51" s="59">
        <f>IFERROR(Zones!K44,0)</f>
        <v>5</v>
      </c>
      <c r="D51" s="57">
        <f t="shared" si="0"/>
        <v>0</v>
      </c>
      <c r="E51" s="72" cm="1">
        <f t="array" ref="E51">_xlfn.LET(
  _xlpm.tgt,
    TRIM(
      SUBSTITUTE(
        SUBSTITUTE(
          SUBSTITUTE(
            SUBSTITUTE(
              SUBSTITUTE(UPPER(A51),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1" s="73">
        <f t="shared" si="1"/>
        <v>0</v>
      </c>
      <c r="G51" s="74"/>
    </row>
    <row r="52" spans="1:7" x14ac:dyDescent="0.25">
      <c r="A52" s="58" t="str">
        <f>IFERROR(Zones!B45,0)</f>
        <v>SURGERY EL2 NNW PERIM (G.NNW3)</v>
      </c>
      <c r="B52" s="62">
        <f>IFERROR(Zones!H45,0)</f>
        <v>1572.07</v>
      </c>
      <c r="C52" s="59">
        <f>IFERROR(Zones!K45,0)</f>
        <v>5</v>
      </c>
      <c r="D52" s="57">
        <f t="shared" si="0"/>
        <v>0.7545936000000002</v>
      </c>
      <c r="E52" s="72" cm="1">
        <f t="array" ref="E52">_xlfn.LET(
  _xlpm.tgt,
    TRIM(
      SUBSTITUTE(
        SUBSTITUTE(
          SUBSTITUTE(
            SUBSTITUTE(
              SUBSTITUTE(UPPER(A52),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3.772968000000001</v>
      </c>
      <c r="F52" s="73">
        <f t="shared" si="1"/>
        <v>6.2882800000000016E-2</v>
      </c>
      <c r="G52" s="74"/>
    </row>
    <row r="53" spans="1:7" x14ac:dyDescent="0.25">
      <c r="A53" s="58" t="str">
        <f>IFERROR(Zones!B46,0)</f>
        <v>SURGERY EL2 SSW PERIM (G.SSW2)</v>
      </c>
      <c r="B53" s="62">
        <f>IFERROR(Zones!H46,0)</f>
        <v>1572.07</v>
      </c>
      <c r="C53" s="59">
        <f>IFERROR(Zones!K46,0)</f>
        <v>5</v>
      </c>
      <c r="D53" s="57">
        <f t="shared" si="0"/>
        <v>0.7545936000000002</v>
      </c>
      <c r="E53" s="72" cm="1">
        <f t="array" ref="E53">_xlfn.LET(
  _xlpm.tgt,
    TRIM(
      SUBSTITUTE(
        SUBSTITUTE(
          SUBSTITUTE(
            SUBSTITUTE(
              SUBSTITUTE(UPPER(A53),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3.772968000000001</v>
      </c>
      <c r="F53" s="73">
        <f t="shared" si="1"/>
        <v>6.2882800000000016E-2</v>
      </c>
      <c r="G53" s="74"/>
    </row>
    <row r="54" spans="1:7" x14ac:dyDescent="0.25">
      <c r="A54" s="58" t="str">
        <f>IFERROR(Zones!B47,0)</f>
        <v>SURGERY EL2 WEST PERIM (G.W4)</v>
      </c>
      <c r="B54" s="62">
        <f>IFERROR(Zones!H47,0)</f>
        <v>11696.54</v>
      </c>
      <c r="C54" s="59">
        <f>IFERROR(Zones!K47,0)</f>
        <v>5</v>
      </c>
      <c r="D54" s="57">
        <f t="shared" si="0"/>
        <v>5.6143391999999999</v>
      </c>
      <c r="E54" s="72" cm="1">
        <f t="array" ref="E54">_xlfn.LET(
  _xlpm.tgt,
    TRIM(
      SUBSTITUTE(
        SUBSTITUTE(
          SUBSTITUTE(
            SUBSTITUTE(
              SUBSTITUTE(UPPER(A54),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28.071695999999999</v>
      </c>
      <c r="F54" s="73">
        <f t="shared" si="1"/>
        <v>0.46786159999999999</v>
      </c>
      <c r="G54" s="74"/>
    </row>
    <row r="55" spans="1:7" x14ac:dyDescent="0.25">
      <c r="A55" s="58" t="str">
        <f>IFERROR(Zones!B48,0)</f>
        <v>SURGERY EL4 CORE (G.C8)</v>
      </c>
      <c r="B55" s="62">
        <f>IFERROR(Zones!H48,0)</f>
        <v>29494.29</v>
      </c>
      <c r="C55" s="59">
        <f>IFERROR(Zones!K48,0)</f>
        <v>5</v>
      </c>
      <c r="D55" s="57">
        <f t="shared" si="0"/>
        <v>0</v>
      </c>
      <c r="E55" s="72" cm="1">
        <f t="array" ref="E55">_xlfn.LET(
  _xlpm.tgt,
    TRIM(
      SUBSTITUTE(
        SUBSTITUTE(
          SUBSTITUTE(
            SUBSTITUTE(
              SUBSTITUTE(UPPER(A55),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5" s="73">
        <f t="shared" si="1"/>
        <v>0</v>
      </c>
      <c r="G55" s="74"/>
    </row>
    <row r="56" spans="1:7" x14ac:dyDescent="0.25">
      <c r="A56" s="58" t="str">
        <f>IFERROR(Zones!B49,0)</f>
        <v>SURGERY EL4 EAST PERIM (G.E1)</v>
      </c>
      <c r="B56" s="62">
        <f>IFERROR(Zones!H49,0)</f>
        <v>5916.16</v>
      </c>
      <c r="C56" s="59">
        <f>IFERROR(Zones!K49,0)</f>
        <v>5</v>
      </c>
      <c r="D56" s="57">
        <f t="shared" si="0"/>
        <v>0</v>
      </c>
      <c r="E56" s="72" cm="1">
        <f t="array" ref="E56">_xlfn.LET(
  _xlpm.tgt,
    TRIM(
      SUBSTITUTE(
        SUBSTITUTE(
          SUBSTITUTE(
            SUBSTITUTE(
              SUBSTITUTE(UPPER(A56),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6" s="73">
        <f t="shared" si="1"/>
        <v>0</v>
      </c>
      <c r="G56" s="74"/>
    </row>
    <row r="57" spans="1:7" x14ac:dyDescent="0.25">
      <c r="A57" s="58" t="str">
        <f>IFERROR(Zones!B50,0)</f>
        <v>SURGERY EL4 NORTH PERIM (G.N6)</v>
      </c>
      <c r="B57" s="62">
        <f>IFERROR(Zones!H50,0)</f>
        <v>3964.17</v>
      </c>
      <c r="C57" s="59">
        <f>IFERROR(Zones!K50,0)</f>
        <v>5</v>
      </c>
      <c r="D57" s="57">
        <f t="shared" si="0"/>
        <v>0</v>
      </c>
      <c r="E57" s="72" cm="1">
        <f t="array" ref="E57">_xlfn.LET(
  _xlpm.tgt,
    TRIM(
      SUBSTITUTE(
        SUBSTITUTE(
          SUBSTITUTE(
            SUBSTITUTE(
              SUBSTITUTE(UPPER(A57),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7" s="73">
        <f t="shared" si="1"/>
        <v>0</v>
      </c>
      <c r="G57" s="74"/>
    </row>
    <row r="58" spans="1:7" x14ac:dyDescent="0.25">
      <c r="A58" s="58" t="str">
        <f>IFERROR(Zones!B51,0)</f>
        <v>SURGERY EL4 SOUTH PERIM (G.S7)</v>
      </c>
      <c r="B58" s="62">
        <f>IFERROR(Zones!H51,0)</f>
        <v>3964.17</v>
      </c>
      <c r="C58" s="59">
        <f>IFERROR(Zones!K51,0)</f>
        <v>5</v>
      </c>
      <c r="D58" s="57">
        <f t="shared" si="0"/>
        <v>0</v>
      </c>
      <c r="E58" s="72" cm="1">
        <f t="array" ref="E58">_xlfn.LET(
  _xlpm.tgt,
    TRIM(
      SUBSTITUTE(
        SUBSTITUTE(
          SUBSTITUTE(
            SUBSTITUTE(
              SUBSTITUTE(UPPER(A58),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58" s="73">
        <f t="shared" si="1"/>
        <v>0</v>
      </c>
      <c r="G58" s="74"/>
    </row>
    <row r="59" spans="1:7" x14ac:dyDescent="0.25">
      <c r="A59" s="58" t="str">
        <f>Zones!B52</f>
        <v>Total (49 Space)</v>
      </c>
      <c r="B59" s="30"/>
      <c r="C59" s="59"/>
      <c r="D59" s="57"/>
      <c r="E59" s="75"/>
      <c r="F59" s="73"/>
      <c r="G59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886513.84</v>
      </c>
      <c r="D2">
        <v>185.92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886513.84</v>
      </c>
      <c r="D3">
        <v>185.92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27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475</v>
      </c>
      <c r="B2">
        <v>91.041935999999964</v>
      </c>
      <c r="C2" t="s">
        <v>411</v>
      </c>
    </row>
    <row r="3" spans="1:3" x14ac:dyDescent="0.25">
      <c r="A3" t="s">
        <v>476</v>
      </c>
      <c r="B3">
        <v>67.781674666666646</v>
      </c>
      <c r="C3" t="s">
        <v>417</v>
      </c>
    </row>
    <row r="4" spans="1:3" x14ac:dyDescent="0.25">
      <c r="A4" t="s">
        <v>477</v>
      </c>
      <c r="B4">
        <v>5.1853456284720014</v>
      </c>
      <c r="C4" t="s">
        <v>443</v>
      </c>
    </row>
    <row r="5" spans="1:3" x14ac:dyDescent="0.25">
      <c r="A5" t="s">
        <v>478</v>
      </c>
      <c r="B5">
        <v>80.386110000000002</v>
      </c>
      <c r="C5" t="s">
        <v>446</v>
      </c>
    </row>
    <row r="6" spans="1:3" x14ac:dyDescent="0.25">
      <c r="A6" t="s">
        <v>479</v>
      </c>
      <c r="B6">
        <v>10.649088000000001</v>
      </c>
      <c r="C6" t="s">
        <v>447</v>
      </c>
    </row>
    <row r="7" spans="1:3" x14ac:dyDescent="0.25">
      <c r="A7" t="s">
        <v>480</v>
      </c>
      <c r="B7">
        <v>10.804284000000001</v>
      </c>
      <c r="C7" t="s">
        <v>448</v>
      </c>
    </row>
    <row r="8" spans="1:3" x14ac:dyDescent="0.25">
      <c r="A8" t="s">
        <v>481</v>
      </c>
      <c r="B8">
        <v>10.804284000000001</v>
      </c>
      <c r="C8" t="s">
        <v>449</v>
      </c>
    </row>
    <row r="9" spans="1:3" x14ac:dyDescent="0.25">
      <c r="A9" t="s">
        <v>482</v>
      </c>
      <c r="B9">
        <v>31.805568000000001</v>
      </c>
      <c r="C9" t="s">
        <v>450</v>
      </c>
    </row>
    <row r="10" spans="1:3" x14ac:dyDescent="0.25">
      <c r="A10" t="s">
        <v>483</v>
      </c>
      <c r="B10">
        <v>4.2748200000000001</v>
      </c>
      <c r="C10" t="s">
        <v>452</v>
      </c>
    </row>
    <row r="11" spans="1:3" x14ac:dyDescent="0.25">
      <c r="A11" t="s">
        <v>484</v>
      </c>
      <c r="B11">
        <v>4.2748200000000001</v>
      </c>
      <c r="C11" t="s">
        <v>453</v>
      </c>
    </row>
    <row r="12" spans="1:3" x14ac:dyDescent="0.25">
      <c r="A12" t="s">
        <v>485</v>
      </c>
      <c r="B12">
        <v>10.649088000000001</v>
      </c>
      <c r="C12" t="s">
        <v>454</v>
      </c>
    </row>
    <row r="13" spans="1:3" x14ac:dyDescent="0.25">
      <c r="A13" t="s">
        <v>486</v>
      </c>
      <c r="B13">
        <v>92.845752000000005</v>
      </c>
      <c r="C13" t="s">
        <v>455</v>
      </c>
    </row>
    <row r="14" spans="1:3" x14ac:dyDescent="0.25">
      <c r="A14" t="s">
        <v>487</v>
      </c>
      <c r="B14">
        <v>14.198784</v>
      </c>
      <c r="C14" t="s">
        <v>447</v>
      </c>
    </row>
    <row r="15" spans="1:3" x14ac:dyDescent="0.25">
      <c r="A15" t="s">
        <v>488</v>
      </c>
      <c r="B15">
        <v>12.47892</v>
      </c>
      <c r="C15" t="s">
        <v>448</v>
      </c>
    </row>
    <row r="16" spans="1:3" x14ac:dyDescent="0.25">
      <c r="A16" t="s">
        <v>489</v>
      </c>
      <c r="B16">
        <v>12.47892</v>
      </c>
      <c r="C16" t="s">
        <v>459</v>
      </c>
    </row>
    <row r="17" spans="1:3" x14ac:dyDescent="0.25">
      <c r="A17" t="s">
        <v>490</v>
      </c>
      <c r="B17">
        <v>64.466880000000003</v>
      </c>
      <c r="C17" t="s">
        <v>450</v>
      </c>
    </row>
    <row r="18" spans="1:3" x14ac:dyDescent="0.25">
      <c r="A18" t="s">
        <v>491</v>
      </c>
      <c r="B18">
        <v>8.6646479999999997</v>
      </c>
      <c r="C18" t="s">
        <v>452</v>
      </c>
    </row>
    <row r="19" spans="1:3" x14ac:dyDescent="0.25">
      <c r="A19" t="s">
        <v>492</v>
      </c>
      <c r="B19">
        <v>8.6646479999999997</v>
      </c>
      <c r="C19" t="s">
        <v>453</v>
      </c>
    </row>
    <row r="20" spans="1:3" x14ac:dyDescent="0.25">
      <c r="A20" t="s">
        <v>493</v>
      </c>
      <c r="B20">
        <v>14.198784</v>
      </c>
      <c r="C20" t="s">
        <v>454</v>
      </c>
    </row>
    <row r="21" spans="1:3" x14ac:dyDescent="0.25">
      <c r="A21" t="s">
        <v>494</v>
      </c>
      <c r="B21">
        <v>3.772968000000001</v>
      </c>
      <c r="C21" t="s">
        <v>464</v>
      </c>
    </row>
    <row r="22" spans="1:3" x14ac:dyDescent="0.25">
      <c r="A22" t="s">
        <v>495</v>
      </c>
      <c r="B22">
        <v>3.772968000000001</v>
      </c>
      <c r="C22" t="s">
        <v>466</v>
      </c>
    </row>
    <row r="23" spans="1:3" x14ac:dyDescent="0.25">
      <c r="A23" t="s">
        <v>496</v>
      </c>
      <c r="B23">
        <v>28.071695999999999</v>
      </c>
      <c r="C23" t="s">
        <v>467</v>
      </c>
    </row>
    <row r="24" spans="1:3" x14ac:dyDescent="0.25">
      <c r="A24" t="s">
        <v>497</v>
      </c>
      <c r="B24">
        <v>70.786296000000007</v>
      </c>
      <c r="C24" t="s">
        <v>455</v>
      </c>
    </row>
    <row r="25" spans="1:3" x14ac:dyDescent="0.25">
      <c r="A25" t="s">
        <v>498</v>
      </c>
      <c r="B25">
        <v>14.198784</v>
      </c>
      <c r="C25" t="s">
        <v>447</v>
      </c>
    </row>
    <row r="26" spans="1:3" x14ac:dyDescent="0.25">
      <c r="A26" t="s">
        <v>499</v>
      </c>
      <c r="B26">
        <v>9.5140080000000005</v>
      </c>
      <c r="C26" t="s">
        <v>448</v>
      </c>
    </row>
    <row r="27" spans="1:3" x14ac:dyDescent="0.25">
      <c r="A27" t="s">
        <v>500</v>
      </c>
      <c r="B27">
        <v>9.5140080000000005</v>
      </c>
      <c r="C27" t="s">
        <v>459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2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Health/Medical - Hospital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Dining_fast</v>
      </c>
      <c r="D3" s="63">
        <f>Raw_interiorlights!C2</f>
        <v>4121.7199999999993</v>
      </c>
      <c r="E3" s="43">
        <f>Raw_interiorlights!D2</f>
        <v>1.213577993763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Health_operating</v>
      </c>
      <c r="D4" s="63">
        <f>Raw_interiorlights!C3</f>
        <v>58179.47</v>
      </c>
      <c r="E4" s="43">
        <f>Raw_interiorlights!D3</f>
        <v>1.341620744246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Health_patient</v>
      </c>
      <c r="D5" s="63">
        <f>Raw_interiorlights!C4</f>
        <v>94998.89</v>
      </c>
      <c r="E5" s="43">
        <f>Raw_interiorlights!D4</f>
        <v>1.302026842689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Kitchen</v>
      </c>
      <c r="D6" s="63">
        <f>Raw_interiorlights!C5</f>
        <v>1794.45</v>
      </c>
      <c r="E6" s="43">
        <f>Raw_interiorlights!D5</f>
        <v>1.6491988322110001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Office</v>
      </c>
      <c r="D7" s="63">
        <f>Raw_interiorlights!C6</f>
        <v>90915.59</v>
      </c>
      <c r="E7" s="43">
        <f>Raw_interiorlights!D6</f>
        <v>1.2503584130480001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Dining_fast</v>
      </c>
      <c r="D8" s="63">
        <f>Raw_interiorlights!C7</f>
        <v>4121.7199999999993</v>
      </c>
      <c r="E8" s="43">
        <f>Raw_interiorlights!D7</f>
        <v>0.44995201377100003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Health_operating</v>
      </c>
      <c r="D9" s="63">
        <f>Raw_interiorlights!C8</f>
        <v>58179.47</v>
      </c>
      <c r="E9" s="43">
        <f>Raw_interiorlights!D8</f>
        <v>1.8997452899539991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Health_patient</v>
      </c>
      <c r="D10" s="63">
        <f>Raw_interiorlights!C9</f>
        <v>94998.89</v>
      </c>
      <c r="E10" s="43">
        <f>Raw_interiorlights!D9</f>
        <v>0.69991232937399994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Kitchen</v>
      </c>
      <c r="D11" s="63">
        <f>Raw_interiorlights!C10</f>
        <v>1794.45</v>
      </c>
      <c r="E11" s="43">
        <f>Raw_interiorlights!D10</f>
        <v>0.94987264497699997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Office</v>
      </c>
      <c r="D12" s="63">
        <f>Raw_interiorlights!C11</f>
        <v>90915.59</v>
      </c>
      <c r="E12" s="43">
        <f>Raw_interiorlights!D11</f>
        <v>0.59991648029</v>
      </c>
      <c r="F12" s="44" t="s">
        <v>55</v>
      </c>
      <c r="G12" s="44" t="s">
        <v>55</v>
      </c>
      <c r="H12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Health/Medical - Hospital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1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415</v>
      </c>
      <c r="C2">
        <v>4121.7199999999993</v>
      </c>
      <c r="D2">
        <v>1.213577993763</v>
      </c>
    </row>
    <row r="3" spans="1:4" x14ac:dyDescent="0.25">
      <c r="A3" t="s">
        <v>39</v>
      </c>
      <c r="B3" t="s">
        <v>465</v>
      </c>
      <c r="C3">
        <v>58179.47</v>
      </c>
      <c r="D3">
        <v>1.341620744246</v>
      </c>
    </row>
    <row r="4" spans="1:4" x14ac:dyDescent="0.25">
      <c r="A4" t="s">
        <v>39</v>
      </c>
      <c r="B4" t="s">
        <v>456</v>
      </c>
      <c r="C4">
        <v>94998.89</v>
      </c>
      <c r="D4">
        <v>1.302026842689</v>
      </c>
    </row>
    <row r="5" spans="1:4" x14ac:dyDescent="0.25">
      <c r="A5" t="s">
        <v>39</v>
      </c>
      <c r="B5" t="s">
        <v>445</v>
      </c>
      <c r="C5">
        <v>1794.45</v>
      </c>
      <c r="D5">
        <v>1.6491988322110001</v>
      </c>
    </row>
    <row r="6" spans="1:4" x14ac:dyDescent="0.25">
      <c r="A6" t="s">
        <v>39</v>
      </c>
      <c r="B6" t="s">
        <v>416</v>
      </c>
      <c r="C6">
        <v>90915.59</v>
      </c>
      <c r="D6">
        <v>1.2503584130480001</v>
      </c>
    </row>
    <row r="7" spans="1:4" x14ac:dyDescent="0.25">
      <c r="A7" t="s">
        <v>40</v>
      </c>
      <c r="B7" t="s">
        <v>415</v>
      </c>
      <c r="C7">
        <v>4121.7199999999993</v>
      </c>
      <c r="D7">
        <v>0.44995201377100003</v>
      </c>
    </row>
    <row r="8" spans="1:4" x14ac:dyDescent="0.25">
      <c r="A8" t="s">
        <v>40</v>
      </c>
      <c r="B8" t="s">
        <v>465</v>
      </c>
      <c r="C8">
        <v>58179.47</v>
      </c>
      <c r="D8">
        <v>1.8997452899539991</v>
      </c>
    </row>
    <row r="9" spans="1:4" x14ac:dyDescent="0.25">
      <c r="A9" t="s">
        <v>40</v>
      </c>
      <c r="B9" t="s">
        <v>456</v>
      </c>
      <c r="C9">
        <v>94998.89</v>
      </c>
      <c r="D9">
        <v>0.69991232937399994</v>
      </c>
    </row>
    <row r="10" spans="1:4" x14ac:dyDescent="0.25">
      <c r="A10" t="s">
        <v>40</v>
      </c>
      <c r="B10" t="s">
        <v>445</v>
      </c>
      <c r="C10">
        <v>1794.45</v>
      </c>
      <c r="D10">
        <v>0.94987264497699997</v>
      </c>
    </row>
    <row r="11" spans="1:4" x14ac:dyDescent="0.25">
      <c r="A11" t="s">
        <v>40</v>
      </c>
      <c r="B11" t="s">
        <v>416</v>
      </c>
      <c r="C11">
        <v>90915.59</v>
      </c>
      <c r="D11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1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Health/Medical - Hospital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Dining_fast</v>
      </c>
      <c r="B3" s="64">
        <f>IF(TRIM(Raw_equipment!$A2)="Existing",Raw_equipment!C2,"")</f>
        <v>4121.7199999999993</v>
      </c>
      <c r="C3" s="54">
        <f>IF(TRIM(Raw_equipment!$A2)="Existing",Raw_equipment!D2,"")</f>
        <v>0.74991025391600019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Health_operating</v>
      </c>
      <c r="B4" s="64">
        <f>IF(TRIM(Raw_equipment!$A3)="Existing",Raw_equipment!C3,"")</f>
        <v>58179.47</v>
      </c>
      <c r="C4" s="54">
        <f>IF(TRIM(Raw_equipment!$A3)="Existing",Raw_equipment!D3,"")</f>
        <v>1.4997912007250001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Health_patient</v>
      </c>
      <c r="B5" s="64">
        <f>IF(TRIM(Raw_equipment!$A4)="Existing",Raw_equipment!C4,"")</f>
        <v>94998.89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Kitchen</v>
      </c>
      <c r="B6" s="64">
        <f>IF(TRIM(Raw_equipment!$A5)="Existing",Raw_equipment!C5,"")</f>
        <v>1794.45</v>
      </c>
      <c r="C6" s="54">
        <f>IF(TRIM(Raw_equipment!$A5)="Existing",Raw_equipment!D5,"")</f>
        <v>7.7580601366119986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17.535399999999999</v>
      </c>
    </row>
    <row r="7" spans="1:4" x14ac:dyDescent="0.25">
      <c r="A7" s="3" t="str">
        <f>IF(TRIM(Raw_equipment!$A6)="Existing",Raw_equipment!B6,"")</f>
        <v>Office</v>
      </c>
      <c r="B7" s="64">
        <f>IF(TRIM(Raw_equipment!$A6)="Existing",Raw_equipment!C6,"")</f>
        <v>90915.59</v>
      </c>
      <c r="C7" s="54">
        <f>IF(TRIM(Raw_equipment!$A6)="Existing",Raw_equipment!D6,"")</f>
        <v>1.4997912007250001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</v>
      </c>
    </row>
    <row r="10" spans="1:4" ht="15.75" x14ac:dyDescent="0.25">
      <c r="A10" s="107" t="str">
        <f>"Refrigeration - "&amp;Prototype!A2</f>
        <v>Refrigeration - Health/Medical - Hospital</v>
      </c>
      <c r="B10" s="89"/>
      <c r="C10" s="89"/>
      <c r="D10" s="89"/>
    </row>
    <row r="11" spans="1:4" ht="30" x14ac:dyDescent="0.25">
      <c r="A11" s="51" t="s">
        <v>258</v>
      </c>
      <c r="B11" s="51" t="s">
        <v>259</v>
      </c>
      <c r="C11" s="52" t="s">
        <v>311</v>
      </c>
      <c r="D11" s="51" t="s">
        <v>261</v>
      </c>
    </row>
    <row r="12" spans="1:4" x14ac:dyDescent="0.25">
      <c r="A12" s="3" t="str">
        <f>IF(TRIM(Raw_refrigerationsystem!$A2)="Existing",Raw_refrigerationsystem!B2,"")</f>
        <v/>
      </c>
      <c r="B12" s="3" t="str">
        <f>IF(TRIM(Raw_refrigerationsystem!$A2)="Existing",Raw_refrigerationsystem!C2,"")</f>
        <v/>
      </c>
      <c r="C12" s="3" t="str">
        <f>IF(TRIM(Raw_refrigerationsystem!$A2)="Existing",Raw_refrigerationsystem!D2,"")</f>
        <v/>
      </c>
      <c r="D12" s="3" t="str">
        <f>IF(TRIM(Raw_refrigerationsystem!$A2)="Existing",Raw_refrigerationsystem!E2,"")</f>
        <v/>
      </c>
    </row>
    <row r="13" spans="1:4" x14ac:dyDescent="0.25">
      <c r="A13" s="3" t="str">
        <f>IF(TRIM(Raw_refrigerationsystem!$A3)="Existing",Raw_refrigerationsystem!B3,"")</f>
        <v/>
      </c>
      <c r="B13" s="3" t="str">
        <f>IF(TRIM(Raw_refrigerationsystem!$A3)="Existing",Raw_refrigerationsystem!C3,"")</f>
        <v/>
      </c>
      <c r="C13" s="3" t="str">
        <f>IF(TRIM(Raw_refrigerationsystem!$A3)="Existing",Raw_refrigerationsystem!D3,"")</f>
        <v/>
      </c>
      <c r="D13" s="3" t="str">
        <f>IF(TRIM(Raw_refrigerationsystem!$A3)="Existing",Raw_refrigerationsystem!E3,"")</f>
        <v/>
      </c>
    </row>
    <row r="14" spans="1:4" x14ac:dyDescent="0.25">
      <c r="A14" s="3" t="str">
        <f>IF(TRIM(Raw_refrigerationsystem!$A4)="Existing",Raw_refrigerationsystem!B4,"")</f>
        <v/>
      </c>
      <c r="B14" s="3" t="str">
        <f>IF(TRIM(Raw_refrigerationsystem!$A4)="Existing",Raw_refrigerationsystem!C4,"")</f>
        <v/>
      </c>
      <c r="C14" s="3" t="str">
        <f>IF(TRIM(Raw_refrigerationsystem!$A4)="Existing",Raw_refrigerationsystem!D4,"")</f>
        <v/>
      </c>
      <c r="D14" s="3" t="str">
        <f>IF(TRIM(Raw_refrigerationsystem!$A4)="Existing",Raw_refrigerationsystem!E4,"")</f>
        <v/>
      </c>
    </row>
    <row r="15" spans="1:4" x14ac:dyDescent="0.25">
      <c r="A15" s="3" t="str">
        <f>IF(TRIM(Raw_refrigerationsystem!$A5)="Existing",Raw_refrigerationsystem!B5,"")</f>
        <v/>
      </c>
      <c r="B15" s="3" t="str">
        <f>IF(TRIM(Raw_refrigerationsystem!$A5)="Existing",Raw_refrigerationsystem!C5,"")</f>
        <v/>
      </c>
      <c r="C15" s="3" t="str">
        <f>IF(TRIM(Raw_refrigerationsystem!$A5)="Existing",Raw_refrigerationsystem!D5,"")</f>
        <v/>
      </c>
      <c r="D15" s="3" t="str">
        <f>IF(TRIM(Raw_refrigerationsystem!$A5)="Existing",Raw_refrigerationsystem!E5,"")</f>
        <v/>
      </c>
    </row>
    <row r="18" spans="1:9" ht="15.75" x14ac:dyDescent="0.25">
      <c r="A18" s="107" t="str">
        <f>"Elevator - "&amp;Prototype!A2</f>
        <v>Elevator - Health/Medical - Hospital</v>
      </c>
      <c r="B18" s="89"/>
      <c r="C18" s="89"/>
      <c r="D18" s="89"/>
      <c r="E18" s="89"/>
      <c r="F18" s="89"/>
      <c r="G18" s="89"/>
      <c r="H18" s="89"/>
      <c r="I18" s="89"/>
    </row>
    <row r="19" spans="1:9" ht="27" x14ac:dyDescent="0.25">
      <c r="A19" s="16" t="s">
        <v>18</v>
      </c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124</v>
      </c>
      <c r="I19" s="16" t="s">
        <v>100</v>
      </c>
    </row>
    <row r="20" spans="1:9" x14ac:dyDescent="0.25">
      <c r="A20" s="33" t="s">
        <v>39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1"/>
    </row>
    <row r="21" spans="1:9" x14ac:dyDescent="0.25">
      <c r="A21" s="33" t="s">
        <v>40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2"/>
    </row>
  </sheetData>
  <mergeCells count="3">
    <mergeCell ref="A18:I18"/>
    <mergeCell ref="A1:D1"/>
    <mergeCell ref="A10:D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415</v>
      </c>
      <c r="C2">
        <v>4121.7199999999993</v>
      </c>
      <c r="D2">
        <v>0.74991025391600019</v>
      </c>
    </row>
    <row r="3" spans="1:4" x14ac:dyDescent="0.25">
      <c r="A3" t="s">
        <v>39</v>
      </c>
      <c r="B3" t="s">
        <v>465</v>
      </c>
      <c r="C3">
        <v>58179.47</v>
      </c>
      <c r="D3">
        <v>1.4997912007250001</v>
      </c>
    </row>
    <row r="4" spans="1:4" x14ac:dyDescent="0.25">
      <c r="A4" t="s">
        <v>39</v>
      </c>
      <c r="B4" t="s">
        <v>456</v>
      </c>
      <c r="C4">
        <v>94998.89</v>
      </c>
      <c r="D4">
        <v>1.4997912007250001</v>
      </c>
    </row>
    <row r="5" spans="1:4" x14ac:dyDescent="0.25">
      <c r="A5" t="s">
        <v>39</v>
      </c>
      <c r="B5" t="s">
        <v>445</v>
      </c>
      <c r="C5">
        <v>1794.45</v>
      </c>
      <c r="D5">
        <v>7.7580601366119986</v>
      </c>
    </row>
    <row r="6" spans="1:4" x14ac:dyDescent="0.25">
      <c r="A6" t="s">
        <v>39</v>
      </c>
      <c r="B6" t="s">
        <v>416</v>
      </c>
      <c r="C6">
        <v>90915.59</v>
      </c>
      <c r="D6">
        <v>1.4997912007250001</v>
      </c>
    </row>
    <row r="7" spans="1:4" x14ac:dyDescent="0.25">
      <c r="A7" t="s">
        <v>40</v>
      </c>
      <c r="B7" t="s">
        <v>415</v>
      </c>
      <c r="C7">
        <v>4121.7199999999993</v>
      </c>
      <c r="D7">
        <v>0.74991025391600019</v>
      </c>
    </row>
    <row r="8" spans="1:4" x14ac:dyDescent="0.25">
      <c r="A8" t="s">
        <v>40</v>
      </c>
      <c r="B8" t="s">
        <v>465</v>
      </c>
      <c r="C8">
        <v>58179.47</v>
      </c>
      <c r="D8">
        <v>1.4997912007250001</v>
      </c>
    </row>
    <row r="9" spans="1:4" x14ac:dyDescent="0.25">
      <c r="A9" t="s">
        <v>40</v>
      </c>
      <c r="B9" t="s">
        <v>456</v>
      </c>
      <c r="C9">
        <v>94998.89</v>
      </c>
      <c r="D9">
        <v>1.4997912007250001</v>
      </c>
    </row>
    <row r="10" spans="1:4" x14ac:dyDescent="0.25">
      <c r="A10" t="s">
        <v>40</v>
      </c>
      <c r="B10" t="s">
        <v>445</v>
      </c>
      <c r="C10">
        <v>1794.45</v>
      </c>
      <c r="D10">
        <v>7.7580601366119986</v>
      </c>
    </row>
    <row r="11" spans="1:4" x14ac:dyDescent="0.25">
      <c r="A11" t="s">
        <v>40</v>
      </c>
      <c r="B11" t="s">
        <v>416</v>
      </c>
      <c r="C11">
        <v>90915.59</v>
      </c>
      <c r="D11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477</v>
      </c>
      <c r="C2">
        <v>17.535399999999999</v>
      </c>
      <c r="D2" t="s">
        <v>445</v>
      </c>
    </row>
    <row r="3" spans="1:4" x14ac:dyDescent="0.25">
      <c r="A3" t="s">
        <v>40</v>
      </c>
      <c r="B3" t="s">
        <v>477</v>
      </c>
      <c r="C3">
        <v>17.535399999999999</v>
      </c>
      <c r="D3" t="s">
        <v>445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528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6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Health/Medical - Hospital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Health</v>
      </c>
      <c r="C4" s="2" t="str">
        <f>Raw_schedule!C2</f>
        <v>AllDays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75.02</v>
      </c>
      <c r="I4" s="2">
        <f>Raw_schedule!H2</f>
        <v>75.02</v>
      </c>
      <c r="J4" s="2">
        <f>Raw_schedule!I2</f>
        <v>75.02</v>
      </c>
      <c r="K4" s="2">
        <f>Raw_schedule!J2</f>
        <v>75.02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DHW Sch</v>
      </c>
      <c r="B5" s="39" t="str">
        <f>Raw_schedule!A3</f>
        <v>Health</v>
      </c>
      <c r="C5" s="2" t="str">
        <f>Raw_schedule!C3</f>
        <v>AllOtherDays</v>
      </c>
      <c r="D5" s="109"/>
      <c r="E5" s="2">
        <f>Raw_schedule!D3</f>
        <v>0.01</v>
      </c>
      <c r="F5" s="2">
        <f>Raw_schedule!E3</f>
        <v>0.01</v>
      </c>
      <c r="G5" s="2">
        <f>Raw_schedule!F3</f>
        <v>0.01</v>
      </c>
      <c r="H5" s="2">
        <f>Raw_schedule!G3</f>
        <v>0.01</v>
      </c>
      <c r="I5" s="2">
        <f>Raw_schedule!H3</f>
        <v>0.01</v>
      </c>
      <c r="J5" s="2">
        <f>Raw_schedule!I3</f>
        <v>0.01</v>
      </c>
      <c r="K5" s="2">
        <f>Raw_schedule!J3</f>
        <v>0.01</v>
      </c>
      <c r="L5" s="2">
        <f>Raw_schedule!K3</f>
        <v>0.01</v>
      </c>
      <c r="M5" s="2">
        <f>Raw_schedule!L3</f>
        <v>0.01</v>
      </c>
      <c r="N5" s="2">
        <f>Raw_schedule!M3</f>
        <v>0.01</v>
      </c>
      <c r="O5" s="2">
        <f>Raw_schedule!N3</f>
        <v>0.01</v>
      </c>
      <c r="P5" s="2">
        <f>Raw_schedule!O3</f>
        <v>0.01</v>
      </c>
      <c r="Q5" s="2">
        <f>Raw_schedule!P3</f>
        <v>0.01</v>
      </c>
      <c r="R5" s="2">
        <f>Raw_schedule!Q3</f>
        <v>0.01</v>
      </c>
      <c r="S5" s="2">
        <f>Raw_schedule!R3</f>
        <v>0.01</v>
      </c>
      <c r="T5" s="2">
        <f>Raw_schedule!S3</f>
        <v>0.01</v>
      </c>
      <c r="U5" s="2">
        <f>Raw_schedule!T3</f>
        <v>0.01</v>
      </c>
      <c r="V5" s="2">
        <f>Raw_schedule!U3</f>
        <v>0.01</v>
      </c>
      <c r="W5" s="2">
        <f>Raw_schedule!V3</f>
        <v>0.01</v>
      </c>
      <c r="X5" s="2">
        <f>Raw_schedule!W3</f>
        <v>0.01</v>
      </c>
      <c r="Y5" s="2">
        <f>Raw_schedule!X3</f>
        <v>0.01</v>
      </c>
      <c r="Z5" s="2">
        <f>Raw_schedule!Y3</f>
        <v>0.01</v>
      </c>
      <c r="AA5" s="2">
        <f>Raw_schedule!Z3</f>
        <v>0.01</v>
      </c>
      <c r="AB5" s="2">
        <f>Raw_schedule!AA3</f>
        <v>0.01</v>
      </c>
    </row>
    <row r="6" spans="1:28" x14ac:dyDescent="0.25">
      <c r="A6" s="39" t="str">
        <f>Raw_schedule!B4</f>
        <v>DHW Sch</v>
      </c>
      <c r="B6" s="39" t="str">
        <f>Raw_schedule!A4</f>
        <v>Health</v>
      </c>
      <c r="C6" s="2" t="str">
        <f>Raw_schedule!C4</f>
        <v>Saturdays</v>
      </c>
      <c r="D6" s="2"/>
      <c r="E6" s="2">
        <f>Raw_schedule!D4</f>
        <v>0.01</v>
      </c>
      <c r="F6" s="2">
        <f>Raw_schedule!E4</f>
        <v>0.01</v>
      </c>
      <c r="G6" s="2">
        <f>Raw_schedule!F4</f>
        <v>0.01</v>
      </c>
      <c r="H6" s="2">
        <f>Raw_schedule!G4</f>
        <v>0.01</v>
      </c>
      <c r="I6" s="2">
        <f>Raw_schedule!H4</f>
        <v>0.01</v>
      </c>
      <c r="J6" s="2">
        <f>Raw_schedule!I4</f>
        <v>0.01</v>
      </c>
      <c r="K6" s="2">
        <f>Raw_schedule!J4</f>
        <v>0.01</v>
      </c>
      <c r="L6" s="2">
        <f>Raw_schedule!K4</f>
        <v>0.01</v>
      </c>
      <c r="M6" s="2">
        <f>Raw_schedule!L4</f>
        <v>0.2</v>
      </c>
      <c r="N6" s="2">
        <f>Raw_schedule!M4</f>
        <v>0.28000000000000003</v>
      </c>
      <c r="O6" s="2">
        <f>Raw_schedule!N4</f>
        <v>0.3</v>
      </c>
      <c r="P6" s="2">
        <f>Raw_schedule!O4</f>
        <v>0.3</v>
      </c>
      <c r="Q6" s="2">
        <f>Raw_schedule!P4</f>
        <v>0.24</v>
      </c>
      <c r="R6" s="2">
        <f>Raw_schedule!Q4</f>
        <v>0.24</v>
      </c>
      <c r="S6" s="2">
        <f>Raw_schedule!R4</f>
        <v>0.23</v>
      </c>
      <c r="T6" s="2">
        <f>Raw_schedule!S4</f>
        <v>0.23</v>
      </c>
      <c r="U6" s="2">
        <f>Raw_schedule!T4</f>
        <v>0.23</v>
      </c>
      <c r="V6" s="2">
        <f>Raw_schedule!U4</f>
        <v>0.1</v>
      </c>
      <c r="W6" s="2">
        <f>Raw_schedule!V4</f>
        <v>0.01</v>
      </c>
      <c r="X6" s="2">
        <f>Raw_schedule!W4</f>
        <v>0.01</v>
      </c>
      <c r="Y6" s="2">
        <f>Raw_schedule!X4</f>
        <v>0.01</v>
      </c>
      <c r="Z6" s="2">
        <f>Raw_schedule!Y4</f>
        <v>0.01</v>
      </c>
      <c r="AA6" s="2">
        <f>Raw_schedule!Z4</f>
        <v>0.01</v>
      </c>
      <c r="AB6" s="2">
        <f>Raw_schedule!AA4</f>
        <v>0.01</v>
      </c>
    </row>
    <row r="7" spans="1:28" x14ac:dyDescent="0.25">
      <c r="A7" s="39" t="str">
        <f>Raw_schedule!B5</f>
        <v>DHW Sch</v>
      </c>
      <c r="B7" s="39" t="str">
        <f>Raw_schedule!A5</f>
        <v>Health</v>
      </c>
      <c r="C7" s="2" t="str">
        <f>Raw_schedule!C5</f>
        <v>Weekdays</v>
      </c>
      <c r="D7" s="2"/>
      <c r="E7" s="2">
        <f>Raw_schedule!D5</f>
        <v>0.01</v>
      </c>
      <c r="F7" s="2">
        <f>Raw_schedule!E5</f>
        <v>0.01</v>
      </c>
      <c r="G7" s="2">
        <f>Raw_schedule!F5</f>
        <v>0.01</v>
      </c>
      <c r="H7" s="2">
        <f>Raw_schedule!G5</f>
        <v>0.01</v>
      </c>
      <c r="I7" s="2">
        <f>Raw_schedule!H5</f>
        <v>0.01</v>
      </c>
      <c r="J7" s="2">
        <f>Raw_schedule!I5</f>
        <v>0.01</v>
      </c>
      <c r="K7" s="2">
        <f>Raw_schedule!J5</f>
        <v>0.01</v>
      </c>
      <c r="L7" s="2">
        <f>Raw_schedule!K5</f>
        <v>0.17</v>
      </c>
      <c r="M7" s="2">
        <f>Raw_schedule!L5</f>
        <v>0.57999999999999996</v>
      </c>
      <c r="N7" s="2">
        <f>Raw_schedule!M5</f>
        <v>0.66</v>
      </c>
      <c r="O7" s="2">
        <f>Raw_schedule!N5</f>
        <v>0.78</v>
      </c>
      <c r="P7" s="2">
        <f>Raw_schedule!O5</f>
        <v>0.82</v>
      </c>
      <c r="Q7" s="2">
        <f>Raw_schedule!P5</f>
        <v>0.71</v>
      </c>
      <c r="R7" s="2">
        <f>Raw_schedule!Q5</f>
        <v>0.82</v>
      </c>
      <c r="S7" s="2">
        <f>Raw_schedule!R5</f>
        <v>0.78</v>
      </c>
      <c r="T7" s="2">
        <f>Raw_schedule!S5</f>
        <v>0.74</v>
      </c>
      <c r="U7" s="2">
        <f>Raw_schedule!T5</f>
        <v>0.63</v>
      </c>
      <c r="V7" s="2">
        <f>Raw_schedule!U5</f>
        <v>0.41</v>
      </c>
      <c r="W7" s="2">
        <f>Raw_schedule!V5</f>
        <v>0.18</v>
      </c>
      <c r="X7" s="2">
        <f>Raw_schedule!W5</f>
        <v>0.18</v>
      </c>
      <c r="Y7" s="2">
        <f>Raw_schedule!X5</f>
        <v>0.18</v>
      </c>
      <c r="Z7" s="2">
        <f>Raw_schedule!Y5</f>
        <v>0.01</v>
      </c>
      <c r="AA7" s="2">
        <f>Raw_schedule!Z5</f>
        <v>0.01</v>
      </c>
      <c r="AB7" s="2">
        <f>Raw_schedule!AA5</f>
        <v>0.01</v>
      </c>
    </row>
    <row r="8" spans="1:28" x14ac:dyDescent="0.25">
      <c r="A8" s="39" t="str">
        <f>Raw_schedule!B6</f>
        <v>Elec Equip Sch</v>
      </c>
      <c r="B8" s="39" t="str">
        <f>Raw_schedule!A6</f>
        <v>Health</v>
      </c>
      <c r="C8" s="2" t="str">
        <f>Raw_schedule!C6</f>
        <v>AllOtherDays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0.05</v>
      </c>
      <c r="K8" s="2">
        <f>Raw_schedule!J6</f>
        <v>0.05</v>
      </c>
      <c r="L8" s="2">
        <f>Raw_schedule!K6</f>
        <v>0.05</v>
      </c>
      <c r="M8" s="2">
        <f>Raw_schedule!L6</f>
        <v>0.1</v>
      </c>
      <c r="N8" s="2">
        <f>Raw_schedule!M6</f>
        <v>0.1</v>
      </c>
      <c r="O8" s="2">
        <f>Raw_schedule!N6</f>
        <v>0.1</v>
      </c>
      <c r="P8" s="2">
        <f>Raw_schedule!O6</f>
        <v>0.1</v>
      </c>
      <c r="Q8" s="2">
        <f>Raw_schedule!P6</f>
        <v>0.1</v>
      </c>
      <c r="R8" s="2">
        <f>Raw_schedule!Q6</f>
        <v>0.1</v>
      </c>
      <c r="S8" s="2">
        <f>Raw_schedule!R6</f>
        <v>0.1</v>
      </c>
      <c r="T8" s="2">
        <f>Raw_schedule!S6</f>
        <v>0.1</v>
      </c>
      <c r="U8" s="2">
        <f>Raw_schedule!T6</f>
        <v>0.05</v>
      </c>
      <c r="V8" s="2">
        <f>Raw_schedule!U6</f>
        <v>0.05</v>
      </c>
      <c r="W8" s="2">
        <f>Raw_schedule!V6</f>
        <v>0.05</v>
      </c>
      <c r="X8" s="2">
        <f>Raw_schedule!W6</f>
        <v>0.05</v>
      </c>
      <c r="Y8" s="2">
        <f>Raw_schedule!X6</f>
        <v>0.05</v>
      </c>
      <c r="Z8" s="2">
        <f>Raw_schedule!Y6</f>
        <v>0.05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Health</v>
      </c>
      <c r="C9" s="2" t="str">
        <f>Raw_schedule!C7</f>
        <v>Saturdays</v>
      </c>
      <c r="D9" s="2"/>
      <c r="E9" s="2">
        <f>Raw_schedule!D7</f>
        <v>0.1</v>
      </c>
      <c r="F9" s="2">
        <f>Raw_schedule!E7</f>
        <v>0.1</v>
      </c>
      <c r="G9" s="2">
        <f>Raw_schedule!F7</f>
        <v>0.1</v>
      </c>
      <c r="H9" s="2">
        <f>Raw_schedule!G7</f>
        <v>0.1</v>
      </c>
      <c r="I9" s="2">
        <f>Raw_schedule!H7</f>
        <v>0.1</v>
      </c>
      <c r="J9" s="2">
        <f>Raw_schedule!I7</f>
        <v>0.1</v>
      </c>
      <c r="K9" s="2">
        <f>Raw_schedule!J7</f>
        <v>0.1</v>
      </c>
      <c r="L9" s="2">
        <f>Raw_schedule!K7</f>
        <v>0.2</v>
      </c>
      <c r="M9" s="2">
        <f>Raw_schedule!L7</f>
        <v>0.4</v>
      </c>
      <c r="N9" s="2">
        <f>Raw_schedule!M7</f>
        <v>0.4</v>
      </c>
      <c r="O9" s="2">
        <f>Raw_schedule!N7</f>
        <v>0.4</v>
      </c>
      <c r="P9" s="2">
        <f>Raw_schedule!O7</f>
        <v>0.4</v>
      </c>
      <c r="Q9" s="2">
        <f>Raw_schedule!P7</f>
        <v>0.4</v>
      </c>
      <c r="R9" s="2">
        <f>Raw_schedule!Q7</f>
        <v>0.4</v>
      </c>
      <c r="S9" s="2">
        <f>Raw_schedule!R7</f>
        <v>0.4</v>
      </c>
      <c r="T9" s="2">
        <f>Raw_schedule!S7</f>
        <v>0.4</v>
      </c>
      <c r="U9" s="2">
        <f>Raw_schedule!T7</f>
        <v>0.4</v>
      </c>
      <c r="V9" s="2">
        <f>Raw_schedule!U7</f>
        <v>0.4</v>
      </c>
      <c r="W9" s="2">
        <f>Raw_schedule!V7</f>
        <v>0.1</v>
      </c>
      <c r="X9" s="2">
        <f>Raw_schedule!W7</f>
        <v>0.1</v>
      </c>
      <c r="Y9" s="2">
        <f>Raw_schedule!X7</f>
        <v>0.1</v>
      </c>
      <c r="Z9" s="2">
        <f>Raw_schedule!Y7</f>
        <v>0.1</v>
      </c>
      <c r="AA9" s="2">
        <f>Raw_schedule!Z7</f>
        <v>0.1</v>
      </c>
      <c r="AB9" s="2">
        <f>Raw_schedule!AA7</f>
        <v>0.1</v>
      </c>
    </row>
    <row r="10" spans="1:28" x14ac:dyDescent="0.25">
      <c r="A10" s="39" t="str">
        <f>Raw_schedule!B8</f>
        <v>Elec Equip Sch</v>
      </c>
      <c r="B10" s="39" t="str">
        <f>Raw_schedule!A8</f>
        <v>Health</v>
      </c>
      <c r="C10" s="2" t="str">
        <f>Raw_schedule!C8</f>
        <v>Weekdays</v>
      </c>
      <c r="D10" s="2"/>
      <c r="E10" s="2">
        <f>Raw_schedule!D8</f>
        <v>0.1</v>
      </c>
      <c r="F10" s="2">
        <f>Raw_schedule!E8</f>
        <v>0.1</v>
      </c>
      <c r="G10" s="2">
        <f>Raw_schedule!F8</f>
        <v>0.1</v>
      </c>
      <c r="H10" s="2">
        <f>Raw_schedule!G8</f>
        <v>0.1</v>
      </c>
      <c r="I10" s="2">
        <f>Raw_schedule!H8</f>
        <v>0.1</v>
      </c>
      <c r="J10" s="2">
        <f>Raw_schedule!I8</f>
        <v>0.1</v>
      </c>
      <c r="K10" s="2">
        <f>Raw_schedule!J8</f>
        <v>0.1</v>
      </c>
      <c r="L10" s="2">
        <f>Raw_schedule!K8</f>
        <v>0.5</v>
      </c>
      <c r="M10" s="2">
        <f>Raw_schedule!L8</f>
        <v>0.9</v>
      </c>
      <c r="N10" s="2">
        <f>Raw_schedule!M8</f>
        <v>0.9</v>
      </c>
      <c r="O10" s="2">
        <f>Raw_schedule!N8</f>
        <v>0.9</v>
      </c>
      <c r="P10" s="2">
        <f>Raw_schedule!O8</f>
        <v>0.9</v>
      </c>
      <c r="Q10" s="2">
        <f>Raw_schedule!P8</f>
        <v>0.9</v>
      </c>
      <c r="R10" s="2">
        <f>Raw_schedule!Q8</f>
        <v>0.9</v>
      </c>
      <c r="S10" s="2">
        <f>Raw_schedule!R8</f>
        <v>0.9</v>
      </c>
      <c r="T10" s="2">
        <f>Raw_schedule!S8</f>
        <v>0.9</v>
      </c>
      <c r="U10" s="2">
        <f>Raw_schedule!T8</f>
        <v>0.3</v>
      </c>
      <c r="V10" s="2">
        <f>Raw_schedule!U8</f>
        <v>0.3</v>
      </c>
      <c r="W10" s="2">
        <f>Raw_schedule!V8</f>
        <v>0.3</v>
      </c>
      <c r="X10" s="2">
        <f>Raw_schedule!W8</f>
        <v>0.3</v>
      </c>
      <c r="Y10" s="2">
        <f>Raw_schedule!X8</f>
        <v>0.3</v>
      </c>
      <c r="Z10" s="2">
        <f>Raw_schedule!Y8</f>
        <v>0.3</v>
      </c>
      <c r="AA10" s="2">
        <f>Raw_schedule!Z8</f>
        <v>0.3</v>
      </c>
      <c r="AB10" s="2">
        <f>Raw_schedule!AA8</f>
        <v>0.1</v>
      </c>
    </row>
    <row r="11" spans="1:28" x14ac:dyDescent="0.25">
      <c r="A11" s="39" t="str">
        <f>Raw_schedule!B9</f>
        <v>Heating Setpoint Schedule</v>
      </c>
      <c r="B11" s="39" t="str">
        <f>Raw_schedule!A9</f>
        <v>Health</v>
      </c>
      <c r="C11" s="2" t="str">
        <f>Raw_schedule!C9</f>
        <v>AllDays</v>
      </c>
      <c r="D11" s="2"/>
      <c r="E11" s="2">
        <f>Raw_schedule!D9</f>
        <v>69.98</v>
      </c>
      <c r="F11" s="2">
        <f>Raw_schedule!E9</f>
        <v>69.98</v>
      </c>
      <c r="G11" s="2">
        <f>Raw_schedule!F9</f>
        <v>69.98</v>
      </c>
      <c r="H11" s="2">
        <f>Raw_schedule!G9</f>
        <v>69.98</v>
      </c>
      <c r="I11" s="2">
        <f>Raw_schedule!H9</f>
        <v>69.98</v>
      </c>
      <c r="J11" s="2">
        <f>Raw_schedule!I9</f>
        <v>69.98</v>
      </c>
      <c r="K11" s="2">
        <f>Raw_schedule!J9</f>
        <v>69.98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69.98</v>
      </c>
      <c r="AB11" s="2">
        <f>Raw_schedule!AA9</f>
        <v>69.98</v>
      </c>
    </row>
    <row r="12" spans="1:28" x14ac:dyDescent="0.25">
      <c r="A12" s="39" t="str">
        <f>Raw_schedule!B10</f>
        <v>Infiltration Schedule</v>
      </c>
      <c r="B12" s="39" t="str">
        <f>Raw_schedule!A10</f>
        <v>Health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Health</v>
      </c>
      <c r="C13" s="2" t="str">
        <f>Raw_schedule!C11</f>
        <v>AllOtherDays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0.05</v>
      </c>
      <c r="M13" s="2">
        <f>Raw_schedule!L11</f>
        <v>0.1</v>
      </c>
      <c r="N13" s="2">
        <f>Raw_schedule!M11</f>
        <v>0.1</v>
      </c>
      <c r="O13" s="2">
        <f>Raw_schedule!N11</f>
        <v>0.1</v>
      </c>
      <c r="P13" s="2">
        <f>Raw_schedule!O11</f>
        <v>0.1</v>
      </c>
      <c r="Q13" s="2">
        <f>Raw_schedule!P11</f>
        <v>0.1</v>
      </c>
      <c r="R13" s="2">
        <f>Raw_schedule!Q11</f>
        <v>0.1</v>
      </c>
      <c r="S13" s="2">
        <f>Raw_schedule!R11</f>
        <v>0.1</v>
      </c>
      <c r="T13" s="2">
        <f>Raw_schedule!S11</f>
        <v>0.1</v>
      </c>
      <c r="U13" s="2">
        <f>Raw_schedule!T11</f>
        <v>0.05</v>
      </c>
      <c r="V13" s="2">
        <f>Raw_schedule!U11</f>
        <v>0.05</v>
      </c>
      <c r="W13" s="2">
        <f>Raw_schedule!V11</f>
        <v>0.05</v>
      </c>
      <c r="X13" s="2">
        <f>Raw_schedule!W11</f>
        <v>0.05</v>
      </c>
      <c r="Y13" s="2">
        <f>Raw_schedule!X11</f>
        <v>0.05</v>
      </c>
      <c r="Z13" s="2">
        <f>Raw_schedule!Y11</f>
        <v>0.05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Lighting Schedule</v>
      </c>
      <c r="B14" s="39" t="str">
        <f>Raw_schedule!A12</f>
        <v>Health</v>
      </c>
      <c r="C14" s="2" t="str">
        <f>Raw_schedule!C12</f>
        <v>Saturdays</v>
      </c>
      <c r="D14" s="2"/>
      <c r="E14" s="2">
        <f>Raw_schedule!D12</f>
        <v>0.1</v>
      </c>
      <c r="F14" s="2">
        <f>Raw_schedule!E12</f>
        <v>0.1</v>
      </c>
      <c r="G14" s="2">
        <f>Raw_schedule!F12</f>
        <v>0.1</v>
      </c>
      <c r="H14" s="2">
        <f>Raw_schedule!G12</f>
        <v>0.1</v>
      </c>
      <c r="I14" s="2">
        <f>Raw_schedule!H12</f>
        <v>0.1</v>
      </c>
      <c r="J14" s="2">
        <f>Raw_schedule!I12</f>
        <v>0.1</v>
      </c>
      <c r="K14" s="2">
        <f>Raw_schedule!J12</f>
        <v>0.1</v>
      </c>
      <c r="L14" s="2">
        <f>Raw_schedule!K12</f>
        <v>0.2</v>
      </c>
      <c r="M14" s="2">
        <f>Raw_schedule!L12</f>
        <v>0.35</v>
      </c>
      <c r="N14" s="2">
        <f>Raw_schedule!M12</f>
        <v>0.35</v>
      </c>
      <c r="O14" s="2">
        <f>Raw_schedule!N12</f>
        <v>0.35</v>
      </c>
      <c r="P14" s="2">
        <f>Raw_schedule!O12</f>
        <v>0.35</v>
      </c>
      <c r="Q14" s="2">
        <f>Raw_schedule!P12</f>
        <v>0.35</v>
      </c>
      <c r="R14" s="2">
        <f>Raw_schedule!Q12</f>
        <v>0.35</v>
      </c>
      <c r="S14" s="2">
        <f>Raw_schedule!R12</f>
        <v>0.35</v>
      </c>
      <c r="T14" s="2">
        <f>Raw_schedule!S12</f>
        <v>0.35</v>
      </c>
      <c r="U14" s="2">
        <f>Raw_schedule!T12</f>
        <v>0.35</v>
      </c>
      <c r="V14" s="2">
        <f>Raw_schedule!U12</f>
        <v>0.35</v>
      </c>
      <c r="W14" s="2">
        <f>Raw_schedule!V12</f>
        <v>0.1</v>
      </c>
      <c r="X14" s="2">
        <f>Raw_schedule!W12</f>
        <v>0.1</v>
      </c>
      <c r="Y14" s="2">
        <f>Raw_schedule!X12</f>
        <v>0.1</v>
      </c>
      <c r="Z14" s="2">
        <f>Raw_schedule!Y12</f>
        <v>0.1</v>
      </c>
      <c r="AA14" s="2">
        <f>Raw_schedule!Z12</f>
        <v>0.1</v>
      </c>
      <c r="AB14" s="2">
        <f>Raw_schedule!AA12</f>
        <v>0.1</v>
      </c>
    </row>
    <row r="15" spans="1:28" x14ac:dyDescent="0.25">
      <c r="A15" s="39" t="str">
        <f>Raw_schedule!B13</f>
        <v>Lighting Schedule</v>
      </c>
      <c r="B15" s="39" t="str">
        <f>Raw_schedule!A13</f>
        <v>Health</v>
      </c>
      <c r="C15" s="2" t="str">
        <f>Raw_schedule!C13</f>
        <v>Weekdays</v>
      </c>
      <c r="D15" s="2"/>
      <c r="E15" s="2">
        <f>Raw_schedule!D13</f>
        <v>0.1</v>
      </c>
      <c r="F15" s="2">
        <f>Raw_schedule!E13</f>
        <v>0.1</v>
      </c>
      <c r="G15" s="2">
        <f>Raw_schedule!F13</f>
        <v>0.1</v>
      </c>
      <c r="H15" s="2">
        <f>Raw_schedule!G13</f>
        <v>0.1</v>
      </c>
      <c r="I15" s="2">
        <f>Raw_schedule!H13</f>
        <v>0.1</v>
      </c>
      <c r="J15" s="2">
        <f>Raw_schedule!I13</f>
        <v>0.1</v>
      </c>
      <c r="K15" s="2">
        <f>Raw_schedule!J13</f>
        <v>0.1</v>
      </c>
      <c r="L15" s="2">
        <f>Raw_schedule!K13</f>
        <v>0.45</v>
      </c>
      <c r="M15" s="2">
        <f>Raw_schedule!L13</f>
        <v>0.8</v>
      </c>
      <c r="N15" s="2">
        <f>Raw_schedule!M13</f>
        <v>0.8</v>
      </c>
      <c r="O15" s="2">
        <f>Raw_schedule!N13</f>
        <v>0.8</v>
      </c>
      <c r="P15" s="2">
        <f>Raw_schedule!O13</f>
        <v>0.8</v>
      </c>
      <c r="Q15" s="2">
        <f>Raw_schedule!P13</f>
        <v>0.8</v>
      </c>
      <c r="R15" s="2">
        <f>Raw_schedule!Q13</f>
        <v>0.8</v>
      </c>
      <c r="S15" s="2">
        <f>Raw_schedule!R13</f>
        <v>0.8</v>
      </c>
      <c r="T15" s="2">
        <f>Raw_schedule!S13</f>
        <v>0.8</v>
      </c>
      <c r="U15" s="2">
        <f>Raw_schedule!T13</f>
        <v>0.3</v>
      </c>
      <c r="V15" s="2">
        <f>Raw_schedule!U13</f>
        <v>0.3</v>
      </c>
      <c r="W15" s="2">
        <f>Raw_schedule!V13</f>
        <v>0.3</v>
      </c>
      <c r="X15" s="2">
        <f>Raw_schedule!W13</f>
        <v>0.3</v>
      </c>
      <c r="Y15" s="2">
        <f>Raw_schedule!X13</f>
        <v>0.3</v>
      </c>
      <c r="Z15" s="2">
        <f>Raw_schedule!Y13</f>
        <v>0.3</v>
      </c>
      <c r="AA15" s="2">
        <f>Raw_schedule!Z13</f>
        <v>0.3</v>
      </c>
      <c r="AB15" s="2">
        <f>Raw_schedule!AA13</f>
        <v>0.1</v>
      </c>
    </row>
    <row r="16" spans="1:28" x14ac:dyDescent="0.25">
      <c r="A16" s="39" t="str">
        <f>Raw_schedule!B14</f>
        <v>OA Schedule</v>
      </c>
      <c r="B16" s="39" t="str">
        <f>Raw_schedule!A14</f>
        <v>Health</v>
      </c>
      <c r="C16" s="2" t="str">
        <f>Raw_schedule!C14</f>
        <v>AllOtherDays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0</v>
      </c>
      <c r="V16" s="2">
        <f>Raw_schedule!U14</f>
        <v>0</v>
      </c>
      <c r="W16" s="2">
        <f>Raw_schedule!V14</f>
        <v>0</v>
      </c>
      <c r="X16" s="2">
        <f>Raw_schedule!W14</f>
        <v>0</v>
      </c>
      <c r="Y16" s="2">
        <f>Raw_schedule!X14</f>
        <v>0</v>
      </c>
      <c r="Z16" s="2">
        <f>Raw_schedule!Y14</f>
        <v>0</v>
      </c>
      <c r="AA16" s="2">
        <f>Raw_schedule!Z14</f>
        <v>0</v>
      </c>
      <c r="AB16" s="2">
        <f>Raw_schedule!AA14</f>
        <v>0</v>
      </c>
    </row>
    <row r="17" spans="1:28" x14ac:dyDescent="0.25">
      <c r="A17" s="39" t="str">
        <f>Raw_schedule!B15</f>
        <v>OA Schedule</v>
      </c>
      <c r="B17" s="39" t="str">
        <f>Raw_schedule!A15</f>
        <v>Health</v>
      </c>
      <c r="C17" s="2" t="str">
        <f>Raw_schedule!C15</f>
        <v>Saturdays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0</v>
      </c>
      <c r="Y17" s="2">
        <f>Raw_schedule!X15</f>
        <v>0</v>
      </c>
      <c r="Z17" s="2">
        <f>Raw_schedule!Y15</f>
        <v>0</v>
      </c>
      <c r="AA17" s="2">
        <f>Raw_schedule!Z15</f>
        <v>0</v>
      </c>
      <c r="AB17" s="2">
        <f>Raw_schedule!AA15</f>
        <v>0</v>
      </c>
    </row>
    <row r="18" spans="1:28" x14ac:dyDescent="0.25">
      <c r="A18" s="39" t="str">
        <f>Raw_schedule!B16</f>
        <v>OA Schedule</v>
      </c>
      <c r="B18" s="39" t="str">
        <f>Raw_schedule!A16</f>
        <v>Health</v>
      </c>
      <c r="C18" s="2" t="str">
        <f>Raw_schedule!C16</f>
        <v>Weekdays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0</v>
      </c>
      <c r="AB18" s="2">
        <f>Raw_schedule!AA16</f>
        <v>0</v>
      </c>
    </row>
    <row r="19" spans="1:28" x14ac:dyDescent="0.25">
      <c r="A19" s="39" t="str">
        <f>Raw_schedule!B17</f>
        <v>Occupant Sch</v>
      </c>
      <c r="B19" s="39" t="str">
        <f>Raw_schedule!A17</f>
        <v>Health</v>
      </c>
      <c r="C19" s="2" t="str">
        <f>Raw_schedule!C17</f>
        <v>AllOtherDays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0.05</v>
      </c>
      <c r="N19" s="2">
        <f>Raw_schedule!M17</f>
        <v>0.05</v>
      </c>
      <c r="O19" s="2">
        <f>Raw_schedule!N17</f>
        <v>0.05</v>
      </c>
      <c r="P19" s="2">
        <f>Raw_schedule!O17</f>
        <v>0.05</v>
      </c>
      <c r="Q19" s="2">
        <f>Raw_schedule!P17</f>
        <v>0.05</v>
      </c>
      <c r="R19" s="2">
        <f>Raw_schedule!Q17</f>
        <v>0.05</v>
      </c>
      <c r="S19" s="2">
        <f>Raw_schedule!R17</f>
        <v>0.05</v>
      </c>
      <c r="T19" s="2">
        <f>Raw_schedule!S17</f>
        <v>0.05</v>
      </c>
      <c r="U19" s="2">
        <f>Raw_schedule!T17</f>
        <v>0</v>
      </c>
      <c r="V19" s="2">
        <f>Raw_schedule!U17</f>
        <v>0</v>
      </c>
      <c r="W19" s="2">
        <f>Raw_schedule!V17</f>
        <v>0</v>
      </c>
      <c r="X19" s="2">
        <f>Raw_schedule!W17</f>
        <v>0</v>
      </c>
      <c r="Y19" s="2">
        <f>Raw_schedule!X17</f>
        <v>0</v>
      </c>
      <c r="Z19" s="2">
        <f>Raw_schedule!Y17</f>
        <v>0</v>
      </c>
      <c r="AA19" s="2">
        <f>Raw_schedule!Z17</f>
        <v>0</v>
      </c>
      <c r="AB19" s="2">
        <f>Raw_schedule!AA17</f>
        <v>0</v>
      </c>
    </row>
    <row r="20" spans="1:28" x14ac:dyDescent="0.25">
      <c r="A20" s="39" t="str">
        <f>Raw_schedule!B18</f>
        <v>Occupant Sch</v>
      </c>
      <c r="B20" s="39" t="str">
        <f>Raw_schedule!A18</f>
        <v>Health</v>
      </c>
      <c r="C20" s="2" t="str">
        <f>Raw_schedule!C18</f>
        <v>Saturdays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0.1</v>
      </c>
      <c r="M20" s="2">
        <f>Raw_schedule!L18</f>
        <v>0.3</v>
      </c>
      <c r="N20" s="2">
        <f>Raw_schedule!M18</f>
        <v>0.4</v>
      </c>
      <c r="O20" s="2">
        <f>Raw_schedule!N18</f>
        <v>0.4</v>
      </c>
      <c r="P20" s="2">
        <f>Raw_schedule!O18</f>
        <v>0.4</v>
      </c>
      <c r="Q20" s="2">
        <f>Raw_schedule!P18</f>
        <v>0.4</v>
      </c>
      <c r="R20" s="2">
        <f>Raw_schedule!Q18</f>
        <v>0.4</v>
      </c>
      <c r="S20" s="2">
        <f>Raw_schedule!R18</f>
        <v>0.4</v>
      </c>
      <c r="T20" s="2">
        <f>Raw_schedule!S18</f>
        <v>0.4</v>
      </c>
      <c r="U20" s="2">
        <f>Raw_schedule!T18</f>
        <v>0.4</v>
      </c>
      <c r="V20" s="2">
        <f>Raw_schedule!U18</f>
        <v>0.1</v>
      </c>
      <c r="W20" s="2">
        <f>Raw_schedule!V18</f>
        <v>0.1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Occupant Sch</v>
      </c>
      <c r="B21" s="39" t="str">
        <f>Raw_schedule!A19</f>
        <v>Health</v>
      </c>
      <c r="C21" s="2" t="str">
        <f>Raw_schedule!C19</f>
        <v>Weekdays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0.1</v>
      </c>
      <c r="M21" s="2">
        <f>Raw_schedule!L19</f>
        <v>0.5</v>
      </c>
      <c r="N21" s="2">
        <f>Raw_schedule!M19</f>
        <v>0.8</v>
      </c>
      <c r="O21" s="2">
        <f>Raw_schedule!N19</f>
        <v>0.8</v>
      </c>
      <c r="P21" s="2">
        <f>Raw_schedule!O19</f>
        <v>0.8</v>
      </c>
      <c r="Q21" s="2">
        <f>Raw_schedule!P19</f>
        <v>0.8</v>
      </c>
      <c r="R21" s="2">
        <f>Raw_schedule!Q19</f>
        <v>0.8</v>
      </c>
      <c r="S21" s="2">
        <f>Raw_schedule!R19</f>
        <v>0.8</v>
      </c>
      <c r="T21" s="2">
        <f>Raw_schedule!S19</f>
        <v>0.8</v>
      </c>
      <c r="U21" s="2">
        <f>Raw_schedule!T19</f>
        <v>0.8</v>
      </c>
      <c r="V21" s="2">
        <f>Raw_schedule!U19</f>
        <v>0.5</v>
      </c>
      <c r="W21" s="2">
        <f>Raw_schedule!V19</f>
        <v>0.3</v>
      </c>
      <c r="X21" s="2">
        <f>Raw_schedule!W19</f>
        <v>0.3</v>
      </c>
      <c r="Y21" s="2">
        <f>Raw_schedule!X19</f>
        <v>0.2</v>
      </c>
      <c r="Z21" s="2">
        <f>Raw_schedule!Y19</f>
        <v>0.2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Cooling Setpoint Schedule</v>
      </c>
      <c r="B22" s="39" t="str">
        <f>Raw_schedule!A20</f>
        <v>Kitchen</v>
      </c>
      <c r="C22" s="2" t="str">
        <f>Raw_schedule!C20</f>
        <v>AllOtherDays</v>
      </c>
      <c r="D22" s="2"/>
      <c r="E22" s="2">
        <f>Raw_schedule!D20</f>
        <v>75.02</v>
      </c>
      <c r="F22" s="2">
        <f>Raw_schedule!E20</f>
        <v>75.02</v>
      </c>
      <c r="G22" s="2">
        <f>Raw_schedule!F20</f>
        <v>75.02</v>
      </c>
      <c r="H22" s="2">
        <f>Raw_schedule!G20</f>
        <v>84.92</v>
      </c>
      <c r="I22" s="2">
        <f>Raw_schedule!H20</f>
        <v>84.92</v>
      </c>
      <c r="J22" s="2">
        <f>Raw_schedule!I20</f>
        <v>84.92</v>
      </c>
      <c r="K22" s="2">
        <f>Raw_schedule!J20</f>
        <v>84.92</v>
      </c>
      <c r="L22" s="2">
        <f>Raw_schedule!K20</f>
        <v>84.92</v>
      </c>
      <c r="M22" s="2">
        <f>Raw_schedule!L20</f>
        <v>84.92</v>
      </c>
      <c r="N22" s="2">
        <f>Raw_schedule!M20</f>
        <v>75.02</v>
      </c>
      <c r="O22" s="2">
        <f>Raw_schedule!N20</f>
        <v>75.02</v>
      </c>
      <c r="P22" s="2">
        <f>Raw_schedule!O20</f>
        <v>75.02</v>
      </c>
      <c r="Q22" s="2">
        <f>Raw_schedule!P20</f>
        <v>75.02</v>
      </c>
      <c r="R22" s="2">
        <f>Raw_schedule!Q20</f>
        <v>75.02</v>
      </c>
      <c r="S22" s="2">
        <f>Raw_schedule!R20</f>
        <v>75.02</v>
      </c>
      <c r="T22" s="2">
        <f>Raw_schedule!S20</f>
        <v>75.02</v>
      </c>
      <c r="U22" s="2">
        <f>Raw_schedule!T20</f>
        <v>75.02</v>
      </c>
      <c r="V22" s="2">
        <f>Raw_schedule!U20</f>
        <v>75.02</v>
      </c>
      <c r="W22" s="2">
        <f>Raw_schedule!V20</f>
        <v>75.02</v>
      </c>
      <c r="X22" s="2">
        <f>Raw_schedule!W20</f>
        <v>75.02</v>
      </c>
      <c r="Y22" s="2">
        <f>Raw_schedule!X20</f>
        <v>75.02</v>
      </c>
      <c r="Z22" s="2">
        <f>Raw_schedule!Y20</f>
        <v>75.02</v>
      </c>
      <c r="AA22" s="2">
        <f>Raw_schedule!Z20</f>
        <v>75.02</v>
      </c>
      <c r="AB22" s="2">
        <f>Raw_schedule!AA20</f>
        <v>75.02</v>
      </c>
    </row>
    <row r="23" spans="1:28" x14ac:dyDescent="0.25">
      <c r="A23" s="39" t="str">
        <f>Raw_schedule!B21</f>
        <v>Cooling Setpoint Schedule</v>
      </c>
      <c r="B23" s="39" t="str">
        <f>Raw_schedule!A21</f>
        <v>Kitchen</v>
      </c>
      <c r="C23" s="2" t="str">
        <f>Raw_schedule!C21</f>
        <v>Saturdays</v>
      </c>
      <c r="D23" s="2"/>
      <c r="E23" s="2">
        <f>Raw_schedule!D21</f>
        <v>75.02</v>
      </c>
      <c r="F23" s="2">
        <f>Raw_schedule!E21</f>
        <v>75.02</v>
      </c>
      <c r="G23" s="2">
        <f>Raw_schedule!F21</f>
        <v>75.02</v>
      </c>
      <c r="H23" s="2">
        <f>Raw_schedule!G21</f>
        <v>84.92</v>
      </c>
      <c r="I23" s="2">
        <f>Raw_schedule!H21</f>
        <v>84.92</v>
      </c>
      <c r="J23" s="2">
        <f>Raw_schedule!I21</f>
        <v>84.92</v>
      </c>
      <c r="K23" s="2">
        <f>Raw_schedule!J21</f>
        <v>84.92</v>
      </c>
      <c r="L23" s="2">
        <f>Raw_schedule!K21</f>
        <v>84.92</v>
      </c>
      <c r="M23" s="2">
        <f>Raw_schedule!L21</f>
        <v>75.02</v>
      </c>
      <c r="N23" s="2">
        <f>Raw_schedule!M21</f>
        <v>75.02</v>
      </c>
      <c r="O23" s="2">
        <f>Raw_schedule!N21</f>
        <v>75.02</v>
      </c>
      <c r="P23" s="2">
        <f>Raw_schedule!O21</f>
        <v>75.02</v>
      </c>
      <c r="Q23" s="2">
        <f>Raw_schedule!P21</f>
        <v>75.02</v>
      </c>
      <c r="R23" s="2">
        <f>Raw_schedule!Q21</f>
        <v>75.02</v>
      </c>
      <c r="S23" s="2">
        <f>Raw_schedule!R21</f>
        <v>75.02</v>
      </c>
      <c r="T23" s="2">
        <f>Raw_schedule!S21</f>
        <v>75.02</v>
      </c>
      <c r="U23" s="2">
        <f>Raw_schedule!T21</f>
        <v>75.02</v>
      </c>
      <c r="V23" s="2">
        <f>Raw_schedule!U21</f>
        <v>75.02</v>
      </c>
      <c r="W23" s="2">
        <f>Raw_schedule!V21</f>
        <v>75.02</v>
      </c>
      <c r="X23" s="2">
        <f>Raw_schedule!W21</f>
        <v>75.02</v>
      </c>
      <c r="Y23" s="2">
        <f>Raw_schedule!X21</f>
        <v>75.02</v>
      </c>
      <c r="Z23" s="2">
        <f>Raw_schedule!Y21</f>
        <v>75.02</v>
      </c>
      <c r="AA23" s="2">
        <f>Raw_schedule!Z21</f>
        <v>75.02</v>
      </c>
      <c r="AB23" s="2">
        <f>Raw_schedule!AA21</f>
        <v>75.02</v>
      </c>
    </row>
    <row r="24" spans="1:28" x14ac:dyDescent="0.25">
      <c r="A24" s="39" t="str">
        <f>Raw_schedule!B22</f>
        <v>Cooling Setpoint Schedule</v>
      </c>
      <c r="B24" s="39" t="str">
        <f>Raw_schedule!A22</f>
        <v>Kitchen</v>
      </c>
      <c r="C24" s="2" t="str">
        <f>Raw_schedule!C22</f>
        <v>Weekdays</v>
      </c>
      <c r="D24" s="2"/>
      <c r="E24" s="2">
        <f>Raw_schedule!D22</f>
        <v>75.02</v>
      </c>
      <c r="F24" s="2">
        <f>Raw_schedule!E22</f>
        <v>75.02</v>
      </c>
      <c r="G24" s="2">
        <f>Raw_schedule!F22</f>
        <v>75.02</v>
      </c>
      <c r="H24" s="2">
        <f>Raw_schedule!G22</f>
        <v>84.92</v>
      </c>
      <c r="I24" s="2">
        <f>Raw_schedule!H22</f>
        <v>84.92</v>
      </c>
      <c r="J24" s="2">
        <f>Raw_schedule!I22</f>
        <v>84.92</v>
      </c>
      <c r="K24" s="2">
        <f>Raw_schedule!J22</f>
        <v>75.02</v>
      </c>
      <c r="L24" s="2">
        <f>Raw_schedule!K22</f>
        <v>75.02</v>
      </c>
      <c r="M24" s="2">
        <f>Raw_schedule!L22</f>
        <v>75.02</v>
      </c>
      <c r="N24" s="2">
        <f>Raw_schedule!M22</f>
        <v>75.02</v>
      </c>
      <c r="O24" s="2">
        <f>Raw_schedule!N22</f>
        <v>75.02</v>
      </c>
      <c r="P24" s="2">
        <f>Raw_schedule!O22</f>
        <v>75.02</v>
      </c>
      <c r="Q24" s="2">
        <f>Raw_schedule!P22</f>
        <v>75.02</v>
      </c>
      <c r="R24" s="2">
        <f>Raw_schedule!Q22</f>
        <v>75.02</v>
      </c>
      <c r="S24" s="2">
        <f>Raw_schedule!R22</f>
        <v>75.02</v>
      </c>
      <c r="T24" s="2">
        <f>Raw_schedule!S22</f>
        <v>75.02</v>
      </c>
      <c r="U24" s="2">
        <f>Raw_schedule!T22</f>
        <v>75.02</v>
      </c>
      <c r="V24" s="2">
        <f>Raw_schedule!U22</f>
        <v>75.02</v>
      </c>
      <c r="W24" s="2">
        <f>Raw_schedule!V22</f>
        <v>75.02</v>
      </c>
      <c r="X24" s="2">
        <f>Raw_schedule!W22</f>
        <v>75.02</v>
      </c>
      <c r="Y24" s="2">
        <f>Raw_schedule!X22</f>
        <v>75.02</v>
      </c>
      <c r="Z24" s="2">
        <f>Raw_schedule!Y22</f>
        <v>75.02</v>
      </c>
      <c r="AA24" s="2">
        <f>Raw_schedule!Z22</f>
        <v>75.02</v>
      </c>
      <c r="AB24" s="2">
        <f>Raw_schedule!AA22</f>
        <v>75.02</v>
      </c>
    </row>
    <row r="25" spans="1:28" x14ac:dyDescent="0.25">
      <c r="A25" s="39" t="str">
        <f>Raw_schedule!B23</f>
        <v>DHW Sch</v>
      </c>
      <c r="B25" s="39" t="str">
        <f>Raw_schedule!A23</f>
        <v>Kitchen</v>
      </c>
      <c r="C25" s="2" t="str">
        <f>Raw_schedule!C23</f>
        <v>AllOtherDays</v>
      </c>
      <c r="D25" s="2"/>
      <c r="E25" s="2">
        <f>Raw_schedule!D23</f>
        <v>0.25</v>
      </c>
      <c r="F25" s="2">
        <f>Raw_schedule!E23</f>
        <v>0.2</v>
      </c>
      <c r="G25" s="2">
        <f>Raw_schedule!F23</f>
        <v>0.2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</v>
      </c>
      <c r="O25" s="2">
        <f>Raw_schedule!N23</f>
        <v>0.5</v>
      </c>
      <c r="P25" s="2">
        <f>Raw_schedule!O23</f>
        <v>0.5</v>
      </c>
      <c r="Q25" s="2">
        <f>Raw_schedule!P23</f>
        <v>0.4</v>
      </c>
      <c r="R25" s="2">
        <f>Raw_schedule!Q23</f>
        <v>0.4</v>
      </c>
      <c r="S25" s="2">
        <f>Raw_schedule!R23</f>
        <v>0.3</v>
      </c>
      <c r="T25" s="2">
        <f>Raw_schedule!S23</f>
        <v>0.3</v>
      </c>
      <c r="U25" s="2">
        <f>Raw_schedule!T23</f>
        <v>0.3</v>
      </c>
      <c r="V25" s="2">
        <f>Raw_schedule!U23</f>
        <v>0.4</v>
      </c>
      <c r="W25" s="2">
        <f>Raw_schedule!V23</f>
        <v>0.5</v>
      </c>
      <c r="X25" s="2">
        <f>Raw_schedule!W23</f>
        <v>0.5</v>
      </c>
      <c r="Y25" s="2">
        <f>Raw_schedule!X23</f>
        <v>0.4</v>
      </c>
      <c r="Z25" s="2">
        <f>Raw_schedule!Y23</f>
        <v>0.5</v>
      </c>
      <c r="AA25" s="2">
        <f>Raw_schedule!Z23</f>
        <v>0.4</v>
      </c>
      <c r="AB25" s="2">
        <f>Raw_schedule!AA23</f>
        <v>0.2</v>
      </c>
    </row>
    <row r="26" spans="1:28" x14ac:dyDescent="0.25">
      <c r="A26" s="39" t="str">
        <f>Raw_schedule!B24</f>
        <v>DHW Sch</v>
      </c>
      <c r="B26" s="39" t="str">
        <f>Raw_schedule!A24</f>
        <v>Kitchen</v>
      </c>
      <c r="C26" s="2" t="str">
        <f>Raw_schedule!C24</f>
        <v>Saturdays</v>
      </c>
      <c r="D26" s="2"/>
      <c r="E26" s="2">
        <f>Raw_schedule!D24</f>
        <v>0.2</v>
      </c>
      <c r="F26" s="2">
        <f>Raw_schedule!E24</f>
        <v>0.15</v>
      </c>
      <c r="G26" s="2">
        <f>Raw_schedule!F24</f>
        <v>0.15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</v>
      </c>
      <c r="M26" s="2">
        <f>Raw_schedule!L24</f>
        <v>0</v>
      </c>
      <c r="N26" s="2">
        <f>Raw_schedule!M24</f>
        <v>0.5</v>
      </c>
      <c r="O26" s="2">
        <f>Raw_schedule!N24</f>
        <v>0.45</v>
      </c>
      <c r="P26" s="2">
        <f>Raw_schedule!O24</f>
        <v>0.5</v>
      </c>
      <c r="Q26" s="2">
        <f>Raw_schedule!P24</f>
        <v>0.5</v>
      </c>
      <c r="R26" s="2">
        <f>Raw_schedule!Q24</f>
        <v>0.45</v>
      </c>
      <c r="S26" s="2">
        <f>Raw_schedule!R24</f>
        <v>0.4</v>
      </c>
      <c r="T26" s="2">
        <f>Raw_schedule!S24</f>
        <v>0.4</v>
      </c>
      <c r="U26" s="2">
        <f>Raw_schedule!T24</f>
        <v>0.35</v>
      </c>
      <c r="V26" s="2">
        <f>Raw_schedule!U24</f>
        <v>0.4</v>
      </c>
      <c r="W26" s="2">
        <f>Raw_schedule!V24</f>
        <v>0.55000000000000004</v>
      </c>
      <c r="X26" s="2">
        <f>Raw_schedule!W24</f>
        <v>0.55000000000000004</v>
      </c>
      <c r="Y26" s="2">
        <f>Raw_schedule!X24</f>
        <v>0.5</v>
      </c>
      <c r="Z26" s="2">
        <f>Raw_schedule!Y24</f>
        <v>0.55000000000000004</v>
      </c>
      <c r="AA26" s="2">
        <f>Raw_schedule!Z24</f>
        <v>0.4</v>
      </c>
      <c r="AB26" s="2">
        <f>Raw_schedule!AA24</f>
        <v>0.3</v>
      </c>
    </row>
    <row r="27" spans="1:28" x14ac:dyDescent="0.25">
      <c r="A27" s="39" t="str">
        <f>Raw_schedule!B25</f>
        <v>DHW Sch</v>
      </c>
      <c r="B27" s="39" t="str">
        <f>Raw_schedule!A25</f>
        <v>Kitchen</v>
      </c>
      <c r="C27" s="2" t="str">
        <f>Raw_schedule!C25</f>
        <v>Weekdays</v>
      </c>
      <c r="D27" s="2"/>
      <c r="E27" s="2">
        <f>Raw_schedule!D25</f>
        <v>0.2</v>
      </c>
      <c r="F27" s="2">
        <f>Raw_schedule!E25</f>
        <v>0.15</v>
      </c>
      <c r="G27" s="2">
        <f>Raw_schedule!F25</f>
        <v>0.15</v>
      </c>
      <c r="H27" s="2">
        <f>Raw_schedule!G25</f>
        <v>0</v>
      </c>
      <c r="I27" s="2">
        <f>Raw_schedule!H25</f>
        <v>0</v>
      </c>
      <c r="J27" s="2">
        <f>Raw_schedule!I25</f>
        <v>0</v>
      </c>
      <c r="K27" s="2">
        <f>Raw_schedule!J25</f>
        <v>0</v>
      </c>
      <c r="L27" s="2">
        <f>Raw_schedule!K25</f>
        <v>0.6</v>
      </c>
      <c r="M27" s="2">
        <f>Raw_schedule!L25</f>
        <v>0.55000000000000004</v>
      </c>
      <c r="N27" s="2">
        <f>Raw_schedule!M25</f>
        <v>0.45</v>
      </c>
      <c r="O27" s="2">
        <f>Raw_schedule!N25</f>
        <v>0.4</v>
      </c>
      <c r="P27" s="2">
        <f>Raw_schedule!O25</f>
        <v>0.45</v>
      </c>
      <c r="Q27" s="2">
        <f>Raw_schedule!P25</f>
        <v>0.4</v>
      </c>
      <c r="R27" s="2">
        <f>Raw_schedule!Q25</f>
        <v>0.35</v>
      </c>
      <c r="S27" s="2">
        <f>Raw_schedule!R25</f>
        <v>0.3</v>
      </c>
      <c r="T27" s="2">
        <f>Raw_schedule!S25</f>
        <v>0.3</v>
      </c>
      <c r="U27" s="2">
        <f>Raw_schedule!T25</f>
        <v>0.3</v>
      </c>
      <c r="V27" s="2">
        <f>Raw_schedule!U25</f>
        <v>0.4</v>
      </c>
      <c r="W27" s="2">
        <f>Raw_schedule!V25</f>
        <v>0.55000000000000004</v>
      </c>
      <c r="X27" s="2">
        <f>Raw_schedule!W25</f>
        <v>0.6</v>
      </c>
      <c r="Y27" s="2">
        <f>Raw_schedule!X25</f>
        <v>0.5</v>
      </c>
      <c r="Z27" s="2">
        <f>Raw_schedule!Y25</f>
        <v>0.55000000000000004</v>
      </c>
      <c r="AA27" s="2">
        <f>Raw_schedule!Z25</f>
        <v>0.45</v>
      </c>
      <c r="AB27" s="2">
        <f>Raw_schedule!AA25</f>
        <v>0.25</v>
      </c>
    </row>
    <row r="28" spans="1:28" x14ac:dyDescent="0.25">
      <c r="A28" s="39" t="str">
        <f>Raw_schedule!B26</f>
        <v>Elec Equip Sch</v>
      </c>
      <c r="B28" s="39" t="str">
        <f>Raw_schedule!A26</f>
        <v>Kitchen</v>
      </c>
      <c r="C28" s="2" t="str">
        <f>Raw_schedule!C26</f>
        <v>AllDays</v>
      </c>
      <c r="D28" s="2"/>
      <c r="E28" s="2">
        <f>Raw_schedule!D26</f>
        <v>1</v>
      </c>
      <c r="F28" s="2">
        <f>Raw_schedule!E26</f>
        <v>1</v>
      </c>
      <c r="G28" s="2">
        <f>Raw_schedule!F26</f>
        <v>1</v>
      </c>
      <c r="H28" s="2">
        <f>Raw_schedule!G26</f>
        <v>1</v>
      </c>
      <c r="I28" s="2">
        <f>Raw_schedule!H26</f>
        <v>1</v>
      </c>
      <c r="J28" s="2">
        <f>Raw_schedule!I26</f>
        <v>1</v>
      </c>
      <c r="K28" s="2">
        <f>Raw_schedule!J26</f>
        <v>1</v>
      </c>
      <c r="L28" s="2">
        <f>Raw_schedule!K26</f>
        <v>1</v>
      </c>
      <c r="M28" s="2">
        <f>Raw_schedule!L26</f>
        <v>1</v>
      </c>
      <c r="N28" s="2">
        <f>Raw_schedule!M26</f>
        <v>1</v>
      </c>
      <c r="O28" s="2">
        <f>Raw_schedule!N26</f>
        <v>1</v>
      </c>
      <c r="P28" s="2">
        <f>Raw_schedule!O26</f>
        <v>1</v>
      </c>
      <c r="Q28" s="2">
        <f>Raw_schedule!P26</f>
        <v>1</v>
      </c>
      <c r="R28" s="2">
        <f>Raw_schedule!Q26</f>
        <v>1</v>
      </c>
      <c r="S28" s="2">
        <f>Raw_schedule!R26</f>
        <v>1</v>
      </c>
      <c r="T28" s="2">
        <f>Raw_schedule!S26</f>
        <v>1</v>
      </c>
      <c r="U28" s="2">
        <f>Raw_schedule!T26</f>
        <v>1</v>
      </c>
      <c r="V28" s="2">
        <f>Raw_schedule!U26</f>
        <v>1</v>
      </c>
      <c r="W28" s="2">
        <f>Raw_schedule!V26</f>
        <v>1</v>
      </c>
      <c r="X28" s="2">
        <f>Raw_schedule!W26</f>
        <v>1</v>
      </c>
      <c r="Y28" s="2">
        <f>Raw_schedule!X26</f>
        <v>1</v>
      </c>
      <c r="Z28" s="2">
        <f>Raw_schedule!Y26</f>
        <v>1</v>
      </c>
      <c r="AA28" s="2">
        <f>Raw_schedule!Z26</f>
        <v>1</v>
      </c>
      <c r="AB28" s="2">
        <f>Raw_schedule!AA26</f>
        <v>1</v>
      </c>
    </row>
    <row r="29" spans="1:28" x14ac:dyDescent="0.25">
      <c r="A29" s="39" t="str">
        <f>Raw_schedule!B27</f>
        <v>Elec Equip Sch</v>
      </c>
      <c r="B29" s="39" t="str">
        <f>Raw_schedule!A27</f>
        <v>Kitchen</v>
      </c>
      <c r="C29" s="2" t="str">
        <f>Raw_schedule!C27</f>
        <v>AllOtherDays</v>
      </c>
      <c r="D29" s="2"/>
      <c r="E29" s="2">
        <f>Raw_schedule!D27</f>
        <v>0.2</v>
      </c>
      <c r="F29" s="2">
        <f>Raw_schedule!E27</f>
        <v>0.15</v>
      </c>
      <c r="G29" s="2">
        <f>Raw_schedule!F27</f>
        <v>0.15</v>
      </c>
      <c r="H29" s="2">
        <f>Raw_schedule!G27</f>
        <v>0.15</v>
      </c>
      <c r="I29" s="2">
        <f>Raw_schedule!H27</f>
        <v>0.15</v>
      </c>
      <c r="J29" s="2">
        <f>Raw_schedule!I27</f>
        <v>0.15</v>
      </c>
      <c r="K29" s="2">
        <f>Raw_schedule!J27</f>
        <v>0.3</v>
      </c>
      <c r="L29" s="2">
        <f>Raw_schedule!K27</f>
        <v>0.3</v>
      </c>
      <c r="M29" s="2">
        <f>Raw_schedule!L27</f>
        <v>0.5</v>
      </c>
      <c r="N29" s="2">
        <f>Raw_schedule!M27</f>
        <v>0.5</v>
      </c>
      <c r="O29" s="2">
        <f>Raw_schedule!N27</f>
        <v>0.7</v>
      </c>
      <c r="P29" s="2">
        <f>Raw_schedule!O27</f>
        <v>0.7</v>
      </c>
      <c r="Q29" s="2">
        <f>Raw_schedule!P27</f>
        <v>0.7</v>
      </c>
      <c r="R29" s="2">
        <f>Raw_schedule!Q27</f>
        <v>0.7</v>
      </c>
      <c r="S29" s="2">
        <f>Raw_schedule!R27</f>
        <v>0.7</v>
      </c>
      <c r="T29" s="2">
        <f>Raw_schedule!S27</f>
        <v>0.7</v>
      </c>
      <c r="U29" s="2">
        <f>Raw_schedule!T27</f>
        <v>0.6</v>
      </c>
      <c r="V29" s="2">
        <f>Raw_schedule!U27</f>
        <v>0.6</v>
      </c>
      <c r="W29" s="2">
        <f>Raw_schedule!V27</f>
        <v>0.6</v>
      </c>
      <c r="X29" s="2">
        <f>Raw_schedule!W27</f>
        <v>0.6</v>
      </c>
      <c r="Y29" s="2">
        <f>Raw_schedule!X27</f>
        <v>0.6</v>
      </c>
      <c r="Z29" s="2">
        <f>Raw_schedule!Y27</f>
        <v>0.6</v>
      </c>
      <c r="AA29" s="2">
        <f>Raw_schedule!Z27</f>
        <v>0.5</v>
      </c>
      <c r="AB29" s="2">
        <f>Raw_schedule!AA27</f>
        <v>0.3</v>
      </c>
    </row>
    <row r="30" spans="1:28" x14ac:dyDescent="0.25">
      <c r="A30" s="39" t="str">
        <f>Raw_schedule!B28</f>
        <v>Elec Equip Sch</v>
      </c>
      <c r="B30" s="39" t="str">
        <f>Raw_schedule!A28</f>
        <v>Kitchen</v>
      </c>
      <c r="C30" s="2" t="str">
        <f>Raw_schedule!C28</f>
        <v>Saturdays</v>
      </c>
      <c r="D30" s="2"/>
      <c r="E30" s="2">
        <f>Raw_schedule!D28</f>
        <v>0.2</v>
      </c>
      <c r="F30" s="2">
        <f>Raw_schedule!E28</f>
        <v>0.15</v>
      </c>
      <c r="G30" s="2">
        <f>Raw_schedule!F28</f>
        <v>0.15</v>
      </c>
      <c r="H30" s="2">
        <f>Raw_schedule!G28</f>
        <v>0.15</v>
      </c>
      <c r="I30" s="2">
        <f>Raw_schedule!H28</f>
        <v>0.15</v>
      </c>
      <c r="J30" s="2">
        <f>Raw_schedule!I28</f>
        <v>0.15</v>
      </c>
      <c r="K30" s="2">
        <f>Raw_schedule!J28</f>
        <v>0.3</v>
      </c>
      <c r="L30" s="2">
        <f>Raw_schedule!K28</f>
        <v>0.3</v>
      </c>
      <c r="M30" s="2">
        <f>Raw_schedule!L28</f>
        <v>0.6</v>
      </c>
      <c r="N30" s="2">
        <f>Raw_schedule!M28</f>
        <v>0.6</v>
      </c>
      <c r="O30" s="2">
        <f>Raw_schedule!N28</f>
        <v>0.8</v>
      </c>
      <c r="P30" s="2">
        <f>Raw_schedule!O28</f>
        <v>0.8</v>
      </c>
      <c r="Q30" s="2">
        <f>Raw_schedule!P28</f>
        <v>0.8</v>
      </c>
      <c r="R30" s="2">
        <f>Raw_schedule!Q28</f>
        <v>0.8</v>
      </c>
      <c r="S30" s="2">
        <f>Raw_schedule!R28</f>
        <v>0.8</v>
      </c>
      <c r="T30" s="2">
        <f>Raw_schedule!S28</f>
        <v>0.8</v>
      </c>
      <c r="U30" s="2">
        <f>Raw_schedule!T28</f>
        <v>0.8</v>
      </c>
      <c r="V30" s="2">
        <f>Raw_schedule!U28</f>
        <v>0.9</v>
      </c>
      <c r="W30" s="2">
        <f>Raw_schedule!V28</f>
        <v>0.9</v>
      </c>
      <c r="X30" s="2">
        <f>Raw_schedule!W28</f>
        <v>0.9</v>
      </c>
      <c r="Y30" s="2">
        <f>Raw_schedule!X28</f>
        <v>0.9</v>
      </c>
      <c r="Z30" s="2">
        <f>Raw_schedule!Y28</f>
        <v>0.9</v>
      </c>
      <c r="AA30" s="2">
        <f>Raw_schedule!Z28</f>
        <v>0.5</v>
      </c>
      <c r="AB30" s="2">
        <f>Raw_schedule!AA28</f>
        <v>0.3</v>
      </c>
    </row>
    <row r="31" spans="1:28" x14ac:dyDescent="0.25">
      <c r="A31" s="39" t="str">
        <f>Raw_schedule!B29</f>
        <v>Elec Equip Sch</v>
      </c>
      <c r="B31" s="39" t="str">
        <f>Raw_schedule!A29</f>
        <v>Kitchen</v>
      </c>
      <c r="C31" s="2" t="str">
        <f>Raw_schedule!C29</f>
        <v>Weekdays</v>
      </c>
      <c r="D31" s="2"/>
      <c r="E31" s="2">
        <f>Raw_schedule!D29</f>
        <v>0.15</v>
      </c>
      <c r="F31" s="2">
        <f>Raw_schedule!E29</f>
        <v>0.15</v>
      </c>
      <c r="G31" s="2">
        <f>Raw_schedule!F29</f>
        <v>0.15</v>
      </c>
      <c r="H31" s="2">
        <f>Raw_schedule!G29</f>
        <v>0.15</v>
      </c>
      <c r="I31" s="2">
        <f>Raw_schedule!H29</f>
        <v>0.15</v>
      </c>
      <c r="J31" s="2">
        <f>Raw_schedule!I29</f>
        <v>0.2</v>
      </c>
      <c r="K31" s="2">
        <f>Raw_schedule!J29</f>
        <v>0.4</v>
      </c>
      <c r="L31" s="2">
        <f>Raw_schedule!K29</f>
        <v>0.4</v>
      </c>
      <c r="M31" s="2">
        <f>Raw_schedule!L29</f>
        <v>0.6</v>
      </c>
      <c r="N31" s="2">
        <f>Raw_schedule!M29</f>
        <v>0.6</v>
      </c>
      <c r="O31" s="2">
        <f>Raw_schedule!N29</f>
        <v>0.9</v>
      </c>
      <c r="P31" s="2">
        <f>Raw_schedule!O29</f>
        <v>0.9</v>
      </c>
      <c r="Q31" s="2">
        <f>Raw_schedule!P29</f>
        <v>0.9</v>
      </c>
      <c r="R31" s="2">
        <f>Raw_schedule!Q29</f>
        <v>0.9</v>
      </c>
      <c r="S31" s="2">
        <f>Raw_schedule!R29</f>
        <v>0.9</v>
      </c>
      <c r="T31" s="2">
        <f>Raw_schedule!S29</f>
        <v>0.9</v>
      </c>
      <c r="U31" s="2">
        <f>Raw_schedule!T29</f>
        <v>0.9</v>
      </c>
      <c r="V31" s="2">
        <f>Raw_schedule!U29</f>
        <v>0.9</v>
      </c>
      <c r="W31" s="2">
        <f>Raw_schedule!V29</f>
        <v>0.9</v>
      </c>
      <c r="X31" s="2">
        <f>Raw_schedule!W29</f>
        <v>0.9</v>
      </c>
      <c r="Y31" s="2">
        <f>Raw_schedule!X29</f>
        <v>0.9</v>
      </c>
      <c r="Z31" s="2">
        <f>Raw_schedule!Y29</f>
        <v>0.9</v>
      </c>
      <c r="AA31" s="2">
        <f>Raw_schedule!Z29</f>
        <v>0.5</v>
      </c>
      <c r="AB31" s="2">
        <f>Raw_schedule!AA29</f>
        <v>0.3</v>
      </c>
    </row>
    <row r="32" spans="1:28" x14ac:dyDescent="0.25">
      <c r="A32" s="39" t="str">
        <f>Raw_schedule!B30</f>
        <v>Heating Setpoint Schedule</v>
      </c>
      <c r="B32" s="39" t="str">
        <f>Raw_schedule!A30</f>
        <v>Kitchen</v>
      </c>
      <c r="C32" s="2" t="str">
        <f>Raw_schedule!C30</f>
        <v>AllOtherDays</v>
      </c>
      <c r="D32" s="2"/>
      <c r="E32" s="2">
        <f>Raw_schedule!D30</f>
        <v>69.98</v>
      </c>
      <c r="F32" s="2">
        <f>Raw_schedule!E30</f>
        <v>69.98</v>
      </c>
      <c r="G32" s="2">
        <f>Raw_schedule!F30</f>
        <v>69.98</v>
      </c>
      <c r="H32" s="2">
        <f>Raw_schedule!G30</f>
        <v>60.08</v>
      </c>
      <c r="I32" s="2">
        <f>Raw_schedule!H30</f>
        <v>60.08</v>
      </c>
      <c r="J32" s="2">
        <f>Raw_schedule!I30</f>
        <v>60.08</v>
      </c>
      <c r="K32" s="2">
        <f>Raw_schedule!J30</f>
        <v>60.08</v>
      </c>
      <c r="L32" s="2">
        <f>Raw_schedule!K30</f>
        <v>60.08</v>
      </c>
      <c r="M32" s="2">
        <f>Raw_schedule!L30</f>
        <v>60.08</v>
      </c>
      <c r="N32" s="2">
        <f>Raw_schedule!M30</f>
        <v>69.98</v>
      </c>
      <c r="O32" s="2">
        <f>Raw_schedule!N30</f>
        <v>69.98</v>
      </c>
      <c r="P32" s="2">
        <f>Raw_schedule!O30</f>
        <v>69.98</v>
      </c>
      <c r="Q32" s="2">
        <f>Raw_schedule!P30</f>
        <v>69.98</v>
      </c>
      <c r="R32" s="2">
        <f>Raw_schedule!Q30</f>
        <v>69.98</v>
      </c>
      <c r="S32" s="2">
        <f>Raw_schedule!R30</f>
        <v>69.98</v>
      </c>
      <c r="T32" s="2">
        <f>Raw_schedule!S30</f>
        <v>69.98</v>
      </c>
      <c r="U32" s="2">
        <f>Raw_schedule!T30</f>
        <v>69.98</v>
      </c>
      <c r="V32" s="2">
        <f>Raw_schedule!U30</f>
        <v>69.98</v>
      </c>
      <c r="W32" s="2">
        <f>Raw_schedule!V30</f>
        <v>69.98</v>
      </c>
      <c r="X32" s="2">
        <f>Raw_schedule!W30</f>
        <v>69.98</v>
      </c>
      <c r="Y32" s="2">
        <f>Raw_schedule!X30</f>
        <v>69.98</v>
      </c>
      <c r="Z32" s="2">
        <f>Raw_schedule!Y30</f>
        <v>69.98</v>
      </c>
      <c r="AA32" s="2">
        <f>Raw_schedule!Z30</f>
        <v>69.98</v>
      </c>
      <c r="AB32" s="2">
        <f>Raw_schedule!AA30</f>
        <v>69.98</v>
      </c>
    </row>
    <row r="33" spans="1:28" x14ac:dyDescent="0.25">
      <c r="A33" s="39" t="str">
        <f>Raw_schedule!B31</f>
        <v>Heating Setpoint Schedule</v>
      </c>
      <c r="B33" s="39" t="str">
        <f>Raw_schedule!A31</f>
        <v>Kitchen</v>
      </c>
      <c r="C33" s="2" t="str">
        <f>Raw_schedule!C31</f>
        <v>Saturdays</v>
      </c>
      <c r="D33" s="2"/>
      <c r="E33" s="2">
        <f>Raw_schedule!D31</f>
        <v>69.98</v>
      </c>
      <c r="F33" s="2">
        <f>Raw_schedule!E31</f>
        <v>69.98</v>
      </c>
      <c r="G33" s="2">
        <f>Raw_schedule!F31</f>
        <v>69.98</v>
      </c>
      <c r="H33" s="2">
        <f>Raw_schedule!G31</f>
        <v>60.08</v>
      </c>
      <c r="I33" s="2">
        <f>Raw_schedule!H31</f>
        <v>60.08</v>
      </c>
      <c r="J33" s="2">
        <f>Raw_schedule!I31</f>
        <v>60.08</v>
      </c>
      <c r="K33" s="2">
        <f>Raw_schedule!J31</f>
        <v>60.08</v>
      </c>
      <c r="L33" s="2">
        <f>Raw_schedule!K31</f>
        <v>60.08</v>
      </c>
      <c r="M33" s="2">
        <f>Raw_schedule!L31</f>
        <v>69.98</v>
      </c>
      <c r="N33" s="2">
        <f>Raw_schedule!M31</f>
        <v>69.98</v>
      </c>
      <c r="O33" s="2">
        <f>Raw_schedule!N31</f>
        <v>69.98</v>
      </c>
      <c r="P33" s="2">
        <f>Raw_schedule!O31</f>
        <v>69.98</v>
      </c>
      <c r="Q33" s="2">
        <f>Raw_schedule!P31</f>
        <v>69.98</v>
      </c>
      <c r="R33" s="2">
        <f>Raw_schedule!Q31</f>
        <v>69.98</v>
      </c>
      <c r="S33" s="2">
        <f>Raw_schedule!R31</f>
        <v>69.98</v>
      </c>
      <c r="T33" s="2">
        <f>Raw_schedule!S31</f>
        <v>69.98</v>
      </c>
      <c r="U33" s="2">
        <f>Raw_schedule!T31</f>
        <v>69.98</v>
      </c>
      <c r="V33" s="2">
        <f>Raw_schedule!U31</f>
        <v>69.98</v>
      </c>
      <c r="W33" s="2">
        <f>Raw_schedule!V31</f>
        <v>69.98</v>
      </c>
      <c r="X33" s="2">
        <f>Raw_schedule!W31</f>
        <v>69.98</v>
      </c>
      <c r="Y33" s="2">
        <f>Raw_schedule!X31</f>
        <v>69.98</v>
      </c>
      <c r="Z33" s="2">
        <f>Raw_schedule!Y31</f>
        <v>69.98</v>
      </c>
      <c r="AA33" s="2">
        <f>Raw_schedule!Z31</f>
        <v>69.98</v>
      </c>
      <c r="AB33" s="2">
        <f>Raw_schedule!AA31</f>
        <v>69.98</v>
      </c>
    </row>
    <row r="34" spans="1:28" x14ac:dyDescent="0.25">
      <c r="A34" s="39" t="str">
        <f>Raw_schedule!B32</f>
        <v>Heating Setpoint Schedule</v>
      </c>
      <c r="B34" s="39" t="str">
        <f>Raw_schedule!A32</f>
        <v>Kitchen</v>
      </c>
      <c r="C34" s="2" t="str">
        <f>Raw_schedule!C32</f>
        <v>Weekdays</v>
      </c>
      <c r="D34" s="2"/>
      <c r="E34" s="2">
        <f>Raw_schedule!D32</f>
        <v>69.98</v>
      </c>
      <c r="F34" s="2">
        <f>Raw_schedule!E32</f>
        <v>69.98</v>
      </c>
      <c r="G34" s="2">
        <f>Raw_schedule!F32</f>
        <v>69.98</v>
      </c>
      <c r="H34" s="2">
        <f>Raw_schedule!G32</f>
        <v>60.08</v>
      </c>
      <c r="I34" s="2">
        <f>Raw_schedule!H32</f>
        <v>60.08</v>
      </c>
      <c r="J34" s="2">
        <f>Raw_schedule!I32</f>
        <v>60.08</v>
      </c>
      <c r="K34" s="2">
        <f>Raw_schedule!J32</f>
        <v>69.98</v>
      </c>
      <c r="L34" s="2">
        <f>Raw_schedule!K32</f>
        <v>69.98</v>
      </c>
      <c r="M34" s="2">
        <f>Raw_schedule!L32</f>
        <v>69.98</v>
      </c>
      <c r="N34" s="2">
        <f>Raw_schedule!M32</f>
        <v>69.98</v>
      </c>
      <c r="O34" s="2">
        <f>Raw_schedule!N32</f>
        <v>69.98</v>
      </c>
      <c r="P34" s="2">
        <f>Raw_schedule!O32</f>
        <v>69.98</v>
      </c>
      <c r="Q34" s="2">
        <f>Raw_schedule!P32</f>
        <v>69.98</v>
      </c>
      <c r="R34" s="2">
        <f>Raw_schedule!Q32</f>
        <v>69.98</v>
      </c>
      <c r="S34" s="2">
        <f>Raw_schedule!R32</f>
        <v>69.98</v>
      </c>
      <c r="T34" s="2">
        <f>Raw_schedule!S32</f>
        <v>69.98</v>
      </c>
      <c r="U34" s="2">
        <f>Raw_schedule!T32</f>
        <v>69.98</v>
      </c>
      <c r="V34" s="2">
        <f>Raw_schedule!U32</f>
        <v>69.98</v>
      </c>
      <c r="W34" s="2">
        <f>Raw_schedule!V32</f>
        <v>69.98</v>
      </c>
      <c r="X34" s="2">
        <f>Raw_schedule!W32</f>
        <v>69.98</v>
      </c>
      <c r="Y34" s="2">
        <f>Raw_schedule!X32</f>
        <v>69.98</v>
      </c>
      <c r="Z34" s="2">
        <f>Raw_schedule!Y32</f>
        <v>69.98</v>
      </c>
      <c r="AA34" s="2">
        <f>Raw_schedule!Z32</f>
        <v>69.98</v>
      </c>
      <c r="AB34" s="2">
        <f>Raw_schedule!AA32</f>
        <v>69.98</v>
      </c>
    </row>
    <row r="35" spans="1:28" x14ac:dyDescent="0.25">
      <c r="A35" s="39" t="str">
        <f>Raw_schedule!B33</f>
        <v>Infiltration Schedule</v>
      </c>
      <c r="B35" s="39" t="str">
        <f>Raw_schedule!A33</f>
        <v>Kitchen</v>
      </c>
      <c r="C35" s="2" t="str">
        <f>Raw_schedule!C33</f>
        <v>AllDays</v>
      </c>
      <c r="D35" s="2"/>
      <c r="E35" s="2">
        <f>Raw_schedule!D33</f>
        <v>1</v>
      </c>
      <c r="F35" s="2">
        <f>Raw_schedule!E33</f>
        <v>1</v>
      </c>
      <c r="G35" s="2">
        <f>Raw_schedule!F33</f>
        <v>1</v>
      </c>
      <c r="H35" s="2">
        <f>Raw_schedule!G33</f>
        <v>1</v>
      </c>
      <c r="I35" s="2">
        <f>Raw_schedule!H33</f>
        <v>1</v>
      </c>
      <c r="J35" s="2">
        <f>Raw_schedule!I33</f>
        <v>1</v>
      </c>
      <c r="K35" s="2">
        <f>Raw_schedule!J33</f>
        <v>1</v>
      </c>
      <c r="L35" s="2">
        <f>Raw_schedule!K33</f>
        <v>1</v>
      </c>
      <c r="M35" s="2">
        <f>Raw_schedule!L33</f>
        <v>1</v>
      </c>
      <c r="N35" s="2">
        <f>Raw_schedule!M33</f>
        <v>1</v>
      </c>
      <c r="O35" s="2">
        <f>Raw_schedule!N33</f>
        <v>1</v>
      </c>
      <c r="P35" s="2">
        <f>Raw_schedule!O33</f>
        <v>1</v>
      </c>
      <c r="Q35" s="2">
        <f>Raw_schedule!P33</f>
        <v>1</v>
      </c>
      <c r="R35" s="2">
        <f>Raw_schedule!Q33</f>
        <v>1</v>
      </c>
      <c r="S35" s="2">
        <f>Raw_schedule!R33</f>
        <v>1</v>
      </c>
      <c r="T35" s="2">
        <f>Raw_schedule!S33</f>
        <v>1</v>
      </c>
      <c r="U35" s="2">
        <f>Raw_schedule!T33</f>
        <v>1</v>
      </c>
      <c r="V35" s="2">
        <f>Raw_schedule!U33</f>
        <v>1</v>
      </c>
      <c r="W35" s="2">
        <f>Raw_schedule!V33</f>
        <v>1</v>
      </c>
      <c r="X35" s="2">
        <f>Raw_schedule!W33</f>
        <v>1</v>
      </c>
      <c r="Y35" s="2">
        <f>Raw_schedule!X33</f>
        <v>1</v>
      </c>
      <c r="Z35" s="2">
        <f>Raw_schedule!Y33</f>
        <v>1</v>
      </c>
      <c r="AA35" s="2">
        <f>Raw_schedule!Z33</f>
        <v>1</v>
      </c>
      <c r="AB35" s="2">
        <f>Raw_schedule!AA33</f>
        <v>1</v>
      </c>
    </row>
    <row r="36" spans="1:28" x14ac:dyDescent="0.25">
      <c r="A36" s="39" t="str">
        <f>Raw_schedule!B34</f>
        <v>Lighting Schedule</v>
      </c>
      <c r="B36" s="39" t="str">
        <f>Raw_schedule!A34</f>
        <v>Kitchen</v>
      </c>
      <c r="C36" s="2" t="str">
        <f>Raw_schedule!C34</f>
        <v>AllOtherDays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0.45</v>
      </c>
      <c r="N36" s="2">
        <f>Raw_schedule!M34</f>
        <v>0.45</v>
      </c>
      <c r="O36" s="2">
        <f>Raw_schedule!N34</f>
        <v>0.65</v>
      </c>
      <c r="P36" s="2">
        <f>Raw_schedule!O34</f>
        <v>0.65</v>
      </c>
      <c r="Q36" s="2">
        <f>Raw_schedule!P34</f>
        <v>0.65</v>
      </c>
      <c r="R36" s="2">
        <f>Raw_schedule!Q34</f>
        <v>0.65</v>
      </c>
      <c r="S36" s="2">
        <f>Raw_schedule!R34</f>
        <v>0.65</v>
      </c>
      <c r="T36" s="2">
        <f>Raw_schedule!S34</f>
        <v>0.65</v>
      </c>
      <c r="U36" s="2">
        <f>Raw_schedule!T34</f>
        <v>0.55000000000000004</v>
      </c>
      <c r="V36" s="2">
        <f>Raw_schedule!U34</f>
        <v>0.55000000000000004</v>
      </c>
      <c r="W36" s="2">
        <f>Raw_schedule!V34</f>
        <v>0.55000000000000004</v>
      </c>
      <c r="X36" s="2">
        <f>Raw_schedule!W34</f>
        <v>0.55000000000000004</v>
      </c>
      <c r="Y36" s="2">
        <f>Raw_schedule!X34</f>
        <v>0.55000000000000004</v>
      </c>
      <c r="Z36" s="2">
        <f>Raw_schedule!Y34</f>
        <v>0.55000000000000004</v>
      </c>
      <c r="AA36" s="2">
        <f>Raw_schedule!Z34</f>
        <v>0.45</v>
      </c>
      <c r="AB36" s="2">
        <f>Raw_schedule!AA34</f>
        <v>0.3</v>
      </c>
    </row>
    <row r="37" spans="1:28" x14ac:dyDescent="0.25">
      <c r="A37" s="39" t="str">
        <f>Raw_schedule!B35</f>
        <v>Lighting Schedule</v>
      </c>
      <c r="B37" s="39" t="str">
        <f>Raw_schedule!A35</f>
        <v>Kitchen</v>
      </c>
      <c r="C37" s="2" t="str">
        <f>Raw_schedule!C35</f>
        <v>Saturdays</v>
      </c>
      <c r="D37" s="2"/>
      <c r="E37" s="2">
        <f>Raw_schedule!D35</f>
        <v>0.2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0.15</v>
      </c>
      <c r="K37" s="2">
        <f>Raw_schedule!J35</f>
        <v>0.3</v>
      </c>
      <c r="L37" s="2">
        <f>Raw_schedule!K35</f>
        <v>0.3</v>
      </c>
      <c r="M37" s="2">
        <f>Raw_schedule!L35</f>
        <v>0.55000000000000004</v>
      </c>
      <c r="N37" s="2">
        <f>Raw_schedule!M35</f>
        <v>0.55000000000000004</v>
      </c>
      <c r="O37" s="2">
        <f>Raw_schedule!N35</f>
        <v>0.75</v>
      </c>
      <c r="P37" s="2">
        <f>Raw_schedule!O35</f>
        <v>0.75</v>
      </c>
      <c r="Q37" s="2">
        <f>Raw_schedule!P35</f>
        <v>0.75</v>
      </c>
      <c r="R37" s="2">
        <f>Raw_schedule!Q35</f>
        <v>0.75</v>
      </c>
      <c r="S37" s="2">
        <f>Raw_schedule!R35</f>
        <v>0.75</v>
      </c>
      <c r="T37" s="2">
        <f>Raw_schedule!S35</f>
        <v>0.75</v>
      </c>
      <c r="U37" s="2">
        <f>Raw_schedule!T35</f>
        <v>0.75</v>
      </c>
      <c r="V37" s="2">
        <f>Raw_schedule!U35</f>
        <v>0.85</v>
      </c>
      <c r="W37" s="2">
        <f>Raw_schedule!V35</f>
        <v>0.85</v>
      </c>
      <c r="X37" s="2">
        <f>Raw_schedule!W35</f>
        <v>0.85</v>
      </c>
      <c r="Y37" s="2">
        <f>Raw_schedule!X35</f>
        <v>0.85</v>
      </c>
      <c r="Z37" s="2">
        <f>Raw_schedule!Y35</f>
        <v>0.85</v>
      </c>
      <c r="AA37" s="2">
        <f>Raw_schedule!Z35</f>
        <v>0.45</v>
      </c>
      <c r="AB37" s="2">
        <f>Raw_schedule!AA35</f>
        <v>0.3</v>
      </c>
    </row>
    <row r="38" spans="1:28" x14ac:dyDescent="0.25">
      <c r="A38" s="39" t="str">
        <f>Raw_schedule!B36</f>
        <v>Lighting Schedule</v>
      </c>
      <c r="B38" s="39" t="str">
        <f>Raw_schedule!A36</f>
        <v>Kitchen</v>
      </c>
      <c r="C38" s="2" t="str">
        <f>Raw_schedule!C36</f>
        <v>Weekdays</v>
      </c>
      <c r="D38" s="2"/>
      <c r="E38" s="2">
        <f>Raw_schedule!D36</f>
        <v>0.15</v>
      </c>
      <c r="F38" s="2">
        <f>Raw_schedule!E36</f>
        <v>0.15</v>
      </c>
      <c r="G38" s="2">
        <f>Raw_schedule!F36</f>
        <v>0.15</v>
      </c>
      <c r="H38" s="2">
        <f>Raw_schedule!G36</f>
        <v>0.15</v>
      </c>
      <c r="I38" s="2">
        <f>Raw_schedule!H36</f>
        <v>0.15</v>
      </c>
      <c r="J38" s="2">
        <f>Raw_schedule!I36</f>
        <v>0.2</v>
      </c>
      <c r="K38" s="2">
        <f>Raw_schedule!J36</f>
        <v>0.35</v>
      </c>
      <c r="L38" s="2">
        <f>Raw_schedule!K36</f>
        <v>0.35</v>
      </c>
      <c r="M38" s="2">
        <f>Raw_schedule!L36</f>
        <v>0.55000000000000004</v>
      </c>
      <c r="N38" s="2">
        <f>Raw_schedule!M36</f>
        <v>0.55000000000000004</v>
      </c>
      <c r="O38" s="2">
        <f>Raw_schedule!N36</f>
        <v>0.85</v>
      </c>
      <c r="P38" s="2">
        <f>Raw_schedule!O36</f>
        <v>0.85</v>
      </c>
      <c r="Q38" s="2">
        <f>Raw_schedule!P36</f>
        <v>0.85</v>
      </c>
      <c r="R38" s="2">
        <f>Raw_schedule!Q36</f>
        <v>0.85</v>
      </c>
      <c r="S38" s="2">
        <f>Raw_schedule!R36</f>
        <v>0.85</v>
      </c>
      <c r="T38" s="2">
        <f>Raw_schedule!S36</f>
        <v>0.85</v>
      </c>
      <c r="U38" s="2">
        <f>Raw_schedule!T36</f>
        <v>0.85</v>
      </c>
      <c r="V38" s="2">
        <f>Raw_schedule!U36</f>
        <v>0.85</v>
      </c>
      <c r="W38" s="2">
        <f>Raw_schedule!V36</f>
        <v>0.85</v>
      </c>
      <c r="X38" s="2">
        <f>Raw_schedule!W36</f>
        <v>0.85</v>
      </c>
      <c r="Y38" s="2">
        <f>Raw_schedule!X36</f>
        <v>0.85</v>
      </c>
      <c r="Z38" s="2">
        <f>Raw_schedule!Y36</f>
        <v>0.85</v>
      </c>
      <c r="AA38" s="2">
        <f>Raw_schedule!Z36</f>
        <v>0.45</v>
      </c>
      <c r="AB38" s="2">
        <f>Raw_schedule!AA36</f>
        <v>0.3</v>
      </c>
    </row>
    <row r="39" spans="1:28" x14ac:dyDescent="0.25">
      <c r="A39" s="39" t="str">
        <f>Raw_schedule!B37</f>
        <v>OA Schedule</v>
      </c>
      <c r="B39" s="39" t="str">
        <f>Raw_schedule!A37</f>
        <v>Kitchen</v>
      </c>
      <c r="C39" s="2" t="str">
        <f>Raw_schedule!C37</f>
        <v>AllOtherDays</v>
      </c>
      <c r="D39" s="2"/>
      <c r="E39" s="2">
        <f>Raw_schedule!D37</f>
        <v>1</v>
      </c>
      <c r="F39" s="2">
        <f>Raw_schedule!E37</f>
        <v>1</v>
      </c>
      <c r="G39" s="2">
        <f>Raw_schedule!F37</f>
        <v>1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0</v>
      </c>
      <c r="L39" s="2">
        <f>Raw_schedule!K37</f>
        <v>0</v>
      </c>
      <c r="M39" s="2">
        <f>Raw_schedule!L37</f>
        <v>0</v>
      </c>
      <c r="N39" s="2">
        <f>Raw_schedule!M37</f>
        <v>1</v>
      </c>
      <c r="O39" s="2">
        <f>Raw_schedule!N37</f>
        <v>1</v>
      </c>
      <c r="P39" s="2">
        <f>Raw_schedule!O37</f>
        <v>1</v>
      </c>
      <c r="Q39" s="2">
        <f>Raw_schedule!P37</f>
        <v>1</v>
      </c>
      <c r="R39" s="2">
        <f>Raw_schedule!Q37</f>
        <v>1</v>
      </c>
      <c r="S39" s="2">
        <f>Raw_schedule!R37</f>
        <v>1</v>
      </c>
      <c r="T39" s="2">
        <f>Raw_schedule!S37</f>
        <v>1</v>
      </c>
      <c r="U39" s="2">
        <f>Raw_schedule!T37</f>
        <v>1</v>
      </c>
      <c r="V39" s="2">
        <f>Raw_schedule!U37</f>
        <v>1</v>
      </c>
      <c r="W39" s="2">
        <f>Raw_schedule!V37</f>
        <v>1</v>
      </c>
      <c r="X39" s="2">
        <f>Raw_schedule!W37</f>
        <v>1</v>
      </c>
      <c r="Y39" s="2">
        <f>Raw_schedule!X37</f>
        <v>1</v>
      </c>
      <c r="Z39" s="2">
        <f>Raw_schedule!Y37</f>
        <v>1</v>
      </c>
      <c r="AA39" s="2">
        <f>Raw_schedule!Z37</f>
        <v>1</v>
      </c>
      <c r="AB39" s="2">
        <f>Raw_schedule!AA37</f>
        <v>1</v>
      </c>
    </row>
    <row r="40" spans="1:28" x14ac:dyDescent="0.25">
      <c r="A40" s="39" t="str">
        <f>Raw_schedule!B38</f>
        <v>OA Schedule</v>
      </c>
      <c r="B40" s="39" t="str">
        <f>Raw_schedule!A38</f>
        <v>Kitchen</v>
      </c>
      <c r="C40" s="2" t="str">
        <f>Raw_schedule!C38</f>
        <v>Saturdays</v>
      </c>
      <c r="D40" s="2"/>
      <c r="E40" s="2">
        <f>Raw_schedule!D38</f>
        <v>1</v>
      </c>
      <c r="F40" s="2">
        <f>Raw_schedule!E38</f>
        <v>1</v>
      </c>
      <c r="G40" s="2">
        <f>Raw_schedule!F38</f>
        <v>1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1</v>
      </c>
      <c r="N40" s="2">
        <f>Raw_schedule!M38</f>
        <v>1</v>
      </c>
      <c r="O40" s="2">
        <f>Raw_schedule!N38</f>
        <v>1</v>
      </c>
      <c r="P40" s="2">
        <f>Raw_schedule!O38</f>
        <v>1</v>
      </c>
      <c r="Q40" s="2">
        <f>Raw_schedule!P38</f>
        <v>1</v>
      </c>
      <c r="R40" s="2">
        <f>Raw_schedule!Q38</f>
        <v>1</v>
      </c>
      <c r="S40" s="2">
        <f>Raw_schedule!R38</f>
        <v>1</v>
      </c>
      <c r="T40" s="2">
        <f>Raw_schedule!S38</f>
        <v>1</v>
      </c>
      <c r="U40" s="2">
        <f>Raw_schedule!T38</f>
        <v>1</v>
      </c>
      <c r="V40" s="2">
        <f>Raw_schedule!U38</f>
        <v>1</v>
      </c>
      <c r="W40" s="2">
        <f>Raw_schedule!V38</f>
        <v>1</v>
      </c>
      <c r="X40" s="2">
        <f>Raw_schedule!W38</f>
        <v>1</v>
      </c>
      <c r="Y40" s="2">
        <f>Raw_schedule!X38</f>
        <v>1</v>
      </c>
      <c r="Z40" s="2">
        <f>Raw_schedule!Y38</f>
        <v>1</v>
      </c>
      <c r="AA40" s="2">
        <f>Raw_schedule!Z38</f>
        <v>1</v>
      </c>
      <c r="AB40" s="2">
        <f>Raw_schedule!AA38</f>
        <v>1</v>
      </c>
    </row>
    <row r="41" spans="1:28" x14ac:dyDescent="0.25">
      <c r="A41" s="39" t="str">
        <f>Raw_schedule!B39</f>
        <v>OA Schedule</v>
      </c>
      <c r="B41" s="39" t="str">
        <f>Raw_schedule!A39</f>
        <v>Kitchen</v>
      </c>
      <c r="C41" s="2" t="str">
        <f>Raw_schedule!C39</f>
        <v>Weekdays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Occupant Sch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0.2</v>
      </c>
      <c r="G42" s="2">
        <f>Raw_schedule!F40</f>
        <v>0.05</v>
      </c>
      <c r="H42" s="2">
        <f>Raw_schedule!G40</f>
        <v>0</v>
      </c>
      <c r="I42" s="2">
        <f>Raw_schedule!H40</f>
        <v>0</v>
      </c>
      <c r="J42" s="2">
        <f>Raw_schedule!I40</f>
        <v>0</v>
      </c>
      <c r="K42" s="2">
        <f>Raw_schedule!J40</f>
        <v>0</v>
      </c>
      <c r="L42" s="2">
        <f>Raw_schedule!K40</f>
        <v>0</v>
      </c>
      <c r="M42" s="2">
        <f>Raw_schedule!L40</f>
        <v>0</v>
      </c>
      <c r="N42" s="2">
        <f>Raw_schedule!M40</f>
        <v>0</v>
      </c>
      <c r="O42" s="2">
        <f>Raw_schedule!N40</f>
        <v>0.1</v>
      </c>
      <c r="P42" s="2">
        <f>Raw_schedule!O40</f>
        <v>0.2</v>
      </c>
      <c r="Q42" s="2">
        <f>Raw_schedule!P40</f>
        <v>0.25</v>
      </c>
      <c r="R42" s="2">
        <f>Raw_schedule!Q40</f>
        <v>0.25</v>
      </c>
      <c r="S42" s="2">
        <f>Raw_schedule!R40</f>
        <v>0.15</v>
      </c>
      <c r="T42" s="2">
        <f>Raw_schedule!S40</f>
        <v>0.2</v>
      </c>
      <c r="U42" s="2">
        <f>Raw_schedule!T40</f>
        <v>0.25</v>
      </c>
      <c r="V42" s="2">
        <f>Raw_schedule!U40</f>
        <v>0.35</v>
      </c>
      <c r="W42" s="2">
        <f>Raw_schedule!V40</f>
        <v>0.55000000000000004</v>
      </c>
      <c r="X42" s="2">
        <f>Raw_schedule!W40</f>
        <v>0.65</v>
      </c>
      <c r="Y42" s="2">
        <f>Raw_schedule!X40</f>
        <v>0.7</v>
      </c>
      <c r="Z42" s="2">
        <f>Raw_schedule!Y40</f>
        <v>0.35</v>
      </c>
      <c r="AA42" s="2">
        <f>Raw_schedule!Z40</f>
        <v>0.2</v>
      </c>
      <c r="AB42" s="2">
        <f>Raw_schedule!AA40</f>
        <v>0.2</v>
      </c>
    </row>
    <row r="43" spans="1:28" x14ac:dyDescent="0.25">
      <c r="A43" s="39" t="str">
        <f>Raw_schedule!B41</f>
        <v>Occupant Sch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0.3</v>
      </c>
      <c r="F43" s="2">
        <f>Raw_schedule!E41</f>
        <v>0.25</v>
      </c>
      <c r="G43" s="2">
        <f>Raw_schedule!F41</f>
        <v>0.05</v>
      </c>
      <c r="H43" s="2">
        <f>Raw_schedule!G41</f>
        <v>0</v>
      </c>
      <c r="I43" s="2">
        <f>Raw_schedule!H41</f>
        <v>0</v>
      </c>
      <c r="J43" s="2">
        <f>Raw_schedule!I41</f>
        <v>0</v>
      </c>
      <c r="K43" s="2">
        <f>Raw_schedule!J41</f>
        <v>0</v>
      </c>
      <c r="L43" s="2">
        <f>Raw_schedule!K41</f>
        <v>0</v>
      </c>
      <c r="M43" s="2">
        <f>Raw_schedule!L41</f>
        <v>0</v>
      </c>
      <c r="N43" s="2">
        <f>Raw_schedule!M41</f>
        <v>0.05</v>
      </c>
      <c r="O43" s="2">
        <f>Raw_schedule!N41</f>
        <v>0.2</v>
      </c>
      <c r="P43" s="2">
        <f>Raw_schedule!O41</f>
        <v>0.45</v>
      </c>
      <c r="Q43" s="2">
        <f>Raw_schedule!P41</f>
        <v>0.5</v>
      </c>
      <c r="R43" s="2">
        <f>Raw_schedule!Q41</f>
        <v>0.5</v>
      </c>
      <c r="S43" s="2">
        <f>Raw_schedule!R41</f>
        <v>0.35</v>
      </c>
      <c r="T43" s="2">
        <f>Raw_schedule!S41</f>
        <v>0.3</v>
      </c>
      <c r="U43" s="2">
        <f>Raw_schedule!T41</f>
        <v>0.3</v>
      </c>
      <c r="V43" s="2">
        <f>Raw_schedule!U41</f>
        <v>0.3</v>
      </c>
      <c r="W43" s="2">
        <f>Raw_schedule!V41</f>
        <v>0.7</v>
      </c>
      <c r="X43" s="2">
        <f>Raw_schedule!W41</f>
        <v>0.9</v>
      </c>
      <c r="Y43" s="2">
        <f>Raw_schedule!X41</f>
        <v>0.7</v>
      </c>
      <c r="Z43" s="2">
        <f>Raw_schedule!Y41</f>
        <v>0.65</v>
      </c>
      <c r="AA43" s="2">
        <f>Raw_schedule!Z41</f>
        <v>0.55000000000000004</v>
      </c>
      <c r="AB43" s="2">
        <f>Raw_schedule!AA41</f>
        <v>0.35</v>
      </c>
    </row>
    <row r="44" spans="1:28" x14ac:dyDescent="0.25">
      <c r="A44" s="39" t="str">
        <f>Raw_schedule!B42</f>
        <v>Occupant Sch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0.05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0</v>
      </c>
      <c r="L44" s="2">
        <f>Raw_schedule!K42</f>
        <v>0.05</v>
      </c>
      <c r="M44" s="2">
        <f>Raw_schedule!L42</f>
        <v>0.05</v>
      </c>
      <c r="N44" s="2">
        <f>Raw_schedule!M42</f>
        <v>0.05</v>
      </c>
      <c r="O44" s="2">
        <f>Raw_schedule!N42</f>
        <v>0.2</v>
      </c>
      <c r="P44" s="2">
        <f>Raw_schedule!O42</f>
        <v>0.5</v>
      </c>
      <c r="Q44" s="2">
        <f>Raw_schedule!P42</f>
        <v>0.8</v>
      </c>
      <c r="R44" s="2">
        <f>Raw_schedule!Q42</f>
        <v>0.7</v>
      </c>
      <c r="S44" s="2">
        <f>Raw_schedule!R42</f>
        <v>0.4</v>
      </c>
      <c r="T44" s="2">
        <f>Raw_schedule!S42</f>
        <v>0.2</v>
      </c>
      <c r="U44" s="2">
        <f>Raw_schedule!T42</f>
        <v>0.25</v>
      </c>
      <c r="V44" s="2">
        <f>Raw_schedule!U42</f>
        <v>0.5</v>
      </c>
      <c r="W44" s="2">
        <f>Raw_schedule!V42</f>
        <v>0.8</v>
      </c>
      <c r="X44" s="2">
        <f>Raw_schedule!W42</f>
        <v>0.8</v>
      </c>
      <c r="Y44" s="2">
        <f>Raw_schedule!X42</f>
        <v>0.8</v>
      </c>
      <c r="Z44" s="2">
        <f>Raw_schedule!Y42</f>
        <v>0.5</v>
      </c>
      <c r="AA44" s="2">
        <f>Raw_schedule!Z42</f>
        <v>0.35</v>
      </c>
      <c r="AB44" s="2">
        <f>Raw_schedule!AA42</f>
        <v>0.2</v>
      </c>
    </row>
    <row r="45" spans="1:28" x14ac:dyDescent="0.25">
      <c r="A45" s="39" t="str">
        <f>Raw_schedule!B43</f>
        <v>Cooling Setpoint Schedule</v>
      </c>
      <c r="B45" s="39" t="str">
        <f>Raw_schedule!A43</f>
        <v>Office</v>
      </c>
      <c r="C45" s="2" t="str">
        <f>Raw_schedule!C43</f>
        <v>AllOtherDays</v>
      </c>
      <c r="D45" s="2"/>
      <c r="E45" s="2">
        <f>Raw_schedule!D43</f>
        <v>84.92</v>
      </c>
      <c r="F45" s="2">
        <f>Raw_schedule!E43</f>
        <v>84.92</v>
      </c>
      <c r="G45" s="2">
        <f>Raw_schedule!F43</f>
        <v>84.92</v>
      </c>
      <c r="H45" s="2">
        <f>Raw_schedule!G43</f>
        <v>84.92</v>
      </c>
      <c r="I45" s="2">
        <f>Raw_schedule!H43</f>
        <v>84.92</v>
      </c>
      <c r="J45" s="2">
        <f>Raw_schedule!I43</f>
        <v>84.92</v>
      </c>
      <c r="K45" s="2">
        <f>Raw_schedule!J43</f>
        <v>84.92</v>
      </c>
      <c r="L45" s="2">
        <f>Raw_schedule!K43</f>
        <v>84.92</v>
      </c>
      <c r="M45" s="2">
        <f>Raw_schedule!L43</f>
        <v>84.92</v>
      </c>
      <c r="N45" s="2">
        <f>Raw_schedule!M43</f>
        <v>84.92</v>
      </c>
      <c r="O45" s="2">
        <f>Raw_schedule!N43</f>
        <v>84.92</v>
      </c>
      <c r="P45" s="2">
        <f>Raw_schedule!O43</f>
        <v>84.92</v>
      </c>
      <c r="Q45" s="2">
        <f>Raw_schedule!P43</f>
        <v>84.92</v>
      </c>
      <c r="R45" s="2">
        <f>Raw_schedule!Q43</f>
        <v>84.92</v>
      </c>
      <c r="S45" s="2">
        <f>Raw_schedule!R43</f>
        <v>84.92</v>
      </c>
      <c r="T45" s="2">
        <f>Raw_schedule!S43</f>
        <v>84.92</v>
      </c>
      <c r="U45" s="2">
        <f>Raw_schedule!T43</f>
        <v>84.92</v>
      </c>
      <c r="V45" s="2">
        <f>Raw_schedule!U43</f>
        <v>84.92</v>
      </c>
      <c r="W45" s="2">
        <f>Raw_schedule!V43</f>
        <v>84.92</v>
      </c>
      <c r="X45" s="2">
        <f>Raw_schedule!W43</f>
        <v>84.92</v>
      </c>
      <c r="Y45" s="2">
        <f>Raw_schedule!X43</f>
        <v>84.92</v>
      </c>
      <c r="Z45" s="2">
        <f>Raw_schedule!Y43</f>
        <v>84.92</v>
      </c>
      <c r="AA45" s="2">
        <f>Raw_schedule!Z43</f>
        <v>84.92</v>
      </c>
      <c r="AB45" s="2">
        <f>Raw_schedule!AA43</f>
        <v>84.92</v>
      </c>
    </row>
    <row r="46" spans="1:28" x14ac:dyDescent="0.25">
      <c r="A46" s="39" t="str">
        <f>Raw_schedule!B44</f>
        <v>Cooling Setpoint Schedule</v>
      </c>
      <c r="B46" s="39" t="str">
        <f>Raw_schedule!A44</f>
        <v>Office</v>
      </c>
      <c r="C46" s="2" t="str">
        <f>Raw_schedule!C44</f>
        <v>Saturday</v>
      </c>
      <c r="D46" s="2"/>
      <c r="E46" s="2">
        <f>Raw_schedule!D44</f>
        <v>84.92</v>
      </c>
      <c r="F46" s="2">
        <f>Raw_schedule!E44</f>
        <v>84.92</v>
      </c>
      <c r="G46" s="2">
        <f>Raw_schedule!F44</f>
        <v>84.92</v>
      </c>
      <c r="H46" s="2">
        <f>Raw_schedule!G44</f>
        <v>84.92</v>
      </c>
      <c r="I46" s="2">
        <f>Raw_schedule!H44</f>
        <v>84.92</v>
      </c>
      <c r="J46" s="2">
        <f>Raw_schedule!I44</f>
        <v>75.02</v>
      </c>
      <c r="K46" s="2">
        <f>Raw_schedule!J44</f>
        <v>75.02</v>
      </c>
      <c r="L46" s="2">
        <f>Raw_schedule!K44</f>
        <v>75.02</v>
      </c>
      <c r="M46" s="2">
        <f>Raw_schedule!L44</f>
        <v>75.02</v>
      </c>
      <c r="N46" s="2">
        <f>Raw_schedule!M44</f>
        <v>75.02</v>
      </c>
      <c r="O46" s="2">
        <f>Raw_schedule!N44</f>
        <v>75.02</v>
      </c>
      <c r="P46" s="2">
        <f>Raw_schedule!O44</f>
        <v>75.02</v>
      </c>
      <c r="Q46" s="2">
        <f>Raw_schedule!P44</f>
        <v>75.02</v>
      </c>
      <c r="R46" s="2">
        <f>Raw_schedule!Q44</f>
        <v>75.02</v>
      </c>
      <c r="S46" s="2">
        <f>Raw_schedule!R44</f>
        <v>75.02</v>
      </c>
      <c r="T46" s="2">
        <f>Raw_schedule!S44</f>
        <v>75.02</v>
      </c>
      <c r="U46" s="2">
        <f>Raw_schedule!T44</f>
        <v>75.02</v>
      </c>
      <c r="V46" s="2">
        <f>Raw_schedule!U44</f>
        <v>75.02</v>
      </c>
      <c r="W46" s="2">
        <f>Raw_schedule!V44</f>
        <v>75.02</v>
      </c>
      <c r="X46" s="2">
        <f>Raw_schedule!W44</f>
        <v>84.92</v>
      </c>
      <c r="Y46" s="2">
        <f>Raw_schedule!X44</f>
        <v>84.92</v>
      </c>
      <c r="Z46" s="2">
        <f>Raw_schedule!Y44</f>
        <v>84.92</v>
      </c>
      <c r="AA46" s="2">
        <f>Raw_schedule!Z44</f>
        <v>84.92</v>
      </c>
      <c r="AB46" s="2">
        <f>Raw_schedule!AA44</f>
        <v>84.92</v>
      </c>
    </row>
    <row r="47" spans="1:28" x14ac:dyDescent="0.25">
      <c r="A47" s="39" t="str">
        <f>Raw_schedule!B45</f>
        <v>Cooling Setpoint Schedule</v>
      </c>
      <c r="B47" s="39" t="str">
        <f>Raw_schedule!A45</f>
        <v>Office</v>
      </c>
      <c r="C47" s="2" t="str">
        <f>Raw_schedule!C45</f>
        <v>Weekdays</v>
      </c>
      <c r="D47" s="2"/>
      <c r="E47" s="2">
        <f>Raw_schedule!D45</f>
        <v>84.92</v>
      </c>
      <c r="F47" s="2">
        <f>Raw_schedule!E45</f>
        <v>84.92</v>
      </c>
      <c r="G47" s="2">
        <f>Raw_schedule!F45</f>
        <v>84.92</v>
      </c>
      <c r="H47" s="2">
        <f>Raw_schedule!G45</f>
        <v>84.92</v>
      </c>
      <c r="I47" s="2">
        <f>Raw_schedule!H45</f>
        <v>84.92</v>
      </c>
      <c r="J47" s="2">
        <f>Raw_schedule!I45</f>
        <v>75.02</v>
      </c>
      <c r="K47" s="2">
        <f>Raw_schedule!J45</f>
        <v>75.02</v>
      </c>
      <c r="L47" s="2">
        <f>Raw_schedule!K45</f>
        <v>75.02</v>
      </c>
      <c r="M47" s="2">
        <f>Raw_schedule!L45</f>
        <v>75.02</v>
      </c>
      <c r="N47" s="2">
        <f>Raw_schedule!M45</f>
        <v>75.02</v>
      </c>
      <c r="O47" s="2">
        <f>Raw_schedule!N45</f>
        <v>75.02</v>
      </c>
      <c r="P47" s="2">
        <f>Raw_schedule!O45</f>
        <v>75.02</v>
      </c>
      <c r="Q47" s="2">
        <f>Raw_schedule!P45</f>
        <v>75.02</v>
      </c>
      <c r="R47" s="2">
        <f>Raw_schedule!Q45</f>
        <v>75.02</v>
      </c>
      <c r="S47" s="2">
        <f>Raw_schedule!R45</f>
        <v>75.02</v>
      </c>
      <c r="T47" s="2">
        <f>Raw_schedule!S45</f>
        <v>75.02</v>
      </c>
      <c r="U47" s="2">
        <f>Raw_schedule!T45</f>
        <v>75.02</v>
      </c>
      <c r="V47" s="2">
        <f>Raw_schedule!U45</f>
        <v>75.02</v>
      </c>
      <c r="W47" s="2">
        <f>Raw_schedule!V45</f>
        <v>75.02</v>
      </c>
      <c r="X47" s="2">
        <f>Raw_schedule!W45</f>
        <v>75.02</v>
      </c>
      <c r="Y47" s="2">
        <f>Raw_schedule!X45</f>
        <v>75.02</v>
      </c>
      <c r="Z47" s="2">
        <f>Raw_schedule!Y45</f>
        <v>75.02</v>
      </c>
      <c r="AA47" s="2">
        <f>Raw_schedule!Z45</f>
        <v>75.02</v>
      </c>
      <c r="AB47" s="2">
        <f>Raw_schedule!AA45</f>
        <v>75.02</v>
      </c>
    </row>
    <row r="48" spans="1:28" x14ac:dyDescent="0.25">
      <c r="A48" s="39" t="str">
        <f>Raw_schedule!B46</f>
        <v>DHW Sch</v>
      </c>
      <c r="B48" s="39" t="str">
        <f>Raw_schedule!A46</f>
        <v>Office</v>
      </c>
      <c r="C48" s="2" t="str">
        <f>Raw_schedule!C46</f>
        <v>AllOtherDays</v>
      </c>
      <c r="D48" s="2"/>
      <c r="E48" s="2">
        <f>Raw_schedule!D46</f>
        <v>0.04</v>
      </c>
      <c r="F48" s="2">
        <f>Raw_schedule!E46</f>
        <v>0.04</v>
      </c>
      <c r="G48" s="2">
        <f>Raw_schedule!F46</f>
        <v>0.04</v>
      </c>
      <c r="H48" s="2">
        <f>Raw_schedule!G46</f>
        <v>0.04</v>
      </c>
      <c r="I48" s="2">
        <f>Raw_schedule!H46</f>
        <v>0.04</v>
      </c>
      <c r="J48" s="2">
        <f>Raw_schedule!I46</f>
        <v>7.0000000000000007E-2</v>
      </c>
      <c r="K48" s="2">
        <f>Raw_schedule!J46</f>
        <v>0.04</v>
      </c>
      <c r="L48" s="2">
        <f>Raw_schedule!K46</f>
        <v>0.04</v>
      </c>
      <c r="M48" s="2">
        <f>Raw_schedule!L46</f>
        <v>0.04</v>
      </c>
      <c r="N48" s="2">
        <f>Raw_schedule!M46</f>
        <v>0.04</v>
      </c>
      <c r="O48" s="2">
        <f>Raw_schedule!N46</f>
        <v>0.04</v>
      </c>
      <c r="P48" s="2">
        <f>Raw_schedule!O46</f>
        <v>0.06</v>
      </c>
      <c r="Q48" s="2">
        <f>Raw_schedule!P46</f>
        <v>0.06</v>
      </c>
      <c r="R48" s="2">
        <f>Raw_schedule!Q46</f>
        <v>0.09</v>
      </c>
      <c r="S48" s="2">
        <f>Raw_schedule!R46</f>
        <v>0.06</v>
      </c>
      <c r="T48" s="2">
        <f>Raw_schedule!S46</f>
        <v>0.04</v>
      </c>
      <c r="U48" s="2">
        <f>Raw_schedule!T46</f>
        <v>0.04</v>
      </c>
      <c r="V48" s="2">
        <f>Raw_schedule!U46</f>
        <v>0.04</v>
      </c>
      <c r="W48" s="2">
        <f>Raw_schedule!V46</f>
        <v>0.04</v>
      </c>
      <c r="X48" s="2">
        <f>Raw_schedule!W46</f>
        <v>0.04</v>
      </c>
      <c r="Y48" s="2">
        <f>Raw_schedule!X46</f>
        <v>0.04</v>
      </c>
      <c r="Z48" s="2">
        <f>Raw_schedule!Y46</f>
        <v>7.0000000000000007E-2</v>
      </c>
      <c r="AA48" s="2">
        <f>Raw_schedule!Z46</f>
        <v>0.04</v>
      </c>
      <c r="AB48" s="2">
        <f>Raw_schedule!AA46</f>
        <v>0.04</v>
      </c>
    </row>
    <row r="49" spans="1:28" x14ac:dyDescent="0.25">
      <c r="A49" s="39" t="str">
        <f>Raw_schedule!B47</f>
        <v>DHW Sch</v>
      </c>
      <c r="B49" s="39" t="str">
        <f>Raw_schedule!A47</f>
        <v>Office</v>
      </c>
      <c r="C49" s="2" t="str">
        <f>Raw_schedule!C47</f>
        <v>Saturday</v>
      </c>
      <c r="D49" s="2"/>
      <c r="E49" s="2">
        <f>Raw_schedule!D47</f>
        <v>0.05</v>
      </c>
      <c r="F49" s="2">
        <f>Raw_schedule!E47</f>
        <v>0.05</v>
      </c>
      <c r="G49" s="2">
        <f>Raw_schedule!F47</f>
        <v>0.05</v>
      </c>
      <c r="H49" s="2">
        <f>Raw_schedule!G47</f>
        <v>0.05</v>
      </c>
      <c r="I49" s="2">
        <f>Raw_schedule!H47</f>
        <v>0.05</v>
      </c>
      <c r="J49" s="2">
        <f>Raw_schedule!I47</f>
        <v>0.08</v>
      </c>
      <c r="K49" s="2">
        <f>Raw_schedule!J47</f>
        <v>7.0000000000000007E-2</v>
      </c>
      <c r="L49" s="2">
        <f>Raw_schedule!K47</f>
        <v>0.11</v>
      </c>
      <c r="M49" s="2">
        <f>Raw_schedule!L47</f>
        <v>0.15</v>
      </c>
      <c r="N49" s="2">
        <f>Raw_schedule!M47</f>
        <v>0.21</v>
      </c>
      <c r="O49" s="2">
        <f>Raw_schedule!N47</f>
        <v>0.19</v>
      </c>
      <c r="P49" s="2">
        <f>Raw_schedule!O47</f>
        <v>0.23</v>
      </c>
      <c r="Q49" s="2">
        <f>Raw_schedule!P47</f>
        <v>0.2</v>
      </c>
      <c r="R49" s="2">
        <f>Raw_schedule!Q47</f>
        <v>0.19</v>
      </c>
      <c r="S49" s="2">
        <f>Raw_schedule!R47</f>
        <v>0.15</v>
      </c>
      <c r="T49" s="2">
        <f>Raw_schedule!S47</f>
        <v>0.12</v>
      </c>
      <c r="U49" s="2">
        <f>Raw_schedule!T47</f>
        <v>0.14000000000000001</v>
      </c>
      <c r="V49" s="2">
        <f>Raw_schedule!U47</f>
        <v>7.0000000000000007E-2</v>
      </c>
      <c r="W49" s="2">
        <f>Raw_schedule!V47</f>
        <v>7.0000000000000007E-2</v>
      </c>
      <c r="X49" s="2">
        <f>Raw_schedule!W47</f>
        <v>7.0000000000000007E-2</v>
      </c>
      <c r="Y49" s="2">
        <f>Raw_schedule!X47</f>
        <v>7.0000000000000007E-2</v>
      </c>
      <c r="Z49" s="2">
        <f>Raw_schedule!Y47</f>
        <v>0.09</v>
      </c>
      <c r="AA49" s="2">
        <f>Raw_schedule!Z47</f>
        <v>0.05</v>
      </c>
      <c r="AB49" s="2">
        <f>Raw_schedule!AA47</f>
        <v>0.05</v>
      </c>
    </row>
    <row r="50" spans="1:28" x14ac:dyDescent="0.25">
      <c r="A50" s="39" t="str">
        <f>Raw_schedule!B48</f>
        <v>DHW Sch</v>
      </c>
      <c r="B50" s="39" t="str">
        <f>Raw_schedule!A48</f>
        <v>Office</v>
      </c>
      <c r="C50" s="2" t="str">
        <f>Raw_schedule!C48</f>
        <v>Weekdays</v>
      </c>
      <c r="D50" s="2"/>
      <c r="E50" s="2">
        <f>Raw_schedule!D48</f>
        <v>0.05</v>
      </c>
      <c r="F50" s="2">
        <f>Raw_schedule!E48</f>
        <v>0.05</v>
      </c>
      <c r="G50" s="2">
        <f>Raw_schedule!F48</f>
        <v>0.05</v>
      </c>
      <c r="H50" s="2">
        <f>Raw_schedule!G48</f>
        <v>0.05</v>
      </c>
      <c r="I50" s="2">
        <f>Raw_schedule!H48</f>
        <v>0.05</v>
      </c>
      <c r="J50" s="2">
        <f>Raw_schedule!I48</f>
        <v>0.08</v>
      </c>
      <c r="K50" s="2">
        <f>Raw_schedule!J48</f>
        <v>7.0000000000000007E-2</v>
      </c>
      <c r="L50" s="2">
        <f>Raw_schedule!K48</f>
        <v>0.19</v>
      </c>
      <c r="M50" s="2">
        <f>Raw_schedule!L48</f>
        <v>0.35</v>
      </c>
      <c r="N50" s="2">
        <f>Raw_schedule!M48</f>
        <v>0.38</v>
      </c>
      <c r="O50" s="2">
        <f>Raw_schedule!N48</f>
        <v>0.39</v>
      </c>
      <c r="P50" s="2">
        <f>Raw_schedule!O48</f>
        <v>0.47</v>
      </c>
      <c r="Q50" s="2">
        <f>Raw_schedule!P48</f>
        <v>0.56999999999999995</v>
      </c>
      <c r="R50" s="2">
        <f>Raw_schedule!Q48</f>
        <v>0.54</v>
      </c>
      <c r="S50" s="2">
        <f>Raw_schedule!R48</f>
        <v>0.34</v>
      </c>
      <c r="T50" s="2">
        <f>Raw_schedule!S48</f>
        <v>0.33</v>
      </c>
      <c r="U50" s="2">
        <f>Raw_schedule!T48</f>
        <v>0.44</v>
      </c>
      <c r="V50" s="2">
        <f>Raw_schedule!U48</f>
        <v>0.26</v>
      </c>
      <c r="W50" s="2">
        <f>Raw_schedule!V48</f>
        <v>0.21</v>
      </c>
      <c r="X50" s="2">
        <f>Raw_schedule!W48</f>
        <v>0.15</v>
      </c>
      <c r="Y50" s="2">
        <f>Raw_schedule!X48</f>
        <v>0.17</v>
      </c>
      <c r="Z50" s="2">
        <f>Raw_schedule!Y48</f>
        <v>0.08</v>
      </c>
      <c r="AA50" s="2">
        <f>Raw_schedule!Z48</f>
        <v>0.05</v>
      </c>
      <c r="AB50" s="2">
        <f>Raw_schedule!AA48</f>
        <v>0.05</v>
      </c>
    </row>
    <row r="51" spans="1:28" x14ac:dyDescent="0.25">
      <c r="A51" s="39" t="str">
        <f>Raw_schedule!B49</f>
        <v>Elec Equip Sch</v>
      </c>
      <c r="B51" s="39" t="str">
        <f>Raw_schedule!A49</f>
        <v>Office</v>
      </c>
      <c r="C51" s="2" t="str">
        <f>Raw_schedule!C49</f>
        <v>AllDays</v>
      </c>
      <c r="D51" s="2"/>
      <c r="E51" s="2">
        <f>Raw_schedule!D49</f>
        <v>1</v>
      </c>
      <c r="F51" s="2">
        <f>Raw_schedule!E49</f>
        <v>1</v>
      </c>
      <c r="G51" s="2">
        <f>Raw_schedule!F49</f>
        <v>1</v>
      </c>
      <c r="H51" s="2">
        <f>Raw_schedule!G49</f>
        <v>1</v>
      </c>
      <c r="I51" s="2">
        <f>Raw_schedule!H49</f>
        <v>1</v>
      </c>
      <c r="J51" s="2">
        <f>Raw_schedule!I49</f>
        <v>1</v>
      </c>
      <c r="K51" s="2">
        <f>Raw_schedule!J49</f>
        <v>1</v>
      </c>
      <c r="L51" s="2">
        <f>Raw_schedule!K49</f>
        <v>1</v>
      </c>
      <c r="M51" s="2">
        <f>Raw_schedule!L49</f>
        <v>1</v>
      </c>
      <c r="N51" s="2">
        <f>Raw_schedule!M49</f>
        <v>1</v>
      </c>
      <c r="O51" s="2">
        <f>Raw_schedule!N49</f>
        <v>1</v>
      </c>
      <c r="P51" s="2">
        <f>Raw_schedule!O49</f>
        <v>1</v>
      </c>
      <c r="Q51" s="2">
        <f>Raw_schedule!P49</f>
        <v>1</v>
      </c>
      <c r="R51" s="2">
        <f>Raw_schedule!Q49</f>
        <v>1</v>
      </c>
      <c r="S51" s="2">
        <f>Raw_schedule!R49</f>
        <v>1</v>
      </c>
      <c r="T51" s="2">
        <f>Raw_schedule!S49</f>
        <v>1</v>
      </c>
      <c r="U51" s="2">
        <f>Raw_schedule!T49</f>
        <v>1</v>
      </c>
      <c r="V51" s="2">
        <f>Raw_schedule!U49</f>
        <v>1</v>
      </c>
      <c r="W51" s="2">
        <f>Raw_schedule!V49</f>
        <v>1</v>
      </c>
      <c r="X51" s="2">
        <f>Raw_schedule!W49</f>
        <v>1</v>
      </c>
      <c r="Y51" s="2">
        <f>Raw_schedule!X49</f>
        <v>1</v>
      </c>
      <c r="Z51" s="2">
        <f>Raw_schedule!Y49</f>
        <v>1</v>
      </c>
      <c r="AA51" s="2">
        <f>Raw_schedule!Z49</f>
        <v>1</v>
      </c>
      <c r="AB51" s="2">
        <f>Raw_schedule!AA49</f>
        <v>1</v>
      </c>
    </row>
    <row r="52" spans="1:28" x14ac:dyDescent="0.25">
      <c r="A52" s="39" t="str">
        <f>Raw_schedule!B50</f>
        <v>Elec Equip Sch</v>
      </c>
      <c r="B52" s="39" t="str">
        <f>Raw_schedule!A50</f>
        <v>Office</v>
      </c>
      <c r="C52" s="2" t="str">
        <f>Raw_schedule!C50</f>
        <v>AllOtherDays</v>
      </c>
      <c r="D52" s="2"/>
      <c r="E52" s="2">
        <f>Raw_schedule!D50</f>
        <v>0.05</v>
      </c>
      <c r="F52" s="2">
        <f>Raw_schedule!E50</f>
        <v>0.05</v>
      </c>
      <c r="G52" s="2">
        <f>Raw_schedule!F50</f>
        <v>0.05</v>
      </c>
      <c r="H52" s="2">
        <f>Raw_schedule!G50</f>
        <v>0.05</v>
      </c>
      <c r="I52" s="2">
        <f>Raw_schedule!H50</f>
        <v>0.05</v>
      </c>
      <c r="J52" s="2">
        <f>Raw_schedule!I50</f>
        <v>0.05</v>
      </c>
      <c r="K52" s="2">
        <f>Raw_schedule!J50</f>
        <v>0.05</v>
      </c>
      <c r="L52" s="2">
        <f>Raw_schedule!K50</f>
        <v>0.05</v>
      </c>
      <c r="M52" s="2">
        <f>Raw_schedule!L50</f>
        <v>0.05</v>
      </c>
      <c r="N52" s="2">
        <f>Raw_schedule!M50</f>
        <v>0.05</v>
      </c>
      <c r="O52" s="2">
        <f>Raw_schedule!N50</f>
        <v>0.05</v>
      </c>
      <c r="P52" s="2">
        <f>Raw_schedule!O50</f>
        <v>0.05</v>
      </c>
      <c r="Q52" s="2">
        <f>Raw_schedule!P50</f>
        <v>0.05</v>
      </c>
      <c r="R52" s="2">
        <f>Raw_schedule!Q50</f>
        <v>0.05</v>
      </c>
      <c r="S52" s="2">
        <f>Raw_schedule!R50</f>
        <v>0.05</v>
      </c>
      <c r="T52" s="2">
        <f>Raw_schedule!S50</f>
        <v>0.05</v>
      </c>
      <c r="U52" s="2">
        <f>Raw_schedule!T50</f>
        <v>0.05</v>
      </c>
      <c r="V52" s="2">
        <f>Raw_schedule!U50</f>
        <v>0.05</v>
      </c>
      <c r="W52" s="2">
        <f>Raw_schedule!V50</f>
        <v>0.05</v>
      </c>
      <c r="X52" s="2">
        <f>Raw_schedule!W50</f>
        <v>0.05</v>
      </c>
      <c r="Y52" s="2">
        <f>Raw_schedule!X50</f>
        <v>0.05</v>
      </c>
      <c r="Z52" s="2">
        <f>Raw_schedule!Y50</f>
        <v>0.05</v>
      </c>
      <c r="AA52" s="2">
        <f>Raw_schedule!Z50</f>
        <v>0.05</v>
      </c>
      <c r="AB52" s="2">
        <f>Raw_schedule!AA50</f>
        <v>0.05</v>
      </c>
    </row>
    <row r="53" spans="1:28" x14ac:dyDescent="0.25">
      <c r="A53" s="39" t="str">
        <f>Raw_schedule!B51</f>
        <v>Elec Equip Sch</v>
      </c>
      <c r="B53" s="39" t="str">
        <f>Raw_schedule!A51</f>
        <v>Office</v>
      </c>
      <c r="C53" s="2" t="str">
        <f>Raw_schedule!C51</f>
        <v>Saturday</v>
      </c>
      <c r="D53" s="2"/>
      <c r="E53" s="2">
        <f>Raw_schedule!D51</f>
        <v>0.05</v>
      </c>
      <c r="F53" s="2">
        <f>Raw_schedule!E51</f>
        <v>0.05</v>
      </c>
      <c r="G53" s="2">
        <f>Raw_schedule!F51</f>
        <v>0.05</v>
      </c>
      <c r="H53" s="2">
        <f>Raw_schedule!G51</f>
        <v>0.05</v>
      </c>
      <c r="I53" s="2">
        <f>Raw_schedule!H51</f>
        <v>0.05</v>
      </c>
      <c r="J53" s="2">
        <f>Raw_schedule!I51</f>
        <v>0.05</v>
      </c>
      <c r="K53" s="2">
        <f>Raw_schedule!J51</f>
        <v>0.1</v>
      </c>
      <c r="L53" s="2">
        <f>Raw_schedule!K51</f>
        <v>0.1</v>
      </c>
      <c r="M53" s="2">
        <f>Raw_schedule!L51</f>
        <v>0.3</v>
      </c>
      <c r="N53" s="2">
        <f>Raw_schedule!M51</f>
        <v>0.3</v>
      </c>
      <c r="O53" s="2">
        <f>Raw_schedule!N51</f>
        <v>0.3</v>
      </c>
      <c r="P53" s="2">
        <f>Raw_schedule!O51</f>
        <v>0.3</v>
      </c>
      <c r="Q53" s="2">
        <f>Raw_schedule!P51</f>
        <v>0.15</v>
      </c>
      <c r="R53" s="2">
        <f>Raw_schedule!Q51</f>
        <v>0.15</v>
      </c>
      <c r="S53" s="2">
        <f>Raw_schedule!R51</f>
        <v>0.15</v>
      </c>
      <c r="T53" s="2">
        <f>Raw_schedule!S51</f>
        <v>0.15</v>
      </c>
      <c r="U53" s="2">
        <f>Raw_schedule!T51</f>
        <v>0.15</v>
      </c>
      <c r="V53" s="2">
        <f>Raw_schedule!U51</f>
        <v>0.05</v>
      </c>
      <c r="W53" s="2">
        <f>Raw_schedule!V51</f>
        <v>0.05</v>
      </c>
      <c r="X53" s="2">
        <f>Raw_schedule!W51</f>
        <v>0.05</v>
      </c>
      <c r="Y53" s="2">
        <f>Raw_schedule!X51</f>
        <v>0.05</v>
      </c>
      <c r="Z53" s="2">
        <f>Raw_schedule!Y51</f>
        <v>0.05</v>
      </c>
      <c r="AA53" s="2">
        <f>Raw_schedule!Z51</f>
        <v>0.05</v>
      </c>
      <c r="AB53" s="2">
        <f>Raw_schedule!AA51</f>
        <v>0.05</v>
      </c>
    </row>
    <row r="54" spans="1:28" x14ac:dyDescent="0.25">
      <c r="A54" s="39" t="str">
        <f>Raw_schedule!B52</f>
        <v>Elec Equip Sch</v>
      </c>
      <c r="B54" s="39" t="str">
        <f>Raw_schedule!A52</f>
        <v>Office</v>
      </c>
      <c r="C54" s="2" t="str">
        <f>Raw_schedule!C52</f>
        <v>Weekdays</v>
      </c>
      <c r="D54" s="2"/>
      <c r="E54" s="2">
        <f>Raw_schedule!D52</f>
        <v>0.05</v>
      </c>
      <c r="F54" s="2">
        <f>Raw_schedule!E52</f>
        <v>0.05</v>
      </c>
      <c r="G54" s="2">
        <f>Raw_schedule!F52</f>
        <v>0.05</v>
      </c>
      <c r="H54" s="2">
        <f>Raw_schedule!G52</f>
        <v>0.05</v>
      </c>
      <c r="I54" s="2">
        <f>Raw_schedule!H52</f>
        <v>0.05</v>
      </c>
      <c r="J54" s="2">
        <f>Raw_schedule!I52</f>
        <v>0.1</v>
      </c>
      <c r="K54" s="2">
        <f>Raw_schedule!J52</f>
        <v>0.1</v>
      </c>
      <c r="L54" s="2">
        <f>Raw_schedule!K52</f>
        <v>0.3</v>
      </c>
      <c r="M54" s="2">
        <f>Raw_schedule!L52</f>
        <v>0.9</v>
      </c>
      <c r="N54" s="2">
        <f>Raw_schedule!M52</f>
        <v>0.9</v>
      </c>
      <c r="O54" s="2">
        <f>Raw_schedule!N52</f>
        <v>0.9</v>
      </c>
      <c r="P54" s="2">
        <f>Raw_schedule!O52</f>
        <v>0.9</v>
      </c>
      <c r="Q54" s="2">
        <f>Raw_schedule!P52</f>
        <v>0.9</v>
      </c>
      <c r="R54" s="2">
        <f>Raw_schedule!Q52</f>
        <v>0.9</v>
      </c>
      <c r="S54" s="2">
        <f>Raw_schedule!R52</f>
        <v>0.9</v>
      </c>
      <c r="T54" s="2">
        <f>Raw_schedule!S52</f>
        <v>0.9</v>
      </c>
      <c r="U54" s="2">
        <f>Raw_schedule!T52</f>
        <v>0.9</v>
      </c>
      <c r="V54" s="2">
        <f>Raw_schedule!U52</f>
        <v>0.5</v>
      </c>
      <c r="W54" s="2">
        <f>Raw_schedule!V52</f>
        <v>0.3</v>
      </c>
      <c r="X54" s="2">
        <f>Raw_schedule!W52</f>
        <v>0.3</v>
      </c>
      <c r="Y54" s="2">
        <f>Raw_schedule!X52</f>
        <v>0.2</v>
      </c>
      <c r="Z54" s="2">
        <f>Raw_schedule!Y52</f>
        <v>0.2</v>
      </c>
      <c r="AA54" s="2">
        <f>Raw_schedule!Z52</f>
        <v>0.1</v>
      </c>
      <c r="AB54" s="2">
        <f>Raw_schedule!AA52</f>
        <v>0.05</v>
      </c>
    </row>
    <row r="55" spans="1:28" x14ac:dyDescent="0.25">
      <c r="A55" s="39" t="str">
        <f>Raw_schedule!B53</f>
        <v>Heating Setpoint Schedule</v>
      </c>
      <c r="B55" s="39" t="str">
        <f>Raw_schedule!A53</f>
        <v>Office</v>
      </c>
      <c r="C55" s="2" t="str">
        <f>Raw_schedule!C53</f>
        <v>AllOtherDays</v>
      </c>
      <c r="D55" s="2"/>
      <c r="E55" s="2">
        <f>Raw_schedule!D53</f>
        <v>60.08</v>
      </c>
      <c r="F55" s="2">
        <f>Raw_schedule!E53</f>
        <v>60.08</v>
      </c>
      <c r="G55" s="2">
        <f>Raw_schedule!F53</f>
        <v>60.08</v>
      </c>
      <c r="H55" s="2">
        <f>Raw_schedule!G53</f>
        <v>60.08</v>
      </c>
      <c r="I55" s="2">
        <f>Raw_schedule!H53</f>
        <v>60.08</v>
      </c>
      <c r="J55" s="2">
        <f>Raw_schedule!I53</f>
        <v>60.08</v>
      </c>
      <c r="K55" s="2">
        <f>Raw_schedule!J53</f>
        <v>60.08</v>
      </c>
      <c r="L55" s="2">
        <f>Raw_schedule!K53</f>
        <v>60.08</v>
      </c>
      <c r="M55" s="2">
        <f>Raw_schedule!L53</f>
        <v>60.08</v>
      </c>
      <c r="N55" s="2">
        <f>Raw_schedule!M53</f>
        <v>60.08</v>
      </c>
      <c r="O55" s="2">
        <f>Raw_schedule!N53</f>
        <v>60.08</v>
      </c>
      <c r="P55" s="2">
        <f>Raw_schedule!O53</f>
        <v>60.08</v>
      </c>
      <c r="Q55" s="2">
        <f>Raw_schedule!P53</f>
        <v>60.08</v>
      </c>
      <c r="R55" s="2">
        <f>Raw_schedule!Q53</f>
        <v>60.08</v>
      </c>
      <c r="S55" s="2">
        <f>Raw_schedule!R53</f>
        <v>60.08</v>
      </c>
      <c r="T55" s="2">
        <f>Raw_schedule!S53</f>
        <v>60.08</v>
      </c>
      <c r="U55" s="2">
        <f>Raw_schedule!T53</f>
        <v>60.08</v>
      </c>
      <c r="V55" s="2">
        <f>Raw_schedule!U53</f>
        <v>60.08</v>
      </c>
      <c r="W55" s="2">
        <f>Raw_schedule!V53</f>
        <v>60.08</v>
      </c>
      <c r="X55" s="2">
        <f>Raw_schedule!W53</f>
        <v>60.08</v>
      </c>
      <c r="Y55" s="2">
        <f>Raw_schedule!X53</f>
        <v>60.08</v>
      </c>
      <c r="Z55" s="2">
        <f>Raw_schedule!Y53</f>
        <v>60.08</v>
      </c>
      <c r="AA55" s="2">
        <f>Raw_schedule!Z53</f>
        <v>60.08</v>
      </c>
      <c r="AB55" s="2">
        <f>Raw_schedule!AA53</f>
        <v>60.08</v>
      </c>
    </row>
    <row r="56" spans="1:28" x14ac:dyDescent="0.25">
      <c r="A56" s="39" t="str">
        <f>Raw_schedule!B54</f>
        <v>Heating Setpoint Schedule</v>
      </c>
      <c r="B56" s="39" t="str">
        <f>Raw_schedule!A54</f>
        <v>Office</v>
      </c>
      <c r="C56" s="2" t="str">
        <f>Raw_schedule!C54</f>
        <v>Saturday</v>
      </c>
      <c r="D56" s="2"/>
      <c r="E56" s="2">
        <f>Raw_schedule!D54</f>
        <v>60.08</v>
      </c>
      <c r="F56" s="2">
        <f>Raw_schedule!E54</f>
        <v>60.08</v>
      </c>
      <c r="G56" s="2">
        <f>Raw_schedule!F54</f>
        <v>60.08</v>
      </c>
      <c r="H56" s="2">
        <f>Raw_schedule!G54</f>
        <v>60.08</v>
      </c>
      <c r="I56" s="2">
        <f>Raw_schedule!H54</f>
        <v>60.08</v>
      </c>
      <c r="J56" s="2">
        <f>Raw_schedule!I54</f>
        <v>69.98</v>
      </c>
      <c r="K56" s="2">
        <f>Raw_schedule!J54</f>
        <v>69.98</v>
      </c>
      <c r="L56" s="2">
        <f>Raw_schedule!K54</f>
        <v>69.98</v>
      </c>
      <c r="M56" s="2">
        <f>Raw_schedule!L54</f>
        <v>69.98</v>
      </c>
      <c r="N56" s="2">
        <f>Raw_schedule!M54</f>
        <v>69.98</v>
      </c>
      <c r="O56" s="2">
        <f>Raw_schedule!N54</f>
        <v>69.98</v>
      </c>
      <c r="P56" s="2">
        <f>Raw_schedule!O54</f>
        <v>69.98</v>
      </c>
      <c r="Q56" s="2">
        <f>Raw_schedule!P54</f>
        <v>69.98</v>
      </c>
      <c r="R56" s="2">
        <f>Raw_schedule!Q54</f>
        <v>69.98</v>
      </c>
      <c r="S56" s="2">
        <f>Raw_schedule!R54</f>
        <v>69.98</v>
      </c>
      <c r="T56" s="2">
        <f>Raw_schedule!S54</f>
        <v>69.98</v>
      </c>
      <c r="U56" s="2">
        <f>Raw_schedule!T54</f>
        <v>69.98</v>
      </c>
      <c r="V56" s="2">
        <f>Raw_schedule!U54</f>
        <v>69.98</v>
      </c>
      <c r="W56" s="2">
        <f>Raw_schedule!V54</f>
        <v>69.98</v>
      </c>
      <c r="X56" s="2">
        <f>Raw_schedule!W54</f>
        <v>60.08</v>
      </c>
      <c r="Y56" s="2">
        <f>Raw_schedule!X54</f>
        <v>60.08</v>
      </c>
      <c r="Z56" s="2">
        <f>Raw_schedule!Y54</f>
        <v>60.08</v>
      </c>
      <c r="AA56" s="2">
        <f>Raw_schedule!Z54</f>
        <v>60.08</v>
      </c>
      <c r="AB56" s="2">
        <f>Raw_schedule!AA54</f>
        <v>60.08</v>
      </c>
    </row>
    <row r="57" spans="1:28" x14ac:dyDescent="0.25">
      <c r="A57" s="39" t="str">
        <f>Raw_schedule!B55</f>
        <v>Heating Setpoint Schedule</v>
      </c>
      <c r="B57" s="39" t="str">
        <f>Raw_schedule!A55</f>
        <v>Office</v>
      </c>
      <c r="C57" s="2" t="str">
        <f>Raw_schedule!C55</f>
        <v>Weekdays</v>
      </c>
      <c r="D57" s="2"/>
      <c r="E57" s="2">
        <f>Raw_schedule!D55</f>
        <v>60.08</v>
      </c>
      <c r="F57" s="2">
        <f>Raw_schedule!E55</f>
        <v>60.08</v>
      </c>
      <c r="G57" s="2">
        <f>Raw_schedule!F55</f>
        <v>60.08</v>
      </c>
      <c r="H57" s="2">
        <f>Raw_schedule!G55</f>
        <v>60.08</v>
      </c>
      <c r="I57" s="2">
        <f>Raw_schedule!H55</f>
        <v>60.08</v>
      </c>
      <c r="J57" s="2">
        <f>Raw_schedule!I55</f>
        <v>69.98</v>
      </c>
      <c r="K57" s="2">
        <f>Raw_schedule!J55</f>
        <v>69.98</v>
      </c>
      <c r="L57" s="2">
        <f>Raw_schedule!K55</f>
        <v>69.98</v>
      </c>
      <c r="M57" s="2">
        <f>Raw_schedule!L55</f>
        <v>69.98</v>
      </c>
      <c r="N57" s="2">
        <f>Raw_schedule!M55</f>
        <v>69.98</v>
      </c>
      <c r="O57" s="2">
        <f>Raw_schedule!N55</f>
        <v>69.98</v>
      </c>
      <c r="P57" s="2">
        <f>Raw_schedule!O55</f>
        <v>69.98</v>
      </c>
      <c r="Q57" s="2">
        <f>Raw_schedule!P55</f>
        <v>69.98</v>
      </c>
      <c r="R57" s="2">
        <f>Raw_schedule!Q55</f>
        <v>69.98</v>
      </c>
      <c r="S57" s="2">
        <f>Raw_schedule!R55</f>
        <v>69.98</v>
      </c>
      <c r="T57" s="2">
        <f>Raw_schedule!S55</f>
        <v>69.98</v>
      </c>
      <c r="U57" s="2">
        <f>Raw_schedule!T55</f>
        <v>69.98</v>
      </c>
      <c r="V57" s="2">
        <f>Raw_schedule!U55</f>
        <v>69.98</v>
      </c>
      <c r="W57" s="2">
        <f>Raw_schedule!V55</f>
        <v>69.98</v>
      </c>
      <c r="X57" s="2">
        <f>Raw_schedule!W55</f>
        <v>69.98</v>
      </c>
      <c r="Y57" s="2">
        <f>Raw_schedule!X55</f>
        <v>69.98</v>
      </c>
      <c r="Z57" s="2">
        <f>Raw_schedule!Y55</f>
        <v>69.98</v>
      </c>
      <c r="AA57" s="2">
        <f>Raw_schedule!Z55</f>
        <v>69.98</v>
      </c>
      <c r="AB57" s="2">
        <f>Raw_schedule!AA55</f>
        <v>69.98</v>
      </c>
    </row>
    <row r="58" spans="1:28" x14ac:dyDescent="0.25">
      <c r="A58" s="39" t="str">
        <f>Raw_schedule!B56</f>
        <v>Infiltration Schedule</v>
      </c>
      <c r="B58" s="39" t="str">
        <f>Raw_schedule!A56</f>
        <v>Office</v>
      </c>
      <c r="C58" s="2" t="str">
        <f>Raw_schedule!C56</f>
        <v>AllDays</v>
      </c>
      <c r="D58" s="2"/>
      <c r="E58" s="2">
        <f>Raw_schedule!D56</f>
        <v>1</v>
      </c>
      <c r="F58" s="2">
        <f>Raw_schedule!E56</f>
        <v>1</v>
      </c>
      <c r="G58" s="2">
        <f>Raw_schedule!F56</f>
        <v>1</v>
      </c>
      <c r="H58" s="2">
        <f>Raw_schedule!G56</f>
        <v>1</v>
      </c>
      <c r="I58" s="2">
        <f>Raw_schedule!H56</f>
        <v>1</v>
      </c>
      <c r="J58" s="2">
        <f>Raw_schedule!I56</f>
        <v>1</v>
      </c>
      <c r="K58" s="2">
        <f>Raw_schedule!J56</f>
        <v>1</v>
      </c>
      <c r="L58" s="2">
        <f>Raw_schedule!K56</f>
        <v>1</v>
      </c>
      <c r="M58" s="2">
        <f>Raw_schedule!L56</f>
        <v>1</v>
      </c>
      <c r="N58" s="2">
        <f>Raw_schedule!M56</f>
        <v>1</v>
      </c>
      <c r="O58" s="2">
        <f>Raw_schedule!N56</f>
        <v>1</v>
      </c>
      <c r="P58" s="2">
        <f>Raw_schedule!O56</f>
        <v>1</v>
      </c>
      <c r="Q58" s="2">
        <f>Raw_schedule!P56</f>
        <v>1</v>
      </c>
      <c r="R58" s="2">
        <f>Raw_schedule!Q56</f>
        <v>1</v>
      </c>
      <c r="S58" s="2">
        <f>Raw_schedule!R56</f>
        <v>1</v>
      </c>
      <c r="T58" s="2">
        <f>Raw_schedule!S56</f>
        <v>1</v>
      </c>
      <c r="U58" s="2">
        <f>Raw_schedule!T56</f>
        <v>1</v>
      </c>
      <c r="V58" s="2">
        <f>Raw_schedule!U56</f>
        <v>1</v>
      </c>
      <c r="W58" s="2">
        <f>Raw_schedule!V56</f>
        <v>1</v>
      </c>
      <c r="X58" s="2">
        <f>Raw_schedule!W56</f>
        <v>1</v>
      </c>
      <c r="Y58" s="2">
        <f>Raw_schedule!X56</f>
        <v>1</v>
      </c>
      <c r="Z58" s="2">
        <f>Raw_schedule!Y56</f>
        <v>1</v>
      </c>
      <c r="AA58" s="2">
        <f>Raw_schedule!Z56</f>
        <v>1</v>
      </c>
      <c r="AB58" s="2">
        <f>Raw_schedule!AA56</f>
        <v>1</v>
      </c>
    </row>
    <row r="59" spans="1:28" x14ac:dyDescent="0.25">
      <c r="A59" s="39" t="str">
        <f>Raw_schedule!B57</f>
        <v>Lighting Schedule</v>
      </c>
      <c r="B59" s="39" t="str">
        <f>Raw_schedule!A57</f>
        <v>Office</v>
      </c>
      <c r="C59" s="2" t="str">
        <f>Raw_schedule!C57</f>
        <v>AllOtherDays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0.05</v>
      </c>
      <c r="K59" s="2">
        <f>Raw_schedule!J57</f>
        <v>0.05</v>
      </c>
      <c r="L59" s="2">
        <f>Raw_schedule!K57</f>
        <v>0.05</v>
      </c>
      <c r="M59" s="2">
        <f>Raw_schedule!L57</f>
        <v>0.05</v>
      </c>
      <c r="N59" s="2">
        <f>Raw_schedule!M57</f>
        <v>0.05</v>
      </c>
      <c r="O59" s="2">
        <f>Raw_schedule!N57</f>
        <v>0.05</v>
      </c>
      <c r="P59" s="2">
        <f>Raw_schedule!O57</f>
        <v>0.05</v>
      </c>
      <c r="Q59" s="2">
        <f>Raw_schedule!P57</f>
        <v>0.05</v>
      </c>
      <c r="R59" s="2">
        <f>Raw_schedule!Q57</f>
        <v>0.05</v>
      </c>
      <c r="S59" s="2">
        <f>Raw_schedule!R57</f>
        <v>0.05</v>
      </c>
      <c r="T59" s="2">
        <f>Raw_schedule!S57</f>
        <v>0.05</v>
      </c>
      <c r="U59" s="2">
        <f>Raw_schedule!T57</f>
        <v>0.05</v>
      </c>
      <c r="V59" s="2">
        <f>Raw_schedule!U57</f>
        <v>0.05</v>
      </c>
      <c r="W59" s="2">
        <f>Raw_schedule!V57</f>
        <v>0.05</v>
      </c>
      <c r="X59" s="2">
        <f>Raw_schedule!W57</f>
        <v>0.05</v>
      </c>
      <c r="Y59" s="2">
        <f>Raw_schedule!X57</f>
        <v>0.05</v>
      </c>
      <c r="Z59" s="2">
        <f>Raw_schedule!Y57</f>
        <v>0.05</v>
      </c>
      <c r="AA59" s="2">
        <f>Raw_schedule!Z57</f>
        <v>0.05</v>
      </c>
      <c r="AB59" s="2">
        <f>Raw_schedule!AA57</f>
        <v>0.05</v>
      </c>
    </row>
    <row r="60" spans="1:28" x14ac:dyDescent="0.25">
      <c r="A60" s="39" t="str">
        <f>Raw_schedule!B58</f>
        <v>Lighting Schedule</v>
      </c>
      <c r="B60" s="39" t="str">
        <f>Raw_schedule!A58</f>
        <v>Office</v>
      </c>
      <c r="C60" s="2" t="str">
        <f>Raw_schedule!C58</f>
        <v>Saturday</v>
      </c>
      <c r="D60" s="2"/>
      <c r="E60" s="2">
        <f>Raw_schedule!D58</f>
        <v>0.05</v>
      </c>
      <c r="F60" s="2">
        <f>Raw_schedule!E58</f>
        <v>0.05</v>
      </c>
      <c r="G60" s="2">
        <f>Raw_schedule!F58</f>
        <v>0.05</v>
      </c>
      <c r="H60" s="2">
        <f>Raw_schedule!G58</f>
        <v>0.05</v>
      </c>
      <c r="I60" s="2">
        <f>Raw_schedule!H58</f>
        <v>0.05</v>
      </c>
      <c r="J60" s="2">
        <f>Raw_schedule!I58</f>
        <v>0.05</v>
      </c>
      <c r="K60" s="2">
        <f>Raw_schedule!J58</f>
        <v>0.1</v>
      </c>
      <c r="L60" s="2">
        <f>Raw_schedule!K58</f>
        <v>0.1</v>
      </c>
      <c r="M60" s="2">
        <f>Raw_schedule!L58</f>
        <v>0.3</v>
      </c>
      <c r="N60" s="2">
        <f>Raw_schedule!M58</f>
        <v>0.3</v>
      </c>
      <c r="O60" s="2">
        <f>Raw_schedule!N58</f>
        <v>0.3</v>
      </c>
      <c r="P60" s="2">
        <f>Raw_schedule!O58</f>
        <v>0.3</v>
      </c>
      <c r="Q60" s="2">
        <f>Raw_schedule!P58</f>
        <v>0.15</v>
      </c>
      <c r="R60" s="2">
        <f>Raw_schedule!Q58</f>
        <v>0.15</v>
      </c>
      <c r="S60" s="2">
        <f>Raw_schedule!R58</f>
        <v>0.15</v>
      </c>
      <c r="T60" s="2">
        <f>Raw_schedule!S58</f>
        <v>0.15</v>
      </c>
      <c r="U60" s="2">
        <f>Raw_schedule!T58</f>
        <v>0.15</v>
      </c>
      <c r="V60" s="2">
        <f>Raw_schedule!U58</f>
        <v>0.05</v>
      </c>
      <c r="W60" s="2">
        <f>Raw_schedule!V58</f>
        <v>0.05</v>
      </c>
      <c r="X60" s="2">
        <f>Raw_schedule!W58</f>
        <v>0.05</v>
      </c>
      <c r="Y60" s="2">
        <f>Raw_schedule!X58</f>
        <v>0.05</v>
      </c>
      <c r="Z60" s="2">
        <f>Raw_schedule!Y58</f>
        <v>0.05</v>
      </c>
      <c r="AA60" s="2">
        <f>Raw_schedule!Z58</f>
        <v>0.05</v>
      </c>
      <c r="AB60" s="2">
        <f>Raw_schedule!AA58</f>
        <v>0.05</v>
      </c>
    </row>
    <row r="61" spans="1:28" x14ac:dyDescent="0.25">
      <c r="A61" s="39" t="str">
        <f>Raw_schedule!B59</f>
        <v>Lighting Schedule</v>
      </c>
      <c r="B61" s="39" t="str">
        <f>Raw_schedule!A59</f>
        <v>Office</v>
      </c>
      <c r="C61" s="2" t="str">
        <f>Raw_schedule!C59</f>
        <v>Weekdays</v>
      </c>
      <c r="D61" s="2"/>
      <c r="E61" s="2">
        <f>Raw_schedule!D59</f>
        <v>0.05</v>
      </c>
      <c r="F61" s="2">
        <f>Raw_schedule!E59</f>
        <v>0.05</v>
      </c>
      <c r="G61" s="2">
        <f>Raw_schedule!F59</f>
        <v>0.05</v>
      </c>
      <c r="H61" s="2">
        <f>Raw_schedule!G59</f>
        <v>0.05</v>
      </c>
      <c r="I61" s="2">
        <f>Raw_schedule!H59</f>
        <v>0.05</v>
      </c>
      <c r="J61" s="2">
        <f>Raw_schedule!I59</f>
        <v>0.1</v>
      </c>
      <c r="K61" s="2">
        <f>Raw_schedule!J59</f>
        <v>0.1</v>
      </c>
      <c r="L61" s="2">
        <f>Raw_schedule!K59</f>
        <v>0.3</v>
      </c>
      <c r="M61" s="2">
        <f>Raw_schedule!L59</f>
        <v>0.65</v>
      </c>
      <c r="N61" s="2">
        <f>Raw_schedule!M59</f>
        <v>0.65</v>
      </c>
      <c r="O61" s="2">
        <f>Raw_schedule!N59</f>
        <v>0.65</v>
      </c>
      <c r="P61" s="2">
        <f>Raw_schedule!O59</f>
        <v>0.65</v>
      </c>
      <c r="Q61" s="2">
        <f>Raw_schedule!P59</f>
        <v>0.65</v>
      </c>
      <c r="R61" s="2">
        <f>Raw_schedule!Q59</f>
        <v>0.65</v>
      </c>
      <c r="S61" s="2">
        <f>Raw_schedule!R59</f>
        <v>0.65</v>
      </c>
      <c r="T61" s="2">
        <f>Raw_schedule!S59</f>
        <v>0.65</v>
      </c>
      <c r="U61" s="2">
        <f>Raw_schedule!T59</f>
        <v>0.65</v>
      </c>
      <c r="V61" s="2">
        <f>Raw_schedule!U59</f>
        <v>0.35</v>
      </c>
      <c r="W61" s="2">
        <f>Raw_schedule!V59</f>
        <v>0.3</v>
      </c>
      <c r="X61" s="2">
        <f>Raw_schedule!W59</f>
        <v>0.3</v>
      </c>
      <c r="Y61" s="2">
        <f>Raw_schedule!X59</f>
        <v>0.2</v>
      </c>
      <c r="Z61" s="2">
        <f>Raw_schedule!Y59</f>
        <v>0.2</v>
      </c>
      <c r="AA61" s="2">
        <f>Raw_schedule!Z59</f>
        <v>0.1</v>
      </c>
      <c r="AB61" s="2">
        <f>Raw_schedule!AA59</f>
        <v>0.05</v>
      </c>
    </row>
    <row r="62" spans="1:28" x14ac:dyDescent="0.25">
      <c r="A62" s="39" t="str">
        <f>Raw_schedule!B60</f>
        <v>OA Schedule</v>
      </c>
      <c r="B62" s="39" t="str">
        <f>Raw_schedule!A60</f>
        <v>Office</v>
      </c>
      <c r="C62" s="2" t="str">
        <f>Raw_schedule!C60</f>
        <v>AllOtherDays</v>
      </c>
      <c r="D62" s="2"/>
      <c r="E62" s="2">
        <f>Raw_schedule!D60</f>
        <v>0</v>
      </c>
      <c r="F62" s="2">
        <f>Raw_schedule!E60</f>
        <v>0</v>
      </c>
      <c r="G62" s="2">
        <f>Raw_schedule!F60</f>
        <v>0</v>
      </c>
      <c r="H62" s="2">
        <f>Raw_schedule!G60</f>
        <v>0</v>
      </c>
      <c r="I62" s="2">
        <f>Raw_schedule!H60</f>
        <v>0</v>
      </c>
      <c r="J62" s="2">
        <f>Raw_schedule!I60</f>
        <v>0</v>
      </c>
      <c r="K62" s="2">
        <f>Raw_schedule!J60</f>
        <v>0</v>
      </c>
      <c r="L62" s="2">
        <f>Raw_schedule!K60</f>
        <v>0</v>
      </c>
      <c r="M62" s="2">
        <f>Raw_schedule!L60</f>
        <v>0</v>
      </c>
      <c r="N62" s="2">
        <f>Raw_schedule!M60</f>
        <v>0</v>
      </c>
      <c r="O62" s="2">
        <f>Raw_schedule!N60</f>
        <v>0</v>
      </c>
      <c r="P62" s="2">
        <f>Raw_schedule!O60</f>
        <v>0</v>
      </c>
      <c r="Q62" s="2">
        <f>Raw_schedule!P60</f>
        <v>0</v>
      </c>
      <c r="R62" s="2">
        <f>Raw_schedule!Q60</f>
        <v>0</v>
      </c>
      <c r="S62" s="2">
        <f>Raw_schedule!R60</f>
        <v>0</v>
      </c>
      <c r="T62" s="2">
        <f>Raw_schedule!S60</f>
        <v>0</v>
      </c>
      <c r="U62" s="2">
        <f>Raw_schedule!T60</f>
        <v>0</v>
      </c>
      <c r="V62" s="2">
        <f>Raw_schedule!U60</f>
        <v>0</v>
      </c>
      <c r="W62" s="2">
        <f>Raw_schedule!V60</f>
        <v>0</v>
      </c>
      <c r="X62" s="2">
        <f>Raw_schedule!W60</f>
        <v>0</v>
      </c>
      <c r="Y62" s="2">
        <f>Raw_schedule!X60</f>
        <v>0</v>
      </c>
      <c r="Z62" s="2">
        <f>Raw_schedule!Y60</f>
        <v>0</v>
      </c>
      <c r="AA62" s="2">
        <f>Raw_schedule!Z60</f>
        <v>0</v>
      </c>
      <c r="AB62" s="2">
        <f>Raw_schedule!AA60</f>
        <v>0</v>
      </c>
    </row>
    <row r="63" spans="1:28" x14ac:dyDescent="0.25">
      <c r="A63" s="39" t="str">
        <f>Raw_schedule!B61</f>
        <v>OA Schedule</v>
      </c>
      <c r="B63" s="39" t="str">
        <f>Raw_schedule!A61</f>
        <v>Office</v>
      </c>
      <c r="C63" s="2" t="str">
        <f>Raw_schedule!C61</f>
        <v>Saturday</v>
      </c>
      <c r="D63" s="2"/>
      <c r="E63" s="2">
        <f>Raw_schedule!D61</f>
        <v>0</v>
      </c>
      <c r="F63" s="2">
        <f>Raw_schedule!E61</f>
        <v>0</v>
      </c>
      <c r="G63" s="2">
        <f>Raw_schedule!F61</f>
        <v>0</v>
      </c>
      <c r="H63" s="2">
        <f>Raw_schedule!G61</f>
        <v>0</v>
      </c>
      <c r="I63" s="2">
        <f>Raw_schedule!H61</f>
        <v>0</v>
      </c>
      <c r="J63" s="2">
        <f>Raw_schedule!I61</f>
        <v>1</v>
      </c>
      <c r="K63" s="2">
        <f>Raw_schedule!J61</f>
        <v>1</v>
      </c>
      <c r="L63" s="2">
        <f>Raw_schedule!K61</f>
        <v>1</v>
      </c>
      <c r="M63" s="2">
        <f>Raw_schedule!L61</f>
        <v>1</v>
      </c>
      <c r="N63" s="2">
        <f>Raw_schedule!M61</f>
        <v>1</v>
      </c>
      <c r="O63" s="2">
        <f>Raw_schedule!N61</f>
        <v>1</v>
      </c>
      <c r="P63" s="2">
        <f>Raw_schedule!O61</f>
        <v>1</v>
      </c>
      <c r="Q63" s="2">
        <f>Raw_schedule!P61</f>
        <v>1</v>
      </c>
      <c r="R63" s="2">
        <f>Raw_schedule!Q61</f>
        <v>1</v>
      </c>
      <c r="S63" s="2">
        <f>Raw_schedule!R61</f>
        <v>1</v>
      </c>
      <c r="T63" s="2">
        <f>Raw_schedule!S61</f>
        <v>1</v>
      </c>
      <c r="U63" s="2">
        <f>Raw_schedule!T61</f>
        <v>1</v>
      </c>
      <c r="V63" s="2">
        <f>Raw_schedule!U61</f>
        <v>1</v>
      </c>
      <c r="W63" s="2">
        <f>Raw_schedule!V61</f>
        <v>1</v>
      </c>
      <c r="X63" s="2">
        <f>Raw_schedule!W61</f>
        <v>0</v>
      </c>
      <c r="Y63" s="2">
        <f>Raw_schedule!X61</f>
        <v>0</v>
      </c>
      <c r="Z63" s="2">
        <f>Raw_schedule!Y61</f>
        <v>0</v>
      </c>
      <c r="AA63" s="2">
        <f>Raw_schedule!Z61</f>
        <v>0</v>
      </c>
      <c r="AB63" s="2">
        <f>Raw_schedule!AA61</f>
        <v>0</v>
      </c>
    </row>
    <row r="64" spans="1:28" x14ac:dyDescent="0.25">
      <c r="A64" s="39" t="str">
        <f>Raw_schedule!B62</f>
        <v>OA Schedule</v>
      </c>
      <c r="B64" s="39" t="str">
        <f>Raw_schedule!A62</f>
        <v>Office</v>
      </c>
      <c r="C64" s="2" t="str">
        <f>Raw_schedule!C62</f>
        <v>Weekdays</v>
      </c>
      <c r="D64" s="2"/>
      <c r="E64" s="2">
        <f>Raw_schedule!D62</f>
        <v>0</v>
      </c>
      <c r="F64" s="2">
        <f>Raw_schedule!E62</f>
        <v>0</v>
      </c>
      <c r="G64" s="2">
        <f>Raw_schedule!F62</f>
        <v>0</v>
      </c>
      <c r="H64" s="2">
        <f>Raw_schedule!G62</f>
        <v>0</v>
      </c>
      <c r="I64" s="2">
        <f>Raw_schedule!H62</f>
        <v>0</v>
      </c>
      <c r="J64" s="2">
        <f>Raw_schedule!I62</f>
        <v>1</v>
      </c>
      <c r="K64" s="2">
        <f>Raw_schedule!J62</f>
        <v>1</v>
      </c>
      <c r="L64" s="2">
        <f>Raw_schedule!K62</f>
        <v>1</v>
      </c>
      <c r="M64" s="2">
        <f>Raw_schedule!L62</f>
        <v>1</v>
      </c>
      <c r="N64" s="2">
        <f>Raw_schedule!M62</f>
        <v>1</v>
      </c>
      <c r="O64" s="2">
        <f>Raw_schedule!N62</f>
        <v>1</v>
      </c>
      <c r="P64" s="2">
        <f>Raw_schedule!O62</f>
        <v>1</v>
      </c>
      <c r="Q64" s="2">
        <f>Raw_schedule!P62</f>
        <v>1</v>
      </c>
      <c r="R64" s="2">
        <f>Raw_schedule!Q62</f>
        <v>1</v>
      </c>
      <c r="S64" s="2">
        <f>Raw_schedule!R62</f>
        <v>1</v>
      </c>
      <c r="T64" s="2">
        <f>Raw_schedule!S62</f>
        <v>1</v>
      </c>
      <c r="U64" s="2">
        <f>Raw_schedule!T62</f>
        <v>1</v>
      </c>
      <c r="V64" s="2">
        <f>Raw_schedule!U62</f>
        <v>1</v>
      </c>
      <c r="W64" s="2">
        <f>Raw_schedule!V62</f>
        <v>1</v>
      </c>
      <c r="X64" s="2">
        <f>Raw_schedule!W62</f>
        <v>1</v>
      </c>
      <c r="Y64" s="2">
        <f>Raw_schedule!X62</f>
        <v>1</v>
      </c>
      <c r="Z64" s="2">
        <f>Raw_schedule!Y62</f>
        <v>1</v>
      </c>
      <c r="AA64" s="2">
        <f>Raw_schedule!Z62</f>
        <v>1</v>
      </c>
      <c r="AB64" s="2">
        <f>Raw_schedule!AA62</f>
        <v>1</v>
      </c>
    </row>
    <row r="65" spans="1:28" x14ac:dyDescent="0.25">
      <c r="A65" s="39" t="str">
        <f>Raw_schedule!B63</f>
        <v>Occupant Sch</v>
      </c>
      <c r="B65" s="39" t="str">
        <f>Raw_schedule!A63</f>
        <v>Office</v>
      </c>
      <c r="C65" s="2" t="str">
        <f>Raw_schedule!C63</f>
        <v>AllOtherDays</v>
      </c>
      <c r="D65" s="2"/>
      <c r="E65" s="2">
        <f>Raw_schedule!D63</f>
        <v>0</v>
      </c>
      <c r="F65" s="2">
        <f>Raw_schedule!E63</f>
        <v>0</v>
      </c>
      <c r="G65" s="2">
        <f>Raw_schedule!F63</f>
        <v>0</v>
      </c>
      <c r="H65" s="2">
        <f>Raw_schedule!G63</f>
        <v>0</v>
      </c>
      <c r="I65" s="2">
        <f>Raw_schedule!H63</f>
        <v>0</v>
      </c>
      <c r="J65" s="2">
        <f>Raw_schedule!I63</f>
        <v>0</v>
      </c>
      <c r="K65" s="2">
        <f>Raw_schedule!J63</f>
        <v>0.05</v>
      </c>
      <c r="L65" s="2">
        <f>Raw_schedule!K63</f>
        <v>0.05</v>
      </c>
      <c r="M65" s="2">
        <f>Raw_schedule!L63</f>
        <v>0.05</v>
      </c>
      <c r="N65" s="2">
        <f>Raw_schedule!M63</f>
        <v>0.05</v>
      </c>
      <c r="O65" s="2">
        <f>Raw_schedule!N63</f>
        <v>0.05</v>
      </c>
      <c r="P65" s="2">
        <f>Raw_schedule!O63</f>
        <v>0.05</v>
      </c>
      <c r="Q65" s="2">
        <f>Raw_schedule!P63</f>
        <v>0.05</v>
      </c>
      <c r="R65" s="2">
        <f>Raw_schedule!Q63</f>
        <v>0.05</v>
      </c>
      <c r="S65" s="2">
        <f>Raw_schedule!R63</f>
        <v>0.05</v>
      </c>
      <c r="T65" s="2">
        <f>Raw_schedule!S63</f>
        <v>0.05</v>
      </c>
      <c r="U65" s="2">
        <f>Raw_schedule!T63</f>
        <v>0.05</v>
      </c>
      <c r="V65" s="2">
        <f>Raw_schedule!U63</f>
        <v>0.05</v>
      </c>
      <c r="W65" s="2">
        <f>Raw_schedule!V63</f>
        <v>0</v>
      </c>
      <c r="X65" s="2">
        <f>Raw_schedule!W63</f>
        <v>0</v>
      </c>
      <c r="Y65" s="2">
        <f>Raw_schedule!X63</f>
        <v>0</v>
      </c>
      <c r="Z65" s="2">
        <f>Raw_schedule!Y63</f>
        <v>0</v>
      </c>
      <c r="AA65" s="2">
        <f>Raw_schedule!Z63</f>
        <v>0</v>
      </c>
      <c r="AB65" s="2">
        <f>Raw_schedule!AA63</f>
        <v>0</v>
      </c>
    </row>
    <row r="66" spans="1:28" x14ac:dyDescent="0.25">
      <c r="A66" s="39" t="str">
        <f>Raw_schedule!B64</f>
        <v>Occupant Sch</v>
      </c>
      <c r="B66" s="39" t="str">
        <f>Raw_schedule!A64</f>
        <v>Office</v>
      </c>
      <c r="C66" s="2" t="str">
        <f>Raw_schedule!C64</f>
        <v>Saturday</v>
      </c>
      <c r="D66" s="2"/>
      <c r="E66" s="2">
        <f>Raw_schedule!D64</f>
        <v>0</v>
      </c>
      <c r="F66" s="2">
        <f>Raw_schedule!E64</f>
        <v>0</v>
      </c>
      <c r="G66" s="2">
        <f>Raw_schedule!F64</f>
        <v>0</v>
      </c>
      <c r="H66" s="2">
        <f>Raw_schedule!G64</f>
        <v>0</v>
      </c>
      <c r="I66" s="2">
        <f>Raw_schedule!H64</f>
        <v>0</v>
      </c>
      <c r="J66" s="2">
        <f>Raw_schedule!I64</f>
        <v>0</v>
      </c>
      <c r="K66" s="2">
        <f>Raw_schedule!J64</f>
        <v>0.1</v>
      </c>
      <c r="L66" s="2">
        <f>Raw_schedule!K64</f>
        <v>0.1</v>
      </c>
      <c r="M66" s="2">
        <f>Raw_schedule!L64</f>
        <v>0.3</v>
      </c>
      <c r="N66" s="2">
        <f>Raw_schedule!M64</f>
        <v>0.3</v>
      </c>
      <c r="O66" s="2">
        <f>Raw_schedule!N64</f>
        <v>0.3</v>
      </c>
      <c r="P66" s="2">
        <f>Raw_schedule!O64</f>
        <v>0.3</v>
      </c>
      <c r="Q66" s="2">
        <f>Raw_schedule!P64</f>
        <v>0.1</v>
      </c>
      <c r="R66" s="2">
        <f>Raw_schedule!Q64</f>
        <v>0.1</v>
      </c>
      <c r="S66" s="2">
        <f>Raw_schedule!R64</f>
        <v>0.1</v>
      </c>
      <c r="T66" s="2">
        <f>Raw_schedule!S64</f>
        <v>0.1</v>
      </c>
      <c r="U66" s="2">
        <f>Raw_schedule!T64</f>
        <v>0.1</v>
      </c>
      <c r="V66" s="2">
        <f>Raw_schedule!U64</f>
        <v>0.05</v>
      </c>
      <c r="W66" s="2">
        <f>Raw_schedule!V64</f>
        <v>0.05</v>
      </c>
      <c r="X66" s="2">
        <f>Raw_schedule!W64</f>
        <v>0</v>
      </c>
      <c r="Y66" s="2">
        <f>Raw_schedule!X64</f>
        <v>0</v>
      </c>
      <c r="Z66" s="2">
        <f>Raw_schedule!Y64</f>
        <v>0</v>
      </c>
      <c r="AA66" s="2">
        <f>Raw_schedule!Z64</f>
        <v>0</v>
      </c>
      <c r="AB66" s="2">
        <f>Raw_schedule!AA64</f>
        <v>0</v>
      </c>
    </row>
    <row r="67" spans="1:28" x14ac:dyDescent="0.25">
      <c r="A67" s="39" t="str">
        <f>Raw_schedule!B65</f>
        <v>Occupant Sch</v>
      </c>
      <c r="B67" s="39" t="str">
        <f>Raw_schedule!A65</f>
        <v>Office</v>
      </c>
      <c r="C67" s="2" t="str">
        <f>Raw_schedule!C65</f>
        <v>Weekdays</v>
      </c>
      <c r="D67" s="2"/>
      <c r="E67" s="2">
        <f>Raw_schedule!D65</f>
        <v>0</v>
      </c>
      <c r="F67" s="2">
        <f>Raw_schedule!E65</f>
        <v>0</v>
      </c>
      <c r="G67" s="2">
        <f>Raw_schedule!F65</f>
        <v>0</v>
      </c>
      <c r="H67" s="2">
        <f>Raw_schedule!G65</f>
        <v>0</v>
      </c>
      <c r="I67" s="2">
        <f>Raw_schedule!H65</f>
        <v>0</v>
      </c>
      <c r="J67" s="2">
        <f>Raw_schedule!I65</f>
        <v>0</v>
      </c>
      <c r="K67" s="2">
        <f>Raw_schedule!J65</f>
        <v>0.1</v>
      </c>
      <c r="L67" s="2">
        <f>Raw_schedule!K65</f>
        <v>0.2</v>
      </c>
      <c r="M67" s="2">
        <f>Raw_schedule!L65</f>
        <v>0.95</v>
      </c>
      <c r="N67" s="2">
        <f>Raw_schedule!M65</f>
        <v>0.95</v>
      </c>
      <c r="O67" s="2">
        <f>Raw_schedule!N65</f>
        <v>0.95</v>
      </c>
      <c r="P67" s="2">
        <f>Raw_schedule!O65</f>
        <v>0.95</v>
      </c>
      <c r="Q67" s="2">
        <f>Raw_schedule!P65</f>
        <v>0.5</v>
      </c>
      <c r="R67" s="2">
        <f>Raw_schedule!Q65</f>
        <v>0.95</v>
      </c>
      <c r="S67" s="2">
        <f>Raw_schedule!R65</f>
        <v>0.95</v>
      </c>
      <c r="T67" s="2">
        <f>Raw_schedule!S65</f>
        <v>0.95</v>
      </c>
      <c r="U67" s="2">
        <f>Raw_schedule!T65</f>
        <v>0.95</v>
      </c>
      <c r="V67" s="2">
        <f>Raw_schedule!U65</f>
        <v>0.3</v>
      </c>
      <c r="W67" s="2">
        <f>Raw_schedule!V65</f>
        <v>0.1</v>
      </c>
      <c r="X67" s="2">
        <f>Raw_schedule!W65</f>
        <v>0.1</v>
      </c>
      <c r="Y67" s="2">
        <f>Raw_schedule!X65</f>
        <v>0.1</v>
      </c>
      <c r="Z67" s="2">
        <f>Raw_schedule!Y65</f>
        <v>0.1</v>
      </c>
      <c r="AA67" s="2">
        <f>Raw_schedule!Z65</f>
        <v>0.05</v>
      </c>
      <c r="AB67" s="2">
        <f>Raw_schedule!AA65</f>
        <v>0.05</v>
      </c>
    </row>
    <row r="68" spans="1:28" x14ac:dyDescent="0.25">
      <c r="A68" s="39" t="str">
        <f>Raw_schedule!B66</f>
        <v>Infiltration Schedule</v>
      </c>
      <c r="B68" s="39" t="str">
        <f>Raw_schedule!A66</f>
        <v>Plenum</v>
      </c>
      <c r="C68" s="2" t="str">
        <f>Raw_schedule!C66</f>
        <v>AllDays</v>
      </c>
      <c r="D68" s="2"/>
      <c r="E68" s="2">
        <f>Raw_schedule!D66</f>
        <v>1</v>
      </c>
      <c r="F68" s="2">
        <f>Raw_schedule!E66</f>
        <v>1</v>
      </c>
      <c r="G68" s="2">
        <f>Raw_schedule!F66</f>
        <v>1</v>
      </c>
      <c r="H68" s="2">
        <f>Raw_schedule!G66</f>
        <v>1</v>
      </c>
      <c r="I68" s="2">
        <f>Raw_schedule!H66</f>
        <v>1</v>
      </c>
      <c r="J68" s="2">
        <f>Raw_schedule!I66</f>
        <v>1</v>
      </c>
      <c r="K68" s="2">
        <f>Raw_schedule!J66</f>
        <v>1</v>
      </c>
      <c r="L68" s="2">
        <f>Raw_schedule!K66</f>
        <v>1</v>
      </c>
      <c r="M68" s="2">
        <f>Raw_schedule!L66</f>
        <v>1</v>
      </c>
      <c r="N68" s="2">
        <f>Raw_schedule!M66</f>
        <v>1</v>
      </c>
      <c r="O68" s="2">
        <f>Raw_schedule!N66</f>
        <v>1</v>
      </c>
      <c r="P68" s="2">
        <f>Raw_schedule!O66</f>
        <v>1</v>
      </c>
      <c r="Q68" s="2">
        <f>Raw_schedule!P66</f>
        <v>1</v>
      </c>
      <c r="R68" s="2">
        <f>Raw_schedule!Q66</f>
        <v>1</v>
      </c>
      <c r="S68" s="2">
        <f>Raw_schedule!R66</f>
        <v>1</v>
      </c>
      <c r="T68" s="2">
        <f>Raw_schedule!S66</f>
        <v>1</v>
      </c>
      <c r="U68" s="2">
        <f>Raw_schedule!T66</f>
        <v>1</v>
      </c>
      <c r="V68" s="2">
        <f>Raw_schedule!U66</f>
        <v>1</v>
      </c>
      <c r="W68" s="2">
        <f>Raw_schedule!V66</f>
        <v>1</v>
      </c>
      <c r="X68" s="2">
        <f>Raw_schedule!W66</f>
        <v>1</v>
      </c>
      <c r="Y68" s="2">
        <f>Raw_schedule!X66</f>
        <v>1</v>
      </c>
      <c r="Z68" s="2">
        <f>Raw_schedule!Y66</f>
        <v>1</v>
      </c>
      <c r="AA68" s="2">
        <f>Raw_schedule!Z66</f>
        <v>1</v>
      </c>
      <c r="AB68" s="2">
        <f>Raw_schedule!AA66</f>
        <v>1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014A-D037-46DD-9A72-C16C5E6552AB}">
  <dimension ref="A1"/>
  <sheetViews>
    <sheetView workbookViewId="0"/>
  </sheetViews>
  <sheetFormatPr defaultRowHeight="15" x14ac:dyDescent="0.25"/>
  <sheetData>
    <row r="1" spans="1:1" x14ac:dyDescent="0.25">
      <c r="A1" t="s">
        <v>542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6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451</v>
      </c>
      <c r="B2" t="s">
        <v>529</v>
      </c>
      <c r="C2" t="s">
        <v>530</v>
      </c>
      <c r="D2">
        <v>75.02</v>
      </c>
      <c r="E2">
        <v>75.02</v>
      </c>
      <c r="F2">
        <v>75.02</v>
      </c>
      <c r="G2">
        <v>75.02</v>
      </c>
      <c r="H2">
        <v>75.02</v>
      </c>
      <c r="I2">
        <v>75.02</v>
      </c>
      <c r="J2">
        <v>75.02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451</v>
      </c>
      <c r="B3" t="s">
        <v>531</v>
      </c>
      <c r="C3" t="s">
        <v>532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  <c r="Q3">
        <v>0.01</v>
      </c>
      <c r="R3">
        <v>0.01</v>
      </c>
      <c r="S3">
        <v>0.01</v>
      </c>
      <c r="T3">
        <v>0.01</v>
      </c>
      <c r="U3">
        <v>0.01</v>
      </c>
      <c r="V3">
        <v>0.01</v>
      </c>
      <c r="W3">
        <v>0.01</v>
      </c>
      <c r="X3">
        <v>0.01</v>
      </c>
      <c r="Y3">
        <v>0.01</v>
      </c>
      <c r="Z3">
        <v>0.01</v>
      </c>
      <c r="AA3">
        <v>0.01</v>
      </c>
    </row>
    <row r="4" spans="1:27" x14ac:dyDescent="0.25">
      <c r="A4" t="s">
        <v>451</v>
      </c>
      <c r="B4" t="s">
        <v>531</v>
      </c>
      <c r="C4" t="s">
        <v>533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0.2</v>
      </c>
      <c r="M4">
        <v>0.28000000000000003</v>
      </c>
      <c r="N4">
        <v>0.3</v>
      </c>
      <c r="O4">
        <v>0.3</v>
      </c>
      <c r="P4">
        <v>0.24</v>
      </c>
      <c r="Q4">
        <v>0.24</v>
      </c>
      <c r="R4">
        <v>0.23</v>
      </c>
      <c r="S4">
        <v>0.23</v>
      </c>
      <c r="T4">
        <v>0.23</v>
      </c>
      <c r="U4">
        <v>0.1</v>
      </c>
      <c r="V4">
        <v>0.01</v>
      </c>
      <c r="W4">
        <v>0.01</v>
      </c>
      <c r="X4">
        <v>0.01</v>
      </c>
      <c r="Y4">
        <v>0.01</v>
      </c>
      <c r="Z4">
        <v>0.01</v>
      </c>
      <c r="AA4">
        <v>0.01</v>
      </c>
    </row>
    <row r="5" spans="1:27" x14ac:dyDescent="0.25">
      <c r="A5" t="s">
        <v>451</v>
      </c>
      <c r="B5" t="s">
        <v>531</v>
      </c>
      <c r="C5" t="s">
        <v>534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0.17</v>
      </c>
      <c r="L5">
        <v>0.57999999999999996</v>
      </c>
      <c r="M5">
        <v>0.66</v>
      </c>
      <c r="N5">
        <v>0.78</v>
      </c>
      <c r="O5">
        <v>0.82</v>
      </c>
      <c r="P5">
        <v>0.71</v>
      </c>
      <c r="Q5">
        <v>0.82</v>
      </c>
      <c r="R5">
        <v>0.78</v>
      </c>
      <c r="S5">
        <v>0.74</v>
      </c>
      <c r="T5">
        <v>0.63</v>
      </c>
      <c r="U5">
        <v>0.41</v>
      </c>
      <c r="V5">
        <v>0.18</v>
      </c>
      <c r="W5">
        <v>0.18</v>
      </c>
      <c r="X5">
        <v>0.18</v>
      </c>
      <c r="Y5">
        <v>0.01</v>
      </c>
      <c r="Z5">
        <v>0.01</v>
      </c>
      <c r="AA5">
        <v>0.01</v>
      </c>
    </row>
    <row r="6" spans="1:27" x14ac:dyDescent="0.25">
      <c r="A6" t="s">
        <v>451</v>
      </c>
      <c r="B6" t="s">
        <v>535</v>
      </c>
      <c r="C6" t="s">
        <v>532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0.05</v>
      </c>
      <c r="L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0.05</v>
      </c>
      <c r="U6">
        <v>0.05</v>
      </c>
      <c r="V6">
        <v>0.05</v>
      </c>
      <c r="W6">
        <v>0.05</v>
      </c>
      <c r="X6">
        <v>0.05</v>
      </c>
      <c r="Y6">
        <v>0.05</v>
      </c>
      <c r="Z6">
        <v>0.05</v>
      </c>
      <c r="AA6">
        <v>0.05</v>
      </c>
    </row>
    <row r="7" spans="1:27" x14ac:dyDescent="0.25">
      <c r="A7" t="s">
        <v>451</v>
      </c>
      <c r="B7" t="s">
        <v>535</v>
      </c>
      <c r="C7" t="s">
        <v>533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0.2</v>
      </c>
      <c r="L7">
        <v>0.4</v>
      </c>
      <c r="M7">
        <v>0.4</v>
      </c>
      <c r="N7">
        <v>0.4</v>
      </c>
      <c r="O7">
        <v>0.4</v>
      </c>
      <c r="P7">
        <v>0.4</v>
      </c>
      <c r="Q7">
        <v>0.4</v>
      </c>
      <c r="R7">
        <v>0.4</v>
      </c>
      <c r="S7">
        <v>0.4</v>
      </c>
      <c r="T7">
        <v>0.4</v>
      </c>
      <c r="U7">
        <v>0.4</v>
      </c>
      <c r="V7">
        <v>0.1</v>
      </c>
      <c r="W7">
        <v>0.1</v>
      </c>
      <c r="X7">
        <v>0.1</v>
      </c>
      <c r="Y7">
        <v>0.1</v>
      </c>
      <c r="Z7">
        <v>0.1</v>
      </c>
      <c r="AA7">
        <v>0.1</v>
      </c>
    </row>
    <row r="8" spans="1:27" x14ac:dyDescent="0.25">
      <c r="A8" t="s">
        <v>451</v>
      </c>
      <c r="B8" t="s">
        <v>535</v>
      </c>
      <c r="C8" t="s">
        <v>534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0.5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0.3</v>
      </c>
      <c r="U8">
        <v>0.3</v>
      </c>
      <c r="V8">
        <v>0.3</v>
      </c>
      <c r="W8">
        <v>0.3</v>
      </c>
      <c r="X8">
        <v>0.3</v>
      </c>
      <c r="Y8">
        <v>0.3</v>
      </c>
      <c r="Z8">
        <v>0.3</v>
      </c>
      <c r="AA8">
        <v>0.1</v>
      </c>
    </row>
    <row r="9" spans="1:27" x14ac:dyDescent="0.25">
      <c r="A9" t="s">
        <v>451</v>
      </c>
      <c r="B9" t="s">
        <v>536</v>
      </c>
      <c r="C9" t="s">
        <v>530</v>
      </c>
      <c r="D9">
        <v>69.98</v>
      </c>
      <c r="E9">
        <v>69.98</v>
      </c>
      <c r="F9">
        <v>69.98</v>
      </c>
      <c r="G9">
        <v>69.98</v>
      </c>
      <c r="H9">
        <v>69.98</v>
      </c>
      <c r="I9">
        <v>69.98</v>
      </c>
      <c r="J9">
        <v>69.98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69.98</v>
      </c>
      <c r="AA9">
        <v>69.98</v>
      </c>
    </row>
    <row r="10" spans="1:27" x14ac:dyDescent="0.25">
      <c r="A10" t="s">
        <v>451</v>
      </c>
      <c r="B10" t="s">
        <v>537</v>
      </c>
      <c r="C10" t="s">
        <v>530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451</v>
      </c>
      <c r="B11" t="s">
        <v>538</v>
      </c>
      <c r="C11" t="s">
        <v>532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0.05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</row>
    <row r="12" spans="1:27" x14ac:dyDescent="0.25">
      <c r="A12" t="s">
        <v>451</v>
      </c>
      <c r="B12" t="s">
        <v>538</v>
      </c>
      <c r="C12" t="s">
        <v>533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0.2</v>
      </c>
      <c r="L12">
        <v>0.35</v>
      </c>
      <c r="M12">
        <v>0.35</v>
      </c>
      <c r="N12">
        <v>0.35</v>
      </c>
      <c r="O12">
        <v>0.35</v>
      </c>
      <c r="P12">
        <v>0.35</v>
      </c>
      <c r="Q12">
        <v>0.35</v>
      </c>
      <c r="R12">
        <v>0.35</v>
      </c>
      <c r="S12">
        <v>0.35</v>
      </c>
      <c r="T12">
        <v>0.35</v>
      </c>
      <c r="U12">
        <v>0.35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</row>
    <row r="13" spans="1:27" x14ac:dyDescent="0.25">
      <c r="A13" t="s">
        <v>451</v>
      </c>
      <c r="B13" t="s">
        <v>538</v>
      </c>
      <c r="C13" t="s">
        <v>534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0.45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0.3</v>
      </c>
      <c r="U13">
        <v>0.3</v>
      </c>
      <c r="V13">
        <v>0.3</v>
      </c>
      <c r="W13">
        <v>0.3</v>
      </c>
      <c r="X13">
        <v>0.3</v>
      </c>
      <c r="Y13">
        <v>0.3</v>
      </c>
      <c r="Z13">
        <v>0.3</v>
      </c>
      <c r="AA13">
        <v>0.1</v>
      </c>
    </row>
    <row r="14" spans="1:27" x14ac:dyDescent="0.25">
      <c r="A14" t="s">
        <v>451</v>
      </c>
      <c r="B14" t="s">
        <v>539</v>
      </c>
      <c r="C14" t="s">
        <v>532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451</v>
      </c>
      <c r="B15" t="s">
        <v>539</v>
      </c>
      <c r="C15" t="s">
        <v>533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451</v>
      </c>
      <c r="B16" t="s">
        <v>539</v>
      </c>
      <c r="C16" t="s">
        <v>534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</row>
    <row r="17" spans="1:27" x14ac:dyDescent="0.25">
      <c r="A17" t="s">
        <v>451</v>
      </c>
      <c r="B17" t="s">
        <v>540</v>
      </c>
      <c r="C17" t="s">
        <v>532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451</v>
      </c>
      <c r="B18" t="s">
        <v>540</v>
      </c>
      <c r="C18" t="s">
        <v>533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</v>
      </c>
      <c r="L18">
        <v>0.3</v>
      </c>
      <c r="M18">
        <v>0.4</v>
      </c>
      <c r="N18">
        <v>0.4</v>
      </c>
      <c r="O18">
        <v>0.4</v>
      </c>
      <c r="P18">
        <v>0.4</v>
      </c>
      <c r="Q18">
        <v>0.4</v>
      </c>
      <c r="R18">
        <v>0.4</v>
      </c>
      <c r="S18">
        <v>0.4</v>
      </c>
      <c r="T18">
        <v>0.4</v>
      </c>
      <c r="U18">
        <v>0.1</v>
      </c>
      <c r="V18">
        <v>0.1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451</v>
      </c>
      <c r="B19" t="s">
        <v>540</v>
      </c>
      <c r="C19" t="s">
        <v>534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</v>
      </c>
      <c r="L19">
        <v>0.5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0.5</v>
      </c>
      <c r="V19">
        <v>0.3</v>
      </c>
      <c r="W19">
        <v>0.3</v>
      </c>
      <c r="X19">
        <v>0.2</v>
      </c>
      <c r="Y19">
        <v>0.2</v>
      </c>
      <c r="Z19">
        <v>0</v>
      </c>
      <c r="AA19">
        <v>0</v>
      </c>
    </row>
    <row r="20" spans="1:27" x14ac:dyDescent="0.25">
      <c r="A20" t="s">
        <v>445</v>
      </c>
      <c r="B20" t="s">
        <v>529</v>
      </c>
      <c r="C20" t="s">
        <v>532</v>
      </c>
      <c r="D20">
        <v>75.02</v>
      </c>
      <c r="E20">
        <v>75.02</v>
      </c>
      <c r="F20">
        <v>75.02</v>
      </c>
      <c r="G20">
        <v>84.92</v>
      </c>
      <c r="H20">
        <v>84.92</v>
      </c>
      <c r="I20">
        <v>84.92</v>
      </c>
      <c r="J20">
        <v>84.92</v>
      </c>
      <c r="K20">
        <v>84.92</v>
      </c>
      <c r="L20">
        <v>84.92</v>
      </c>
      <c r="M20">
        <v>75.02</v>
      </c>
      <c r="N20">
        <v>75.02</v>
      </c>
      <c r="O20">
        <v>75.02</v>
      </c>
      <c r="P20">
        <v>75.02</v>
      </c>
      <c r="Q20">
        <v>75.02</v>
      </c>
      <c r="R20">
        <v>75.02</v>
      </c>
      <c r="S20">
        <v>75.02</v>
      </c>
      <c r="T20">
        <v>75.02</v>
      </c>
      <c r="U20">
        <v>75.02</v>
      </c>
      <c r="V20">
        <v>75.02</v>
      </c>
      <c r="W20">
        <v>75.02</v>
      </c>
      <c r="X20">
        <v>75.02</v>
      </c>
      <c r="Y20">
        <v>75.02</v>
      </c>
      <c r="Z20">
        <v>75.02</v>
      </c>
      <c r="AA20">
        <v>75.02</v>
      </c>
    </row>
    <row r="21" spans="1:27" x14ac:dyDescent="0.25">
      <c r="A21" t="s">
        <v>445</v>
      </c>
      <c r="B21" t="s">
        <v>529</v>
      </c>
      <c r="C21" t="s">
        <v>533</v>
      </c>
      <c r="D21">
        <v>75.02</v>
      </c>
      <c r="E21">
        <v>75.02</v>
      </c>
      <c r="F21">
        <v>75.02</v>
      </c>
      <c r="G21">
        <v>84.92</v>
      </c>
      <c r="H21">
        <v>84.92</v>
      </c>
      <c r="I21">
        <v>84.92</v>
      </c>
      <c r="J21">
        <v>84.92</v>
      </c>
      <c r="K21">
        <v>84.92</v>
      </c>
      <c r="L21">
        <v>75.02</v>
      </c>
      <c r="M21">
        <v>75.02</v>
      </c>
      <c r="N21">
        <v>75.02</v>
      </c>
      <c r="O21">
        <v>75.02</v>
      </c>
      <c r="P21">
        <v>75.02</v>
      </c>
      <c r="Q21">
        <v>75.02</v>
      </c>
      <c r="R21">
        <v>75.02</v>
      </c>
      <c r="S21">
        <v>75.02</v>
      </c>
      <c r="T21">
        <v>75.02</v>
      </c>
      <c r="U21">
        <v>75.02</v>
      </c>
      <c r="V21">
        <v>75.02</v>
      </c>
      <c r="W21">
        <v>75.02</v>
      </c>
      <c r="X21">
        <v>75.02</v>
      </c>
      <c r="Y21">
        <v>75.02</v>
      </c>
      <c r="Z21">
        <v>75.02</v>
      </c>
      <c r="AA21">
        <v>75.02</v>
      </c>
    </row>
    <row r="22" spans="1:27" x14ac:dyDescent="0.25">
      <c r="A22" t="s">
        <v>445</v>
      </c>
      <c r="B22" t="s">
        <v>529</v>
      </c>
      <c r="C22" t="s">
        <v>534</v>
      </c>
      <c r="D22">
        <v>75.02</v>
      </c>
      <c r="E22">
        <v>75.02</v>
      </c>
      <c r="F22">
        <v>75.02</v>
      </c>
      <c r="G22">
        <v>84.92</v>
      </c>
      <c r="H22">
        <v>84.92</v>
      </c>
      <c r="I22">
        <v>84.92</v>
      </c>
      <c r="J22">
        <v>75.02</v>
      </c>
      <c r="K22">
        <v>75.02</v>
      </c>
      <c r="L22">
        <v>75.02</v>
      </c>
      <c r="M22">
        <v>75.02</v>
      </c>
      <c r="N22">
        <v>75.02</v>
      </c>
      <c r="O22">
        <v>75.02</v>
      </c>
      <c r="P22">
        <v>75.02</v>
      </c>
      <c r="Q22">
        <v>75.02</v>
      </c>
      <c r="R22">
        <v>75.02</v>
      </c>
      <c r="S22">
        <v>75.02</v>
      </c>
      <c r="T22">
        <v>75.02</v>
      </c>
      <c r="U22">
        <v>75.02</v>
      </c>
      <c r="V22">
        <v>75.02</v>
      </c>
      <c r="W22">
        <v>75.02</v>
      </c>
      <c r="X22">
        <v>75.02</v>
      </c>
      <c r="Y22">
        <v>75.02</v>
      </c>
      <c r="Z22">
        <v>75.02</v>
      </c>
      <c r="AA22">
        <v>75.02</v>
      </c>
    </row>
    <row r="23" spans="1:27" x14ac:dyDescent="0.25">
      <c r="A23" t="s">
        <v>445</v>
      </c>
      <c r="B23" t="s">
        <v>531</v>
      </c>
      <c r="C23" t="s">
        <v>532</v>
      </c>
      <c r="D23">
        <v>0.25</v>
      </c>
      <c r="E23">
        <v>0.2</v>
      </c>
      <c r="F23">
        <v>0.2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</v>
      </c>
      <c r="O23">
        <v>0.5</v>
      </c>
      <c r="P23">
        <v>0.4</v>
      </c>
      <c r="Q23">
        <v>0.4</v>
      </c>
      <c r="R23">
        <v>0.3</v>
      </c>
      <c r="S23">
        <v>0.3</v>
      </c>
      <c r="T23">
        <v>0.3</v>
      </c>
      <c r="U23">
        <v>0.4</v>
      </c>
      <c r="V23">
        <v>0.5</v>
      </c>
      <c r="W23">
        <v>0.5</v>
      </c>
      <c r="X23">
        <v>0.4</v>
      </c>
      <c r="Y23">
        <v>0.5</v>
      </c>
      <c r="Z23">
        <v>0.4</v>
      </c>
      <c r="AA23">
        <v>0.2</v>
      </c>
    </row>
    <row r="24" spans="1:27" x14ac:dyDescent="0.25">
      <c r="A24" t="s">
        <v>445</v>
      </c>
      <c r="B24" t="s">
        <v>531</v>
      </c>
      <c r="C24" t="s">
        <v>533</v>
      </c>
      <c r="D24">
        <v>0.2</v>
      </c>
      <c r="E24">
        <v>0.15</v>
      </c>
      <c r="F24">
        <v>0.15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</v>
      </c>
      <c r="N24">
        <v>0.45</v>
      </c>
      <c r="O24">
        <v>0.5</v>
      </c>
      <c r="P24">
        <v>0.5</v>
      </c>
      <c r="Q24">
        <v>0.45</v>
      </c>
      <c r="R24">
        <v>0.4</v>
      </c>
      <c r="S24">
        <v>0.4</v>
      </c>
      <c r="T24">
        <v>0.35</v>
      </c>
      <c r="U24">
        <v>0.4</v>
      </c>
      <c r="V24">
        <v>0.55000000000000004</v>
      </c>
      <c r="W24">
        <v>0.55000000000000004</v>
      </c>
      <c r="X24">
        <v>0.5</v>
      </c>
      <c r="Y24">
        <v>0.55000000000000004</v>
      </c>
      <c r="Z24">
        <v>0.4</v>
      </c>
      <c r="AA24">
        <v>0.3</v>
      </c>
    </row>
    <row r="25" spans="1:27" x14ac:dyDescent="0.25">
      <c r="A25" t="s">
        <v>445</v>
      </c>
      <c r="B25" t="s">
        <v>531</v>
      </c>
      <c r="C25" t="s">
        <v>534</v>
      </c>
      <c r="D25">
        <v>0.2</v>
      </c>
      <c r="E25">
        <v>0.15</v>
      </c>
      <c r="F25">
        <v>0.15</v>
      </c>
      <c r="G25">
        <v>0</v>
      </c>
      <c r="H25">
        <v>0</v>
      </c>
      <c r="I25">
        <v>0</v>
      </c>
      <c r="J25">
        <v>0</v>
      </c>
      <c r="K25">
        <v>0.6</v>
      </c>
      <c r="L25">
        <v>0.55000000000000004</v>
      </c>
      <c r="M25">
        <v>0.45</v>
      </c>
      <c r="N25">
        <v>0.4</v>
      </c>
      <c r="O25">
        <v>0.45</v>
      </c>
      <c r="P25">
        <v>0.4</v>
      </c>
      <c r="Q25">
        <v>0.35</v>
      </c>
      <c r="R25">
        <v>0.3</v>
      </c>
      <c r="S25">
        <v>0.3</v>
      </c>
      <c r="T25">
        <v>0.3</v>
      </c>
      <c r="U25">
        <v>0.4</v>
      </c>
      <c r="V25">
        <v>0.55000000000000004</v>
      </c>
      <c r="W25">
        <v>0.6</v>
      </c>
      <c r="X25">
        <v>0.5</v>
      </c>
      <c r="Y25">
        <v>0.55000000000000004</v>
      </c>
      <c r="Z25">
        <v>0.45</v>
      </c>
      <c r="AA25">
        <v>0.25</v>
      </c>
    </row>
    <row r="26" spans="1:27" x14ac:dyDescent="0.25">
      <c r="A26" t="s">
        <v>445</v>
      </c>
      <c r="B26" t="s">
        <v>535</v>
      </c>
      <c r="C26" t="s">
        <v>530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 x14ac:dyDescent="0.25">
      <c r="A27" t="s">
        <v>445</v>
      </c>
      <c r="B27" t="s">
        <v>535</v>
      </c>
      <c r="C27" t="s">
        <v>532</v>
      </c>
      <c r="D27">
        <v>0.2</v>
      </c>
      <c r="E27">
        <v>0.15</v>
      </c>
      <c r="F27">
        <v>0.15</v>
      </c>
      <c r="G27">
        <v>0.15</v>
      </c>
      <c r="H27">
        <v>0.15</v>
      </c>
      <c r="I27">
        <v>0.15</v>
      </c>
      <c r="J27">
        <v>0.3</v>
      </c>
      <c r="K27">
        <v>0.3</v>
      </c>
      <c r="L27">
        <v>0.5</v>
      </c>
      <c r="M27">
        <v>0.5</v>
      </c>
      <c r="N27">
        <v>0.7</v>
      </c>
      <c r="O27">
        <v>0.7</v>
      </c>
      <c r="P27">
        <v>0.7</v>
      </c>
      <c r="Q27">
        <v>0.7</v>
      </c>
      <c r="R27">
        <v>0.7</v>
      </c>
      <c r="S27">
        <v>0.7</v>
      </c>
      <c r="T27">
        <v>0.6</v>
      </c>
      <c r="U27">
        <v>0.6</v>
      </c>
      <c r="V27">
        <v>0.6</v>
      </c>
      <c r="W27">
        <v>0.6</v>
      </c>
      <c r="X27">
        <v>0.6</v>
      </c>
      <c r="Y27">
        <v>0.6</v>
      </c>
      <c r="Z27">
        <v>0.5</v>
      </c>
      <c r="AA27">
        <v>0.3</v>
      </c>
    </row>
    <row r="28" spans="1:27" x14ac:dyDescent="0.25">
      <c r="A28" t="s">
        <v>445</v>
      </c>
      <c r="B28" t="s">
        <v>535</v>
      </c>
      <c r="C28" t="s">
        <v>533</v>
      </c>
      <c r="D28">
        <v>0.2</v>
      </c>
      <c r="E28">
        <v>0.15</v>
      </c>
      <c r="F28">
        <v>0.15</v>
      </c>
      <c r="G28">
        <v>0.15</v>
      </c>
      <c r="H28">
        <v>0.15</v>
      </c>
      <c r="I28">
        <v>0.15</v>
      </c>
      <c r="J28">
        <v>0.3</v>
      </c>
      <c r="K28">
        <v>0.3</v>
      </c>
      <c r="L28">
        <v>0.6</v>
      </c>
      <c r="M28">
        <v>0.6</v>
      </c>
      <c r="N28">
        <v>0.8</v>
      </c>
      <c r="O28">
        <v>0.8</v>
      </c>
      <c r="P28">
        <v>0.8</v>
      </c>
      <c r="Q28">
        <v>0.8</v>
      </c>
      <c r="R28">
        <v>0.8</v>
      </c>
      <c r="S28">
        <v>0.8</v>
      </c>
      <c r="T28">
        <v>0.8</v>
      </c>
      <c r="U28">
        <v>0.9</v>
      </c>
      <c r="V28">
        <v>0.9</v>
      </c>
      <c r="W28">
        <v>0.9</v>
      </c>
      <c r="X28">
        <v>0.9</v>
      </c>
      <c r="Y28">
        <v>0.9</v>
      </c>
      <c r="Z28">
        <v>0.5</v>
      </c>
      <c r="AA28">
        <v>0.3</v>
      </c>
    </row>
    <row r="29" spans="1:27" x14ac:dyDescent="0.25">
      <c r="A29" t="s">
        <v>445</v>
      </c>
      <c r="B29" t="s">
        <v>535</v>
      </c>
      <c r="C29" t="s">
        <v>534</v>
      </c>
      <c r="D29">
        <v>0.15</v>
      </c>
      <c r="E29">
        <v>0.15</v>
      </c>
      <c r="F29">
        <v>0.15</v>
      </c>
      <c r="G29">
        <v>0.15</v>
      </c>
      <c r="H29">
        <v>0.15</v>
      </c>
      <c r="I29">
        <v>0.2</v>
      </c>
      <c r="J29">
        <v>0.4</v>
      </c>
      <c r="K29">
        <v>0.4</v>
      </c>
      <c r="L29">
        <v>0.6</v>
      </c>
      <c r="M29">
        <v>0.6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0.9</v>
      </c>
      <c r="Z29">
        <v>0.5</v>
      </c>
      <c r="AA29">
        <v>0.3</v>
      </c>
    </row>
    <row r="30" spans="1:27" x14ac:dyDescent="0.25">
      <c r="A30" t="s">
        <v>445</v>
      </c>
      <c r="B30" t="s">
        <v>536</v>
      </c>
      <c r="C30" t="s">
        <v>532</v>
      </c>
      <c r="D30">
        <v>69.98</v>
      </c>
      <c r="E30">
        <v>69.98</v>
      </c>
      <c r="F30">
        <v>69.98</v>
      </c>
      <c r="G30">
        <v>60.08</v>
      </c>
      <c r="H30">
        <v>60.08</v>
      </c>
      <c r="I30">
        <v>60.08</v>
      </c>
      <c r="J30">
        <v>60.08</v>
      </c>
      <c r="K30">
        <v>60.08</v>
      </c>
      <c r="L30">
        <v>60.08</v>
      </c>
      <c r="M30">
        <v>69.98</v>
      </c>
      <c r="N30">
        <v>69.98</v>
      </c>
      <c r="O30">
        <v>69.98</v>
      </c>
      <c r="P30">
        <v>69.98</v>
      </c>
      <c r="Q30">
        <v>69.98</v>
      </c>
      <c r="R30">
        <v>69.98</v>
      </c>
      <c r="S30">
        <v>69.98</v>
      </c>
      <c r="T30">
        <v>69.98</v>
      </c>
      <c r="U30">
        <v>69.98</v>
      </c>
      <c r="V30">
        <v>69.98</v>
      </c>
      <c r="W30">
        <v>69.98</v>
      </c>
      <c r="X30">
        <v>69.98</v>
      </c>
      <c r="Y30">
        <v>69.98</v>
      </c>
      <c r="Z30">
        <v>69.98</v>
      </c>
      <c r="AA30">
        <v>69.98</v>
      </c>
    </row>
    <row r="31" spans="1:27" x14ac:dyDescent="0.25">
      <c r="A31" t="s">
        <v>445</v>
      </c>
      <c r="B31" t="s">
        <v>536</v>
      </c>
      <c r="C31" t="s">
        <v>533</v>
      </c>
      <c r="D31">
        <v>69.98</v>
      </c>
      <c r="E31">
        <v>69.98</v>
      </c>
      <c r="F31">
        <v>69.98</v>
      </c>
      <c r="G31">
        <v>60.08</v>
      </c>
      <c r="H31">
        <v>60.08</v>
      </c>
      <c r="I31">
        <v>60.08</v>
      </c>
      <c r="J31">
        <v>60.08</v>
      </c>
      <c r="K31">
        <v>60.08</v>
      </c>
      <c r="L31">
        <v>69.98</v>
      </c>
      <c r="M31">
        <v>69.98</v>
      </c>
      <c r="N31">
        <v>69.98</v>
      </c>
      <c r="O31">
        <v>69.98</v>
      </c>
      <c r="P31">
        <v>69.98</v>
      </c>
      <c r="Q31">
        <v>69.98</v>
      </c>
      <c r="R31">
        <v>69.98</v>
      </c>
      <c r="S31">
        <v>69.98</v>
      </c>
      <c r="T31">
        <v>69.98</v>
      </c>
      <c r="U31">
        <v>69.98</v>
      </c>
      <c r="V31">
        <v>69.98</v>
      </c>
      <c r="W31">
        <v>69.98</v>
      </c>
      <c r="X31">
        <v>69.98</v>
      </c>
      <c r="Y31">
        <v>69.98</v>
      </c>
      <c r="Z31">
        <v>69.98</v>
      </c>
      <c r="AA31">
        <v>69.98</v>
      </c>
    </row>
    <row r="32" spans="1:27" x14ac:dyDescent="0.25">
      <c r="A32" t="s">
        <v>445</v>
      </c>
      <c r="B32" t="s">
        <v>536</v>
      </c>
      <c r="C32" t="s">
        <v>534</v>
      </c>
      <c r="D32">
        <v>69.98</v>
      </c>
      <c r="E32">
        <v>69.98</v>
      </c>
      <c r="F32">
        <v>69.98</v>
      </c>
      <c r="G32">
        <v>60.08</v>
      </c>
      <c r="H32">
        <v>60.08</v>
      </c>
      <c r="I32">
        <v>60.08</v>
      </c>
      <c r="J32">
        <v>69.98</v>
      </c>
      <c r="K32">
        <v>69.98</v>
      </c>
      <c r="L32">
        <v>69.98</v>
      </c>
      <c r="M32">
        <v>69.98</v>
      </c>
      <c r="N32">
        <v>69.98</v>
      </c>
      <c r="O32">
        <v>69.98</v>
      </c>
      <c r="P32">
        <v>69.98</v>
      </c>
      <c r="Q32">
        <v>69.98</v>
      </c>
      <c r="R32">
        <v>69.98</v>
      </c>
      <c r="S32">
        <v>69.98</v>
      </c>
      <c r="T32">
        <v>69.98</v>
      </c>
      <c r="U32">
        <v>69.98</v>
      </c>
      <c r="V32">
        <v>69.98</v>
      </c>
      <c r="W32">
        <v>69.98</v>
      </c>
      <c r="X32">
        <v>69.98</v>
      </c>
      <c r="Y32">
        <v>69.98</v>
      </c>
      <c r="Z32">
        <v>69.98</v>
      </c>
      <c r="AA32">
        <v>69.98</v>
      </c>
    </row>
    <row r="33" spans="1:27" x14ac:dyDescent="0.25">
      <c r="A33" t="s">
        <v>445</v>
      </c>
      <c r="B33" t="s">
        <v>537</v>
      </c>
      <c r="C33" t="s">
        <v>530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25">
      <c r="A34" t="s">
        <v>445</v>
      </c>
      <c r="B34" t="s">
        <v>538</v>
      </c>
      <c r="C34" t="s">
        <v>532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0.45</v>
      </c>
      <c r="M34">
        <v>0.45</v>
      </c>
      <c r="N34">
        <v>0.65</v>
      </c>
      <c r="O34">
        <v>0.65</v>
      </c>
      <c r="P34">
        <v>0.65</v>
      </c>
      <c r="Q34">
        <v>0.65</v>
      </c>
      <c r="R34">
        <v>0.65</v>
      </c>
      <c r="S34">
        <v>0.65</v>
      </c>
      <c r="T34">
        <v>0.55000000000000004</v>
      </c>
      <c r="U34">
        <v>0.55000000000000004</v>
      </c>
      <c r="V34">
        <v>0.55000000000000004</v>
      </c>
      <c r="W34">
        <v>0.55000000000000004</v>
      </c>
      <c r="X34">
        <v>0.55000000000000004</v>
      </c>
      <c r="Y34">
        <v>0.55000000000000004</v>
      </c>
      <c r="Z34">
        <v>0.45</v>
      </c>
      <c r="AA34">
        <v>0.3</v>
      </c>
    </row>
    <row r="35" spans="1:27" x14ac:dyDescent="0.25">
      <c r="A35" t="s">
        <v>445</v>
      </c>
      <c r="B35" t="s">
        <v>538</v>
      </c>
      <c r="C35" t="s">
        <v>533</v>
      </c>
      <c r="D35">
        <v>0.2</v>
      </c>
      <c r="E35">
        <v>0.15</v>
      </c>
      <c r="F35">
        <v>0.15</v>
      </c>
      <c r="G35">
        <v>0.15</v>
      </c>
      <c r="H35">
        <v>0.15</v>
      </c>
      <c r="I35">
        <v>0.15</v>
      </c>
      <c r="J35">
        <v>0.3</v>
      </c>
      <c r="K35">
        <v>0.3</v>
      </c>
      <c r="L35">
        <v>0.55000000000000004</v>
      </c>
      <c r="M35">
        <v>0.55000000000000004</v>
      </c>
      <c r="N35">
        <v>0.75</v>
      </c>
      <c r="O35">
        <v>0.75</v>
      </c>
      <c r="P35">
        <v>0.75</v>
      </c>
      <c r="Q35">
        <v>0.75</v>
      </c>
      <c r="R35">
        <v>0.75</v>
      </c>
      <c r="S35">
        <v>0.75</v>
      </c>
      <c r="T35">
        <v>0.75</v>
      </c>
      <c r="U35">
        <v>0.85</v>
      </c>
      <c r="V35">
        <v>0.85</v>
      </c>
      <c r="W35">
        <v>0.85</v>
      </c>
      <c r="X35">
        <v>0.85</v>
      </c>
      <c r="Y35">
        <v>0.85</v>
      </c>
      <c r="Z35">
        <v>0.45</v>
      </c>
      <c r="AA35">
        <v>0.3</v>
      </c>
    </row>
    <row r="36" spans="1:27" x14ac:dyDescent="0.25">
      <c r="A36" t="s">
        <v>445</v>
      </c>
      <c r="B36" t="s">
        <v>538</v>
      </c>
      <c r="C36" t="s">
        <v>534</v>
      </c>
      <c r="D36">
        <v>0.15</v>
      </c>
      <c r="E36">
        <v>0.15</v>
      </c>
      <c r="F36">
        <v>0.15</v>
      </c>
      <c r="G36">
        <v>0.15</v>
      </c>
      <c r="H36">
        <v>0.15</v>
      </c>
      <c r="I36">
        <v>0.2</v>
      </c>
      <c r="J36">
        <v>0.35</v>
      </c>
      <c r="K36">
        <v>0.35</v>
      </c>
      <c r="L36">
        <v>0.55000000000000004</v>
      </c>
      <c r="M36">
        <v>0.55000000000000004</v>
      </c>
      <c r="N36">
        <v>0.85</v>
      </c>
      <c r="O36">
        <v>0.85</v>
      </c>
      <c r="P36">
        <v>0.85</v>
      </c>
      <c r="Q36">
        <v>0.85</v>
      </c>
      <c r="R36">
        <v>0.85</v>
      </c>
      <c r="S36">
        <v>0.85</v>
      </c>
      <c r="T36">
        <v>0.85</v>
      </c>
      <c r="U36">
        <v>0.85</v>
      </c>
      <c r="V36">
        <v>0.85</v>
      </c>
      <c r="W36">
        <v>0.85</v>
      </c>
      <c r="X36">
        <v>0.85</v>
      </c>
      <c r="Y36">
        <v>0.85</v>
      </c>
      <c r="Z36">
        <v>0.45</v>
      </c>
      <c r="AA36">
        <v>0.3</v>
      </c>
    </row>
    <row r="37" spans="1:27" x14ac:dyDescent="0.25">
      <c r="A37" t="s">
        <v>445</v>
      </c>
      <c r="B37" t="s">
        <v>539</v>
      </c>
      <c r="C37" t="s">
        <v>532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25">
      <c r="A38" t="s">
        <v>445</v>
      </c>
      <c r="B38" t="s">
        <v>539</v>
      </c>
      <c r="C38" t="s">
        <v>533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25">
      <c r="A39" t="s">
        <v>445</v>
      </c>
      <c r="B39" t="s">
        <v>539</v>
      </c>
      <c r="C39" t="s">
        <v>534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445</v>
      </c>
      <c r="B40" t="s">
        <v>540</v>
      </c>
      <c r="C40" t="s">
        <v>532</v>
      </c>
      <c r="D40">
        <v>0.2</v>
      </c>
      <c r="E40">
        <v>0.2</v>
      </c>
      <c r="F40">
        <v>0.05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0.1</v>
      </c>
      <c r="O40">
        <v>0.2</v>
      </c>
      <c r="P40">
        <v>0.25</v>
      </c>
      <c r="Q40">
        <v>0.25</v>
      </c>
      <c r="R40">
        <v>0.15</v>
      </c>
      <c r="S40">
        <v>0.2</v>
      </c>
      <c r="T40">
        <v>0.25</v>
      </c>
      <c r="U40">
        <v>0.35</v>
      </c>
      <c r="V40">
        <v>0.55000000000000004</v>
      </c>
      <c r="W40">
        <v>0.65</v>
      </c>
      <c r="X40">
        <v>0.7</v>
      </c>
      <c r="Y40">
        <v>0.35</v>
      </c>
      <c r="Z40">
        <v>0.2</v>
      </c>
      <c r="AA40">
        <v>0.2</v>
      </c>
    </row>
    <row r="41" spans="1:27" x14ac:dyDescent="0.25">
      <c r="A41" t="s">
        <v>445</v>
      </c>
      <c r="B41" t="s">
        <v>540</v>
      </c>
      <c r="C41" t="s">
        <v>533</v>
      </c>
      <c r="D41">
        <v>0.3</v>
      </c>
      <c r="E41">
        <v>0.25</v>
      </c>
      <c r="F41">
        <v>0.05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0.05</v>
      </c>
      <c r="N41">
        <v>0.2</v>
      </c>
      <c r="O41">
        <v>0.45</v>
      </c>
      <c r="P41">
        <v>0.5</v>
      </c>
      <c r="Q41">
        <v>0.5</v>
      </c>
      <c r="R41">
        <v>0.35</v>
      </c>
      <c r="S41">
        <v>0.3</v>
      </c>
      <c r="T41">
        <v>0.3</v>
      </c>
      <c r="U41">
        <v>0.3</v>
      </c>
      <c r="V41">
        <v>0.7</v>
      </c>
      <c r="W41">
        <v>0.9</v>
      </c>
      <c r="X41">
        <v>0.7</v>
      </c>
      <c r="Y41">
        <v>0.65</v>
      </c>
      <c r="Z41">
        <v>0.55000000000000004</v>
      </c>
      <c r="AA41">
        <v>0.35</v>
      </c>
    </row>
    <row r="42" spans="1:27" x14ac:dyDescent="0.25">
      <c r="A42" t="s">
        <v>445</v>
      </c>
      <c r="B42" t="s">
        <v>540</v>
      </c>
      <c r="C42" t="s">
        <v>534</v>
      </c>
      <c r="D42">
        <v>0.15</v>
      </c>
      <c r="E42">
        <v>0.15</v>
      </c>
      <c r="F42">
        <v>0.05</v>
      </c>
      <c r="G42">
        <v>0</v>
      </c>
      <c r="H42">
        <v>0</v>
      </c>
      <c r="I42">
        <v>0</v>
      </c>
      <c r="J42">
        <v>0</v>
      </c>
      <c r="K42">
        <v>0.05</v>
      </c>
      <c r="L42">
        <v>0.05</v>
      </c>
      <c r="M42">
        <v>0.05</v>
      </c>
      <c r="N42">
        <v>0.2</v>
      </c>
      <c r="O42">
        <v>0.5</v>
      </c>
      <c r="P42">
        <v>0.8</v>
      </c>
      <c r="Q42">
        <v>0.7</v>
      </c>
      <c r="R42">
        <v>0.4</v>
      </c>
      <c r="S42">
        <v>0.2</v>
      </c>
      <c r="T42">
        <v>0.25</v>
      </c>
      <c r="U42">
        <v>0.5</v>
      </c>
      <c r="V42">
        <v>0.8</v>
      </c>
      <c r="W42">
        <v>0.8</v>
      </c>
      <c r="X42">
        <v>0.8</v>
      </c>
      <c r="Y42">
        <v>0.5</v>
      </c>
      <c r="Z42">
        <v>0.35</v>
      </c>
      <c r="AA42">
        <v>0.2</v>
      </c>
    </row>
    <row r="43" spans="1:27" x14ac:dyDescent="0.25">
      <c r="A43" t="s">
        <v>416</v>
      </c>
      <c r="B43" t="s">
        <v>529</v>
      </c>
      <c r="C43" t="s">
        <v>532</v>
      </c>
      <c r="D43">
        <v>84.92</v>
      </c>
      <c r="E43">
        <v>84.92</v>
      </c>
      <c r="F43">
        <v>84.92</v>
      </c>
      <c r="G43">
        <v>84.92</v>
      </c>
      <c r="H43">
        <v>84.92</v>
      </c>
      <c r="I43">
        <v>84.92</v>
      </c>
      <c r="J43">
        <v>84.92</v>
      </c>
      <c r="K43">
        <v>84.92</v>
      </c>
      <c r="L43">
        <v>84.92</v>
      </c>
      <c r="M43">
        <v>84.92</v>
      </c>
      <c r="N43">
        <v>84.92</v>
      </c>
      <c r="O43">
        <v>84.92</v>
      </c>
      <c r="P43">
        <v>84.92</v>
      </c>
      <c r="Q43">
        <v>84.92</v>
      </c>
      <c r="R43">
        <v>84.92</v>
      </c>
      <c r="S43">
        <v>84.92</v>
      </c>
      <c r="T43">
        <v>84.92</v>
      </c>
      <c r="U43">
        <v>84.92</v>
      </c>
      <c r="V43">
        <v>84.92</v>
      </c>
      <c r="W43">
        <v>84.92</v>
      </c>
      <c r="X43">
        <v>84.92</v>
      </c>
      <c r="Y43">
        <v>84.92</v>
      </c>
      <c r="Z43">
        <v>84.92</v>
      </c>
      <c r="AA43">
        <v>84.92</v>
      </c>
    </row>
    <row r="44" spans="1:27" x14ac:dyDescent="0.25">
      <c r="A44" t="s">
        <v>416</v>
      </c>
      <c r="B44" t="s">
        <v>529</v>
      </c>
      <c r="C44" t="s">
        <v>541</v>
      </c>
      <c r="D44">
        <v>84.92</v>
      </c>
      <c r="E44">
        <v>84.92</v>
      </c>
      <c r="F44">
        <v>84.92</v>
      </c>
      <c r="G44">
        <v>84.92</v>
      </c>
      <c r="H44">
        <v>84.92</v>
      </c>
      <c r="I44">
        <v>75.02</v>
      </c>
      <c r="J44">
        <v>75.02</v>
      </c>
      <c r="K44">
        <v>75.02</v>
      </c>
      <c r="L44">
        <v>75.02</v>
      </c>
      <c r="M44">
        <v>75.02</v>
      </c>
      <c r="N44">
        <v>75.02</v>
      </c>
      <c r="O44">
        <v>75.02</v>
      </c>
      <c r="P44">
        <v>75.02</v>
      </c>
      <c r="Q44">
        <v>75.02</v>
      </c>
      <c r="R44">
        <v>75.02</v>
      </c>
      <c r="S44">
        <v>75.02</v>
      </c>
      <c r="T44">
        <v>75.02</v>
      </c>
      <c r="U44">
        <v>75.02</v>
      </c>
      <c r="V44">
        <v>75.02</v>
      </c>
      <c r="W44">
        <v>84.92</v>
      </c>
      <c r="X44">
        <v>84.92</v>
      </c>
      <c r="Y44">
        <v>84.92</v>
      </c>
      <c r="Z44">
        <v>84.92</v>
      </c>
      <c r="AA44">
        <v>84.92</v>
      </c>
    </row>
    <row r="45" spans="1:27" x14ac:dyDescent="0.25">
      <c r="A45" t="s">
        <v>416</v>
      </c>
      <c r="B45" t="s">
        <v>529</v>
      </c>
      <c r="C45" t="s">
        <v>534</v>
      </c>
      <c r="D45">
        <v>84.92</v>
      </c>
      <c r="E45">
        <v>84.92</v>
      </c>
      <c r="F45">
        <v>84.92</v>
      </c>
      <c r="G45">
        <v>84.92</v>
      </c>
      <c r="H45">
        <v>84.92</v>
      </c>
      <c r="I45">
        <v>75.02</v>
      </c>
      <c r="J45">
        <v>75.02</v>
      </c>
      <c r="K45">
        <v>75.02</v>
      </c>
      <c r="L45">
        <v>75.02</v>
      </c>
      <c r="M45">
        <v>75.02</v>
      </c>
      <c r="N45">
        <v>75.02</v>
      </c>
      <c r="O45">
        <v>75.02</v>
      </c>
      <c r="P45">
        <v>75.02</v>
      </c>
      <c r="Q45">
        <v>75.02</v>
      </c>
      <c r="R45">
        <v>75.02</v>
      </c>
      <c r="S45">
        <v>75.02</v>
      </c>
      <c r="T45">
        <v>75.02</v>
      </c>
      <c r="U45">
        <v>75.02</v>
      </c>
      <c r="V45">
        <v>75.02</v>
      </c>
      <c r="W45">
        <v>75.02</v>
      </c>
      <c r="X45">
        <v>75.02</v>
      </c>
      <c r="Y45">
        <v>75.02</v>
      </c>
      <c r="Z45">
        <v>75.02</v>
      </c>
      <c r="AA45">
        <v>75.02</v>
      </c>
    </row>
    <row r="46" spans="1:27" x14ac:dyDescent="0.25">
      <c r="A46" t="s">
        <v>416</v>
      </c>
      <c r="B46" t="s">
        <v>531</v>
      </c>
      <c r="C46" t="s">
        <v>532</v>
      </c>
      <c r="D46">
        <v>0.04</v>
      </c>
      <c r="E46">
        <v>0.04</v>
      </c>
      <c r="F46">
        <v>0.04</v>
      </c>
      <c r="G46">
        <v>0.04</v>
      </c>
      <c r="H46">
        <v>0.04</v>
      </c>
      <c r="I46">
        <v>7.0000000000000007E-2</v>
      </c>
      <c r="J46">
        <v>0.04</v>
      </c>
      <c r="K46">
        <v>0.04</v>
      </c>
      <c r="L46">
        <v>0.04</v>
      </c>
      <c r="M46">
        <v>0.04</v>
      </c>
      <c r="N46">
        <v>0.04</v>
      </c>
      <c r="O46">
        <v>0.06</v>
      </c>
      <c r="P46">
        <v>0.06</v>
      </c>
      <c r="Q46">
        <v>0.09</v>
      </c>
      <c r="R46">
        <v>0.06</v>
      </c>
      <c r="S46">
        <v>0.04</v>
      </c>
      <c r="T46">
        <v>0.04</v>
      </c>
      <c r="U46">
        <v>0.04</v>
      </c>
      <c r="V46">
        <v>0.04</v>
      </c>
      <c r="W46">
        <v>0.04</v>
      </c>
      <c r="X46">
        <v>0.04</v>
      </c>
      <c r="Y46">
        <v>7.0000000000000007E-2</v>
      </c>
      <c r="Z46">
        <v>0.04</v>
      </c>
      <c r="AA46">
        <v>0.04</v>
      </c>
    </row>
    <row r="47" spans="1:27" x14ac:dyDescent="0.25">
      <c r="A47" t="s">
        <v>416</v>
      </c>
      <c r="B47" t="s">
        <v>531</v>
      </c>
      <c r="C47" t="s">
        <v>541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0.08</v>
      </c>
      <c r="J47">
        <v>7.0000000000000007E-2</v>
      </c>
      <c r="K47">
        <v>0.11</v>
      </c>
      <c r="L47">
        <v>0.15</v>
      </c>
      <c r="M47">
        <v>0.21</v>
      </c>
      <c r="N47">
        <v>0.19</v>
      </c>
      <c r="O47">
        <v>0.23</v>
      </c>
      <c r="P47">
        <v>0.2</v>
      </c>
      <c r="Q47">
        <v>0.19</v>
      </c>
      <c r="R47">
        <v>0.15</v>
      </c>
      <c r="S47">
        <v>0.12</v>
      </c>
      <c r="T47">
        <v>0.14000000000000001</v>
      </c>
      <c r="U47">
        <v>7.0000000000000007E-2</v>
      </c>
      <c r="V47">
        <v>7.0000000000000007E-2</v>
      </c>
      <c r="W47">
        <v>7.0000000000000007E-2</v>
      </c>
      <c r="X47">
        <v>7.0000000000000007E-2</v>
      </c>
      <c r="Y47">
        <v>0.09</v>
      </c>
      <c r="Z47">
        <v>0.05</v>
      </c>
      <c r="AA47">
        <v>0.05</v>
      </c>
    </row>
    <row r="48" spans="1:27" x14ac:dyDescent="0.25">
      <c r="A48" t="s">
        <v>416</v>
      </c>
      <c r="B48" t="s">
        <v>531</v>
      </c>
      <c r="C48" t="s">
        <v>534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0.08</v>
      </c>
      <c r="J48">
        <v>7.0000000000000007E-2</v>
      </c>
      <c r="K48">
        <v>0.19</v>
      </c>
      <c r="L48">
        <v>0.35</v>
      </c>
      <c r="M48">
        <v>0.38</v>
      </c>
      <c r="N48">
        <v>0.39</v>
      </c>
      <c r="O48">
        <v>0.47</v>
      </c>
      <c r="P48">
        <v>0.56999999999999995</v>
      </c>
      <c r="Q48">
        <v>0.54</v>
      </c>
      <c r="R48">
        <v>0.34</v>
      </c>
      <c r="S48">
        <v>0.33</v>
      </c>
      <c r="T48">
        <v>0.44</v>
      </c>
      <c r="U48">
        <v>0.26</v>
      </c>
      <c r="V48">
        <v>0.21</v>
      </c>
      <c r="W48">
        <v>0.15</v>
      </c>
      <c r="X48">
        <v>0.17</v>
      </c>
      <c r="Y48">
        <v>0.08</v>
      </c>
      <c r="Z48">
        <v>0.05</v>
      </c>
      <c r="AA48">
        <v>0.05</v>
      </c>
    </row>
    <row r="49" spans="1:27" x14ac:dyDescent="0.25">
      <c r="A49" t="s">
        <v>416</v>
      </c>
      <c r="B49" t="s">
        <v>535</v>
      </c>
      <c r="C49" t="s">
        <v>530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 x14ac:dyDescent="0.25">
      <c r="A50" t="s">
        <v>416</v>
      </c>
      <c r="B50" t="s">
        <v>535</v>
      </c>
      <c r="C50" t="s">
        <v>532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0.05</v>
      </c>
      <c r="L50">
        <v>0.05</v>
      </c>
      <c r="M50">
        <v>0.05</v>
      </c>
      <c r="N50">
        <v>0.05</v>
      </c>
      <c r="O50">
        <v>0.05</v>
      </c>
      <c r="P50">
        <v>0.05</v>
      </c>
      <c r="Q50">
        <v>0.05</v>
      </c>
      <c r="R50">
        <v>0.05</v>
      </c>
      <c r="S50">
        <v>0.05</v>
      </c>
      <c r="T50">
        <v>0.05</v>
      </c>
      <c r="U50">
        <v>0.05</v>
      </c>
      <c r="V50">
        <v>0.05</v>
      </c>
      <c r="W50">
        <v>0.05</v>
      </c>
      <c r="X50">
        <v>0.05</v>
      </c>
      <c r="Y50">
        <v>0.05</v>
      </c>
      <c r="Z50">
        <v>0.05</v>
      </c>
      <c r="AA50">
        <v>0.05</v>
      </c>
    </row>
    <row r="51" spans="1:27" x14ac:dyDescent="0.25">
      <c r="A51" t="s">
        <v>416</v>
      </c>
      <c r="B51" t="s">
        <v>535</v>
      </c>
      <c r="C51" t="s">
        <v>541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0.1</v>
      </c>
      <c r="K51">
        <v>0.1</v>
      </c>
      <c r="L51">
        <v>0.3</v>
      </c>
      <c r="M51">
        <v>0.3</v>
      </c>
      <c r="N51">
        <v>0.3</v>
      </c>
      <c r="O51">
        <v>0.3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0.05</v>
      </c>
      <c r="V51">
        <v>0.05</v>
      </c>
      <c r="W51">
        <v>0.05</v>
      </c>
      <c r="X51">
        <v>0.05</v>
      </c>
      <c r="Y51">
        <v>0.05</v>
      </c>
      <c r="Z51">
        <v>0.05</v>
      </c>
      <c r="AA51">
        <v>0.05</v>
      </c>
    </row>
    <row r="52" spans="1:27" x14ac:dyDescent="0.25">
      <c r="A52" t="s">
        <v>416</v>
      </c>
      <c r="B52" t="s">
        <v>535</v>
      </c>
      <c r="C52" t="s">
        <v>534</v>
      </c>
      <c r="D52">
        <v>0.05</v>
      </c>
      <c r="E52">
        <v>0.05</v>
      </c>
      <c r="F52">
        <v>0.05</v>
      </c>
      <c r="G52">
        <v>0.05</v>
      </c>
      <c r="H52">
        <v>0.05</v>
      </c>
      <c r="I52">
        <v>0.1</v>
      </c>
      <c r="J52">
        <v>0.1</v>
      </c>
      <c r="K52">
        <v>0.3</v>
      </c>
      <c r="L52">
        <v>0.9</v>
      </c>
      <c r="M52">
        <v>0.9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0.9</v>
      </c>
      <c r="U52">
        <v>0.5</v>
      </c>
      <c r="V52">
        <v>0.3</v>
      </c>
      <c r="W52">
        <v>0.3</v>
      </c>
      <c r="X52">
        <v>0.2</v>
      </c>
      <c r="Y52">
        <v>0.2</v>
      </c>
      <c r="Z52">
        <v>0.1</v>
      </c>
      <c r="AA52">
        <v>0.05</v>
      </c>
    </row>
    <row r="53" spans="1:27" x14ac:dyDescent="0.25">
      <c r="A53" t="s">
        <v>416</v>
      </c>
      <c r="B53" t="s">
        <v>536</v>
      </c>
      <c r="C53" t="s">
        <v>532</v>
      </c>
      <c r="D53">
        <v>60.08</v>
      </c>
      <c r="E53">
        <v>60.08</v>
      </c>
      <c r="F53">
        <v>60.08</v>
      </c>
      <c r="G53">
        <v>60.08</v>
      </c>
      <c r="H53">
        <v>60.08</v>
      </c>
      <c r="I53">
        <v>60.08</v>
      </c>
      <c r="J53">
        <v>60.08</v>
      </c>
      <c r="K53">
        <v>60.08</v>
      </c>
      <c r="L53">
        <v>60.08</v>
      </c>
      <c r="M53">
        <v>60.08</v>
      </c>
      <c r="N53">
        <v>60.08</v>
      </c>
      <c r="O53">
        <v>60.08</v>
      </c>
      <c r="P53">
        <v>60.08</v>
      </c>
      <c r="Q53">
        <v>60.08</v>
      </c>
      <c r="R53">
        <v>60.08</v>
      </c>
      <c r="S53">
        <v>60.08</v>
      </c>
      <c r="T53">
        <v>60.08</v>
      </c>
      <c r="U53">
        <v>60.08</v>
      </c>
      <c r="V53">
        <v>60.08</v>
      </c>
      <c r="W53">
        <v>60.08</v>
      </c>
      <c r="X53">
        <v>60.08</v>
      </c>
      <c r="Y53">
        <v>60.08</v>
      </c>
      <c r="Z53">
        <v>60.08</v>
      </c>
      <c r="AA53">
        <v>60.08</v>
      </c>
    </row>
    <row r="54" spans="1:27" x14ac:dyDescent="0.25">
      <c r="A54" t="s">
        <v>416</v>
      </c>
      <c r="B54" t="s">
        <v>536</v>
      </c>
      <c r="C54" t="s">
        <v>541</v>
      </c>
      <c r="D54">
        <v>60.08</v>
      </c>
      <c r="E54">
        <v>60.08</v>
      </c>
      <c r="F54">
        <v>60.08</v>
      </c>
      <c r="G54">
        <v>60.08</v>
      </c>
      <c r="H54">
        <v>60.08</v>
      </c>
      <c r="I54">
        <v>69.98</v>
      </c>
      <c r="J54">
        <v>69.98</v>
      </c>
      <c r="K54">
        <v>69.98</v>
      </c>
      <c r="L54">
        <v>69.98</v>
      </c>
      <c r="M54">
        <v>69.98</v>
      </c>
      <c r="N54">
        <v>69.98</v>
      </c>
      <c r="O54">
        <v>69.98</v>
      </c>
      <c r="P54">
        <v>69.98</v>
      </c>
      <c r="Q54">
        <v>69.98</v>
      </c>
      <c r="R54">
        <v>69.98</v>
      </c>
      <c r="S54">
        <v>69.98</v>
      </c>
      <c r="T54">
        <v>69.98</v>
      </c>
      <c r="U54">
        <v>69.98</v>
      </c>
      <c r="V54">
        <v>69.98</v>
      </c>
      <c r="W54">
        <v>60.08</v>
      </c>
      <c r="X54">
        <v>60.08</v>
      </c>
      <c r="Y54">
        <v>60.08</v>
      </c>
      <c r="Z54">
        <v>60.08</v>
      </c>
      <c r="AA54">
        <v>60.08</v>
      </c>
    </row>
    <row r="55" spans="1:27" x14ac:dyDescent="0.25">
      <c r="A55" t="s">
        <v>416</v>
      </c>
      <c r="B55" t="s">
        <v>536</v>
      </c>
      <c r="C55" t="s">
        <v>534</v>
      </c>
      <c r="D55">
        <v>60.08</v>
      </c>
      <c r="E55">
        <v>60.08</v>
      </c>
      <c r="F55">
        <v>60.08</v>
      </c>
      <c r="G55">
        <v>60.08</v>
      </c>
      <c r="H55">
        <v>60.08</v>
      </c>
      <c r="I55">
        <v>69.98</v>
      </c>
      <c r="J55">
        <v>69.98</v>
      </c>
      <c r="K55">
        <v>69.98</v>
      </c>
      <c r="L55">
        <v>69.98</v>
      </c>
      <c r="M55">
        <v>69.98</v>
      </c>
      <c r="N55">
        <v>69.98</v>
      </c>
      <c r="O55">
        <v>69.98</v>
      </c>
      <c r="P55">
        <v>69.98</v>
      </c>
      <c r="Q55">
        <v>69.98</v>
      </c>
      <c r="R55">
        <v>69.98</v>
      </c>
      <c r="S55">
        <v>69.98</v>
      </c>
      <c r="T55">
        <v>69.98</v>
      </c>
      <c r="U55">
        <v>69.98</v>
      </c>
      <c r="V55">
        <v>69.98</v>
      </c>
      <c r="W55">
        <v>69.98</v>
      </c>
      <c r="X55">
        <v>69.98</v>
      </c>
      <c r="Y55">
        <v>69.98</v>
      </c>
      <c r="Z55">
        <v>69.98</v>
      </c>
      <c r="AA55">
        <v>69.98</v>
      </c>
    </row>
    <row r="56" spans="1:27" x14ac:dyDescent="0.25">
      <c r="A56" t="s">
        <v>416</v>
      </c>
      <c r="B56" t="s">
        <v>537</v>
      </c>
      <c r="C56" t="s">
        <v>530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 x14ac:dyDescent="0.25">
      <c r="A57" t="s">
        <v>416</v>
      </c>
      <c r="B57" t="s">
        <v>538</v>
      </c>
      <c r="C57" t="s">
        <v>532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0.05</v>
      </c>
      <c r="K57">
        <v>0.05</v>
      </c>
      <c r="L57">
        <v>0.05</v>
      </c>
      <c r="M57">
        <v>0.05</v>
      </c>
      <c r="N57">
        <v>0.05</v>
      </c>
      <c r="O57">
        <v>0.05</v>
      </c>
      <c r="P57">
        <v>0.05</v>
      </c>
      <c r="Q57">
        <v>0.05</v>
      </c>
      <c r="R57">
        <v>0.05</v>
      </c>
      <c r="S57">
        <v>0.05</v>
      </c>
      <c r="T57">
        <v>0.05</v>
      </c>
      <c r="U57">
        <v>0.05</v>
      </c>
      <c r="V57">
        <v>0.05</v>
      </c>
      <c r="W57">
        <v>0.05</v>
      </c>
      <c r="X57">
        <v>0.05</v>
      </c>
      <c r="Y57">
        <v>0.05</v>
      </c>
      <c r="Z57">
        <v>0.05</v>
      </c>
      <c r="AA57">
        <v>0.05</v>
      </c>
    </row>
    <row r="58" spans="1:27" x14ac:dyDescent="0.25">
      <c r="A58" t="s">
        <v>416</v>
      </c>
      <c r="B58" t="s">
        <v>538</v>
      </c>
      <c r="C58" t="s">
        <v>541</v>
      </c>
      <c r="D58">
        <v>0.05</v>
      </c>
      <c r="E58">
        <v>0.05</v>
      </c>
      <c r="F58">
        <v>0.05</v>
      </c>
      <c r="G58">
        <v>0.05</v>
      </c>
      <c r="H58">
        <v>0.05</v>
      </c>
      <c r="I58">
        <v>0.05</v>
      </c>
      <c r="J58">
        <v>0.1</v>
      </c>
      <c r="K58">
        <v>0.1</v>
      </c>
      <c r="L58">
        <v>0.3</v>
      </c>
      <c r="M58">
        <v>0.3</v>
      </c>
      <c r="N58">
        <v>0.3</v>
      </c>
      <c r="O58">
        <v>0.3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0.05</v>
      </c>
      <c r="V58">
        <v>0.05</v>
      </c>
      <c r="W58">
        <v>0.05</v>
      </c>
      <c r="X58">
        <v>0.05</v>
      </c>
      <c r="Y58">
        <v>0.05</v>
      </c>
      <c r="Z58">
        <v>0.05</v>
      </c>
      <c r="AA58">
        <v>0.05</v>
      </c>
    </row>
    <row r="59" spans="1:27" x14ac:dyDescent="0.25">
      <c r="A59" t="s">
        <v>416</v>
      </c>
      <c r="B59" t="s">
        <v>538</v>
      </c>
      <c r="C59" t="s">
        <v>534</v>
      </c>
      <c r="D59">
        <v>0.05</v>
      </c>
      <c r="E59">
        <v>0.05</v>
      </c>
      <c r="F59">
        <v>0.05</v>
      </c>
      <c r="G59">
        <v>0.05</v>
      </c>
      <c r="H59">
        <v>0.05</v>
      </c>
      <c r="I59">
        <v>0.1</v>
      </c>
      <c r="J59">
        <v>0.1</v>
      </c>
      <c r="K59">
        <v>0.3</v>
      </c>
      <c r="L59">
        <v>0.65</v>
      </c>
      <c r="M59">
        <v>0.65</v>
      </c>
      <c r="N59">
        <v>0.65</v>
      </c>
      <c r="O59">
        <v>0.65</v>
      </c>
      <c r="P59">
        <v>0.65</v>
      </c>
      <c r="Q59">
        <v>0.65</v>
      </c>
      <c r="R59">
        <v>0.65</v>
      </c>
      <c r="S59">
        <v>0.65</v>
      </c>
      <c r="T59">
        <v>0.65</v>
      </c>
      <c r="U59">
        <v>0.35</v>
      </c>
      <c r="V59">
        <v>0.3</v>
      </c>
      <c r="W59">
        <v>0.3</v>
      </c>
      <c r="X59">
        <v>0.2</v>
      </c>
      <c r="Y59">
        <v>0.2</v>
      </c>
      <c r="Z59">
        <v>0.1</v>
      </c>
      <c r="AA59">
        <v>0.05</v>
      </c>
    </row>
    <row r="60" spans="1:27" x14ac:dyDescent="0.25">
      <c r="A60" t="s">
        <v>416</v>
      </c>
      <c r="B60" t="s">
        <v>539</v>
      </c>
      <c r="C60" t="s">
        <v>532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416</v>
      </c>
      <c r="B61" t="s">
        <v>539</v>
      </c>
      <c r="C61" t="s">
        <v>541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416</v>
      </c>
      <c r="B62" t="s">
        <v>539</v>
      </c>
      <c r="C62" t="s">
        <v>534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25">
      <c r="A63" t="s">
        <v>416</v>
      </c>
      <c r="B63" t="s">
        <v>540</v>
      </c>
      <c r="C63" t="s">
        <v>532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0.05</v>
      </c>
      <c r="K63">
        <v>0.05</v>
      </c>
      <c r="L63">
        <v>0.05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416</v>
      </c>
      <c r="B64" t="s">
        <v>540</v>
      </c>
      <c r="C64" t="s">
        <v>541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0.1</v>
      </c>
      <c r="K64">
        <v>0.1</v>
      </c>
      <c r="L64">
        <v>0.3</v>
      </c>
      <c r="M64">
        <v>0.3</v>
      </c>
      <c r="N64">
        <v>0.3</v>
      </c>
      <c r="O64">
        <v>0.3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0.05</v>
      </c>
      <c r="V64">
        <v>0.05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416</v>
      </c>
      <c r="B65" t="s">
        <v>540</v>
      </c>
      <c r="C65" t="s">
        <v>534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</v>
      </c>
      <c r="K65">
        <v>0.2</v>
      </c>
      <c r="L65">
        <v>0.95</v>
      </c>
      <c r="M65">
        <v>0.95</v>
      </c>
      <c r="N65">
        <v>0.95</v>
      </c>
      <c r="O65">
        <v>0.95</v>
      </c>
      <c r="P65">
        <v>0.5</v>
      </c>
      <c r="Q65">
        <v>0.95</v>
      </c>
      <c r="R65">
        <v>0.95</v>
      </c>
      <c r="S65">
        <v>0.95</v>
      </c>
      <c r="T65">
        <v>0.95</v>
      </c>
      <c r="U65">
        <v>0.3</v>
      </c>
      <c r="V65">
        <v>0.1</v>
      </c>
      <c r="W65">
        <v>0.1</v>
      </c>
      <c r="X65">
        <v>0.1</v>
      </c>
      <c r="Y65">
        <v>0.1</v>
      </c>
      <c r="Z65">
        <v>0.05</v>
      </c>
      <c r="AA65">
        <v>0.05</v>
      </c>
    </row>
    <row r="66" spans="1:27" x14ac:dyDescent="0.25">
      <c r="A66" t="s">
        <v>420</v>
      </c>
      <c r="B66" t="s">
        <v>537</v>
      </c>
      <c r="C66" t="s">
        <v>530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Health/Medical - Hospital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Zones!$H$52</f>
        <v>250010.12000000002</v>
      </c>
      <c r="E3" s="38">
        <f>SUMIFS(Raw_totalendusesannual!$D:$D,
        Raw_totalendusesannual!$B:$B,$A3,
        Raw_totalendusesannual!$C:$C,$B3,
        Raw_totalendusesannual!$A:$A,$C3) / $D3</f>
        <v>30.703063020008948</v>
      </c>
      <c r="F3" s="38">
        <f>SUMIFS(Raw_totalendusesannual!$E:$E,
        Raw_totalendusesannual!$B:$B,$A3,
        Raw_totalendusesannual!$C:$C,$B3,
        Raw_totalendusesannual!$A:$A,$C3) / $D3</f>
        <v>9.8238882490036801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Zones!$H$52</f>
        <v>250010.12000000002</v>
      </c>
      <c r="E4" s="38">
        <f>SUMIFS(Raw_totalendusesannual!$D:$D,
        Raw_totalendusesannual!$B:$B,$A4,
        Raw_totalendusesannual!$C:$C,$B4,
        Raw_totalendusesannual!$A:$A,$C4) / $D4</f>
        <v>27.16782476645345</v>
      </c>
      <c r="F4" s="38">
        <f>SUMIFS(Raw_totalendusesannual!$E:$E,
        Raw_totalendusesannual!$B:$B,$A4,
        Raw_totalendusesannual!$C:$C,$B4,
        Raw_totalendusesannual!$A:$A,$C4) / $D4</f>
        <v>9.3578047160650915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Zones!$H$52</f>
        <v>250010.12000000002</v>
      </c>
      <c r="E5" s="38">
        <f>SUMIFS(Raw_totalendusesannual!$D:$D,
        Raw_totalendusesannual!$B:$B,$A5,
        Raw_totalendusesannual!$C:$C,$B5,
        Raw_totalendusesannual!$A:$A,$C5) / $D5</f>
        <v>34.508303783862829</v>
      </c>
      <c r="F5" s="38">
        <f>SUMIFS(Raw_totalendusesannual!$E:$E,
        Raw_totalendusesannual!$B:$B,$A5,
        Raw_totalendusesannual!$C:$C,$B5,
        Raw_totalendusesannual!$A:$A,$C5) / $D5</f>
        <v>9.0077737653179799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Zones!$H$52</f>
        <v>250010.12000000002</v>
      </c>
      <c r="E6" s="38">
        <f>SUMIFS(Raw_totalendusesannual!$D:$D,
        Raw_totalendusesannual!$B:$B,$A6,
        Raw_totalendusesannual!$C:$C,$B6,
        Raw_totalendusesannual!$A:$A,$C6) / $D6</f>
        <v>30.13160295271247</v>
      </c>
      <c r="F6" s="38">
        <f>SUMIFS(Raw_totalendusesannual!$E:$E,
        Raw_totalendusesannual!$B:$B,$A6,
        Raw_totalendusesannual!$C:$C,$B6,
        Raw_totalendusesannual!$A:$A,$C6) / $D6</f>
        <v>8.3697879909821236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Zones!$H$52</f>
        <v>250010.12000000002</v>
      </c>
      <c r="E7" s="38">
        <f>SUMIFS(Raw_totalendusesannual!$D:$D,
        Raw_totalendusesannual!$B:$B,$A7,
        Raw_totalendusesannual!$C:$C,$B7,
        Raw_totalendusesannual!$A:$A,$C7) / $D7</f>
        <v>34.651866052462189</v>
      </c>
      <c r="F7" s="38">
        <f>SUMIFS(Raw_totalendusesannual!$E:$E,
        Raw_totalendusesannual!$B:$B,$A7,
        Raw_totalendusesannual!$C:$C,$B7,
        Raw_totalendusesannual!$A:$A,$C7) / $D7</f>
        <v>8.433238502505418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Zones!$H$52</f>
        <v>250010.12000000002</v>
      </c>
      <c r="E8" s="38">
        <f>SUMIFS(Raw_totalendusesannual!$D:$D,
        Raw_totalendusesannual!$B:$B,$A8,
        Raw_totalendusesannual!$C:$C,$B8,
        Raw_totalendusesannual!$A:$A,$C8) / $D8</f>
        <v>30.298012496454142</v>
      </c>
      <c r="F8" s="38">
        <f>SUMIFS(Raw_totalendusesannual!$E:$E,
        Raw_totalendusesannual!$B:$B,$A8,
        Raw_totalendusesannual!$C:$C,$B8,
        Raw_totalendusesannual!$A:$A,$C8) / $D8</f>
        <v>7.6959219090811199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Zones!$H$52</f>
        <v>250010.12000000002</v>
      </c>
      <c r="E9" s="38">
        <f>SUMIFS(Raw_totalendusesannual!$D:$D,
        Raw_totalendusesannual!$B:$B,$A9,
        Raw_totalendusesannual!$C:$C,$B9,
        Raw_totalendusesannual!$A:$A,$C9) / $D9</f>
        <v>34.500728330517177</v>
      </c>
      <c r="F9" s="38">
        <f>SUMIFS(Raw_totalendusesannual!$E:$E,
        Raw_totalendusesannual!$B:$B,$A9,
        Raw_totalendusesannual!$C:$C,$B9,
        Raw_totalendusesannual!$A:$A,$C9) / $D9</f>
        <v>8.5277029585842357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Zones!$H$52</f>
        <v>250010.12000000002</v>
      </c>
      <c r="E10" s="38">
        <f>SUMIFS(Raw_totalendusesannual!$D:$D,
        Raw_totalendusesannual!$B:$B,$A10,
        Raw_totalendusesannual!$C:$C,$B10,
        Raw_totalendusesannual!$A:$A,$C10) / $D10</f>
        <v>30.118193055545106</v>
      </c>
      <c r="F10" s="38">
        <f>SUMIFS(Raw_totalendusesannual!$E:$E,
        Raw_totalendusesannual!$B:$B,$A10,
        Raw_totalendusesannual!$C:$C,$B10,
        Raw_totalendusesannual!$A:$A,$C10) / $D10</f>
        <v>7.8257399740458498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Zones!$H$52</f>
        <v>250010.12000000002</v>
      </c>
      <c r="E11" s="38">
        <f>SUMIFS(Raw_totalendusesannual!$D:$D,
        Raw_totalendusesannual!$B:$B,$A11,
        Raw_totalendusesannual!$C:$C,$B11,
        Raw_totalendusesannual!$A:$A,$C11) / $D11</f>
        <v>32.510376259968993</v>
      </c>
      <c r="F11" s="38">
        <f>SUMIFS(Raw_totalendusesannual!$E:$E,
        Raw_totalendusesannual!$B:$B,$A11,
        Raw_totalendusesannual!$C:$C,$B11,
        Raw_totalendusesannual!$A:$A,$C11) / $D11</f>
        <v>9.4451774992148305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Zones!$H$52</f>
        <v>250010.12000000002</v>
      </c>
      <c r="E12" s="38">
        <f>SUMIFS(Raw_totalendusesannual!$D:$D,
        Raw_totalendusesannual!$B:$B,$A12,
        Raw_totalendusesannual!$C:$C,$B12,
        Raw_totalendusesannual!$A:$A,$C12) / $D12</f>
        <v>28.480035448165054</v>
      </c>
      <c r="F12" s="38">
        <f>SUMIFS(Raw_totalendusesannual!$E:$E,
        Raw_totalendusesannual!$B:$B,$A12,
        Raw_totalendusesannual!$C:$C,$B12,
        Raw_totalendusesannual!$A:$A,$C12) / $D12</f>
        <v>8.8049648950210493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Zones!$H$52</f>
        <v>250010.12000000002</v>
      </c>
      <c r="E13" s="38">
        <f>SUMIFS(Raw_totalendusesannual!$D:$D,
        Raw_totalendusesannual!$B:$B,$A13,
        Raw_totalendusesannual!$C:$C,$B13,
        Raw_totalendusesannual!$A:$A,$C13) / $D13</f>
        <v>35.760379619832989</v>
      </c>
      <c r="F13" s="38">
        <f>SUMIFS(Raw_totalendusesannual!$E:$E,
        Raw_totalendusesannual!$B:$B,$A13,
        Raw_totalendusesannual!$C:$C,$B13,
        Raw_totalendusesannual!$A:$A,$C13) / $D13</f>
        <v>9.3298811664103827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Zones!$H$52</f>
        <v>250010.12000000002</v>
      </c>
      <c r="E14" s="38">
        <f>SUMIFS(Raw_totalendusesannual!$D:$D,
        Raw_totalendusesannual!$B:$B,$A14,
        Raw_totalendusesannual!$C:$C,$B14,
        Raw_totalendusesannual!$A:$A,$C14) / $D14</f>
        <v>31.500922842643327</v>
      </c>
      <c r="F14" s="38">
        <f>SUMIFS(Raw_totalendusesannual!$E:$E,
        Raw_totalendusesannual!$B:$B,$A14,
        Raw_totalendusesannual!$C:$C,$B14,
        Raw_totalendusesannual!$A:$A,$C14) / $D14</f>
        <v>11.201270612565601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Zones!$H$52</f>
        <v>250010.12000000002</v>
      </c>
      <c r="E15" s="38">
        <f>SUMIFS(Raw_totalendusesannual!$D:$D,
        Raw_totalendusesannual!$B:$B,$A15,
        Raw_totalendusesannual!$C:$C,$B15,
        Raw_totalendusesannual!$A:$A,$C15) / $D15</f>
        <v>41.981542627154447</v>
      </c>
      <c r="F15" s="38">
        <f>SUMIFS(Raw_totalendusesannual!$E:$E,
        Raw_totalendusesannual!$B:$B,$A15,
        Raw_totalendusesannual!$C:$C,$B15,
        Raw_totalendusesannual!$A:$A,$C15) / $D15</f>
        <v>8.5351221782542233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Zones!$H$52</f>
        <v>250010.12000000002</v>
      </c>
      <c r="E16" s="38">
        <f>SUMIFS(Raw_totalendusesannual!$D:$D,
        Raw_totalendusesannual!$B:$B,$A16,
        Raw_totalendusesannual!$C:$C,$B16,
        Raw_totalendusesannual!$A:$A,$C16) / $D16</f>
        <v>36.853400654341506</v>
      </c>
      <c r="F16" s="38">
        <f>SUMIFS(Raw_totalendusesannual!$E:$E,
        Raw_totalendusesannual!$B:$B,$A16,
        Raw_totalendusesannual!$C:$C,$B16,
        Raw_totalendusesannual!$A:$A,$C16) / $D16</f>
        <v>9.9308149606103946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Zones!$H$52</f>
        <v>250010.12000000002</v>
      </c>
      <c r="E17" s="38">
        <f>SUMIFS(Raw_totalendusesannual!$D:$D,
        Raw_totalendusesannual!$B:$B,$A17,
        Raw_totalendusesannual!$C:$C,$B17,
        Raw_totalendusesannual!$A:$A,$C17) / $D17</f>
        <v>42.105200741473979</v>
      </c>
      <c r="F17" s="38">
        <f>SUMIFS(Raw_totalendusesannual!$E:$E,
        Raw_totalendusesannual!$B:$B,$A17,
        Raw_totalendusesannual!$C:$C,$B17,
        Raw_totalendusesannual!$A:$A,$C17) / $D17</f>
        <v>8.090410900166761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Zones!$H$52</f>
        <v>250010.12000000002</v>
      </c>
      <c r="E18" s="38">
        <f>SUMIFS(Raw_totalendusesannual!$D:$D,
        Raw_totalendusesannual!$B:$B,$A18,
        Raw_totalendusesannual!$C:$C,$B18,
        Raw_totalendusesannual!$A:$A,$C18) / $D18</f>
        <v>37.075298351922704</v>
      </c>
      <c r="F18" s="38">
        <f>SUMIFS(Raw_totalendusesannual!$E:$E,
        Raw_totalendusesannual!$B:$B,$A18,
        Raw_totalendusesannual!$C:$C,$B18,
        Raw_totalendusesannual!$A:$A,$C18) / $D18</f>
        <v>9.1265692764756885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Zones!$H$52</f>
        <v>250010.12000000002</v>
      </c>
      <c r="E19" s="38">
        <f>SUMIFS(Raw_totalendusesannual!$D:$D,
        Raw_totalendusesannual!$B:$B,$A19,
        Raw_totalendusesannual!$C:$C,$B19,
        Raw_totalendusesannual!$A:$A,$C19) / $D19</f>
        <v>41.971290122175844</v>
      </c>
      <c r="F19" s="38">
        <f>SUMIFS(Raw_totalendusesannual!$E:$E,
        Raw_totalendusesannual!$B:$B,$A19,
        Raw_totalendusesannual!$C:$C,$B19,
        Raw_totalendusesannual!$A:$A,$C19) / $D19</f>
        <v>8.1518460532717629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Zones!$H$52</f>
        <v>250010.12000000002</v>
      </c>
      <c r="E20" s="38">
        <f>SUMIFS(Raw_totalendusesannual!$D:$D,
        Raw_totalendusesannual!$B:$B,$A20,
        Raw_totalendusesannual!$C:$C,$B20,
        Raw_totalendusesannual!$A:$A,$C20) / $D20</f>
        <v>36.845967555233358</v>
      </c>
      <c r="F20" s="38">
        <f>SUMIFS(Raw_totalendusesannual!$E:$E,
        Raw_totalendusesannual!$B:$B,$A20,
        Raw_totalendusesannual!$C:$C,$B20,
        Raw_totalendusesannual!$A:$A,$C20) / $D20</f>
        <v>9.2139847778961901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Zones!$H$52</f>
        <v>250010.12000000002</v>
      </c>
      <c r="E21" s="38">
        <f>SUMIFS(Raw_totalendusesannual!$D:$D,
        Raw_totalendusesannual!$B:$B,$A21,
        Raw_totalendusesannual!$C:$C,$B21,
        Raw_totalendusesannual!$A:$A,$C21) / $D21</f>
        <v>39.849209184012231</v>
      </c>
      <c r="F21" s="38">
        <f>SUMIFS(Raw_totalendusesannual!$E:$E,
        Raw_totalendusesannual!$B:$B,$A21,
        Raw_totalendusesannual!$C:$C,$B21,
        Raw_totalendusesannual!$A:$A,$C21) / $D21</f>
        <v>8.9068118522562205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Zones!$H$52</f>
        <v>250010.12000000002</v>
      </c>
      <c r="E22" s="38">
        <f>SUMIFS(Raw_totalendusesannual!$D:$D,
        Raw_totalendusesannual!$B:$B,$A22,
        Raw_totalendusesannual!$C:$C,$B22,
        Raw_totalendusesannual!$A:$A,$C22) / $D22</f>
        <v>34.835382743706532</v>
      </c>
      <c r="F22" s="38">
        <f>SUMIFS(Raw_totalendusesannual!$E:$E,
        Raw_totalendusesannual!$B:$B,$A22,
        Raw_totalendusesannual!$C:$C,$B22,
        Raw_totalendusesannual!$A:$A,$C22) / $D22</f>
        <v>10.472263842759643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Zones!$H$52</f>
        <v>250010.12000000002</v>
      </c>
      <c r="E23" s="38">
        <f>SUMIFS(Raw_totalendusesannual!$D:$D,
        Raw_totalendusesannual!$B:$B,$A23,
        Raw_totalendusesannual!$C:$C,$B23,
        Raw_totalendusesannual!$A:$A,$C23) / $D23</f>
        <v>33.322855610804872</v>
      </c>
      <c r="F23" s="38">
        <f>SUMIFS(Raw_totalendusesannual!$E:$E,
        Raw_totalendusesannual!$B:$B,$A23,
        Raw_totalendusesannual!$C:$C,$B23,
        Raw_totalendusesannual!$A:$A,$C23) / $D23</f>
        <v>7.330290509840161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Zones!$H$52</f>
        <v>250010.12000000002</v>
      </c>
      <c r="E24" s="38">
        <f>SUMIFS(Raw_totalendusesannual!$D:$D,
        Raw_totalendusesannual!$B:$B,$A24,
        Raw_totalendusesannual!$C:$C,$B24,
        Raw_totalendusesannual!$A:$A,$C24) / $D24</f>
        <v>29.284256853282578</v>
      </c>
      <c r="F24" s="38">
        <f>SUMIFS(Raw_totalendusesannual!$E:$E,
        Raw_totalendusesannual!$B:$B,$A24,
        Raw_totalendusesannual!$C:$C,$B24,
        Raw_totalendusesannual!$A:$A,$C24) / $D24</f>
        <v>9.0110719518073914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Zones!$H$52</f>
        <v>250010.12000000002</v>
      </c>
      <c r="E25" s="38">
        <f>SUMIFS(Raw_totalendusesannual!$D:$D,
        Raw_totalendusesannual!$B:$B,$A25,
        Raw_totalendusesannual!$C:$C,$B25,
        Raw_totalendusesannual!$A:$A,$C25) / $D25</f>
        <v>38.94410178275983</v>
      </c>
      <c r="F25" s="38">
        <f>SUMIFS(Raw_totalendusesannual!$E:$E,
        Raw_totalendusesannual!$B:$B,$A25,
        Raw_totalendusesannual!$C:$C,$B25,
        Raw_totalendusesannual!$A:$A,$C25) / $D25</f>
        <v>6.8542179812561184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Zones!$H$52</f>
        <v>250010.12000000002</v>
      </c>
      <c r="E26" s="38">
        <f>SUMIFS(Raw_totalendusesannual!$D:$D,
        Raw_totalendusesannual!$B:$B,$A26,
        Raw_totalendusesannual!$C:$C,$B26,
        Raw_totalendusesannual!$A:$A,$C26) / $D26</f>
        <v>34.27479607625483</v>
      </c>
      <c r="F26" s="38">
        <f>SUMIFS(Raw_totalendusesannual!$E:$E,
        Raw_totalendusesannual!$B:$B,$A26,
        Raw_totalendusesannual!$C:$C,$B26,
        Raw_totalendusesannual!$A:$A,$C26) / $D26</f>
        <v>8.1395920293146524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Zones!$H$52</f>
        <v>250010.12000000002</v>
      </c>
      <c r="E27" s="38">
        <f>SUMIFS(Raw_totalendusesannual!$D:$D,
        Raw_totalendusesannual!$B:$B,$A27,
        Raw_totalendusesannual!$C:$C,$B27,
        Raw_totalendusesannual!$A:$A,$C27) / $D27</f>
        <v>39.001918162352787</v>
      </c>
      <c r="F27" s="38">
        <f>SUMIFS(Raw_totalendusesannual!$E:$E,
        Raw_totalendusesannual!$B:$B,$A27,
        Raw_totalendusesannual!$C:$C,$B27,
        Raw_totalendusesannual!$A:$A,$C27) / $D27</f>
        <v>6.6102464572234112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Zones!$H$52</f>
        <v>250010.12000000002</v>
      </c>
      <c r="E28" s="38">
        <f>SUMIFS(Raw_totalendusesannual!$D:$D,
        Raw_totalendusesannual!$B:$B,$A28,
        Raw_totalendusesannual!$C:$C,$B28,
        Raw_totalendusesannual!$A:$A,$C28) / $D28</f>
        <v>34.388953575159277</v>
      </c>
      <c r="F28" s="38">
        <f>SUMIFS(Raw_totalendusesannual!$E:$E,
        Raw_totalendusesannual!$B:$B,$A28,
        Raw_totalendusesannual!$C:$C,$B28,
        Raw_totalendusesannual!$A:$A,$C28) / $D28</f>
        <v>7.6691090344662847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Zones!$H$52</f>
        <v>250010.12000000002</v>
      </c>
      <c r="E29" s="38">
        <f>SUMIFS(Raw_totalendusesannual!$D:$D,
        Raw_totalendusesannual!$B:$B,$A29,
        Raw_totalendusesannual!$C:$C,$B29,
        Raw_totalendusesannual!$A:$A,$C29) / $D29</f>
        <v>38.937668723170084</v>
      </c>
      <c r="F29" s="38">
        <f>SUMIFS(Raw_totalendusesannual!$E:$E,
        Raw_totalendusesannual!$B:$B,$A29,
        Raw_totalendusesannual!$C:$C,$B29,
        Raw_totalendusesannual!$A:$A,$C29) / $D29</f>
        <v>6.6412772410972796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Zones!$H$52</f>
        <v>250010.12000000002</v>
      </c>
      <c r="E30" s="38">
        <f>SUMIFS(Raw_totalendusesannual!$D:$D,
        Raw_totalendusesannual!$B:$B,$A30,
        Raw_totalendusesannual!$C:$C,$B30,
        Raw_totalendusesannual!$A:$A,$C30) / $D30</f>
        <v>34.267190424131627</v>
      </c>
      <c r="F30" s="38">
        <f>SUMIFS(Raw_totalendusesannual!$E:$E,
        Raw_totalendusesannual!$B:$B,$A30,
        Raw_totalendusesannual!$C:$C,$B30,
        Raw_totalendusesannual!$A:$A,$C30) / $D30</f>
        <v>7.7132615271733789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Zones!$H$52</f>
        <v>250010.12000000002</v>
      </c>
      <c r="E31" s="38">
        <f>SUMIFS(Raw_totalendusesannual!$D:$D,
        Raw_totalendusesannual!$B:$B,$A31,
        Raw_totalendusesannual!$C:$C,$B31,
        Raw_totalendusesannual!$A:$A,$C31) / $D31</f>
        <v>36.899607143902813</v>
      </c>
      <c r="F31" s="38">
        <f>SUMIFS(Raw_totalendusesannual!$E:$E,
        Raw_totalendusesannual!$B:$B,$A31,
        Raw_totalendusesannual!$C:$C,$B31,
        Raw_totalendusesannual!$A:$A,$C31) / $D31</f>
        <v>7.0943142221602864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Zones!$H$52</f>
        <v>250010.12000000002</v>
      </c>
      <c r="E32" s="38">
        <f>SUMIFS(Raw_totalendusesannual!$D:$D,
        Raw_totalendusesannual!$B:$B,$A32,
        Raw_totalendusesannual!$C:$C,$B32,
        Raw_totalendusesannual!$A:$A,$C32) / $D32</f>
        <v>32.357602484251437</v>
      </c>
      <c r="F32" s="38">
        <f>SUMIFS(Raw_totalendusesannual!$E:$E,
        Raw_totalendusesannual!$B:$B,$A32,
        Raw_totalendusesannual!$C:$C,$B32,
        Raw_totalendusesannual!$A:$A,$C32) / $D32</f>
        <v>8.5263557331199227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Zones!$H$52</f>
        <v>250010.12000000002</v>
      </c>
      <c r="E33" s="38">
        <f>SUMIFS(Raw_totalendusesannual!$D:$D,
        Raw_totalendusesannual!$B:$B,$A33,
        Raw_totalendusesannual!$C:$C,$B33,
        Raw_totalendusesannual!$A:$A,$C33) / $D33</f>
        <v>36.744810450072983</v>
      </c>
      <c r="F33" s="38">
        <f>SUMIFS(Raw_totalendusesannual!$E:$E,
        Raw_totalendusesannual!$B:$B,$A33,
        Raw_totalendusesannual!$C:$C,$B33,
        Raw_totalendusesannual!$A:$A,$C33) / $D33</f>
        <v>7.2237661419465731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Zones!$H$52</f>
        <v>250010.12000000002</v>
      </c>
      <c r="E34" s="38">
        <f>SUMIFS(Raw_totalendusesannual!$D:$D,
        Raw_totalendusesannual!$B:$B,$A34,
        Raw_totalendusesannual!$C:$C,$B34,
        Raw_totalendusesannual!$A:$A,$C34) / $D34</f>
        <v>32.370543560396676</v>
      </c>
      <c r="F34" s="38">
        <f>SUMIFS(Raw_totalendusesannual!$E:$E,
        Raw_totalendusesannual!$B:$B,$A34,
        Raw_totalendusesannual!$C:$C,$B34,
        Raw_totalendusesannual!$A:$A,$C34) / $D34</f>
        <v>8.6624265849718398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Zones!$H$52</f>
        <v>250010.12000000002</v>
      </c>
      <c r="E35" s="38">
        <f>SUMIFS(Raw_totalendusesannual!$D:$D,
        Raw_totalendusesannual!$B:$B,$A35,
        Raw_totalendusesannual!$C:$C,$B35,
        Raw_totalendusesannual!$A:$A,$C35) / $D35</f>
        <v>43.037861987346744</v>
      </c>
      <c r="F35" s="38">
        <f>SUMIFS(Raw_totalendusesannual!$E:$E,
        Raw_totalendusesannual!$B:$B,$A35,
        Raw_totalendusesannual!$C:$C,$B35,
        Raw_totalendusesannual!$A:$A,$C35) / $D35</f>
        <v>6.7004237268475366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Zones!$H$52</f>
        <v>250010.12000000002</v>
      </c>
      <c r="E36" s="38">
        <f>SUMIFS(Raw_totalendusesannual!$D:$D,
        Raw_totalendusesannual!$B:$B,$A36,
        Raw_totalendusesannual!$C:$C,$B36,
        Raw_totalendusesannual!$A:$A,$C36) / $D36</f>
        <v>37.970023533447367</v>
      </c>
      <c r="F36" s="38">
        <f>SUMIFS(Raw_totalendusesannual!$E:$E,
        Raw_totalendusesannual!$B:$B,$A36,
        Raw_totalendusesannual!$C:$C,$B36,
        Raw_totalendusesannual!$A:$A,$C36) / $D36</f>
        <v>7.7888620668635333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Zones!$H$52</f>
        <v>250010.12000000002</v>
      </c>
      <c r="E37" s="38">
        <f>SUMIFS(Raw_totalendusesannual!$D:$D,
        Raw_totalendusesannual!$B:$B,$A37,
        Raw_totalendusesannual!$C:$C,$B37,
        Raw_totalendusesannual!$A:$A,$C37) / $D37</f>
        <v>43.091224827218987</v>
      </c>
      <c r="F37" s="38">
        <f>SUMIFS(Raw_totalendusesannual!$E:$E,
        Raw_totalendusesannual!$B:$B,$A37,
        Raw_totalendusesannual!$C:$C,$B37,
        Raw_totalendusesannual!$A:$A,$C37) / $D37</f>
        <v>6.4793411162716135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Zones!$H$52</f>
        <v>250010.12000000002</v>
      </c>
      <c r="E38" s="38">
        <f>SUMIFS(Raw_totalendusesannual!$D:$D,
        Raw_totalendusesannual!$B:$B,$A38,
        Raw_totalendusesannual!$C:$C,$B38,
        Raw_totalendusesannual!$A:$A,$C38) / $D38</f>
        <v>38.067746497621769</v>
      </c>
      <c r="F38" s="38">
        <f>SUMIFS(Raw_totalendusesannual!$E:$E,
        Raw_totalendusesannual!$B:$B,$A38,
        Raw_totalendusesannual!$C:$C,$B38,
        Raw_totalendusesannual!$A:$A,$C38) / $D38</f>
        <v>7.3885720306042009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Zones!$H$52</f>
        <v>250010.12000000002</v>
      </c>
      <c r="E39" s="38">
        <f>SUMIFS(Raw_totalendusesannual!$D:$D,
        Raw_totalendusesannual!$B:$B,$A39,
        Raw_totalendusesannual!$C:$C,$B39,
        Raw_totalendusesannual!$A:$A,$C39) / $D39</f>
        <v>43.032572001485377</v>
      </c>
      <c r="F39" s="38">
        <f>SUMIFS(Raw_totalendusesannual!$E:$E,
        Raw_totalendusesannual!$B:$B,$A39,
        Raw_totalendusesannual!$C:$C,$B39,
        Raw_totalendusesannual!$A:$A,$C39) / $D39</f>
        <v>6.505381742147077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Zones!$H$52</f>
        <v>250010.12000000002</v>
      </c>
      <c r="E40" s="38">
        <f>SUMIFS(Raw_totalendusesannual!$D:$D,
        Raw_totalendusesannual!$B:$B,$A40,
        Raw_totalendusesannual!$C:$C,$B40,
        Raw_totalendusesannual!$A:$A,$C40) / $D40</f>
        <v>37.960582555618146</v>
      </c>
      <c r="F40" s="38">
        <f>SUMIFS(Raw_totalendusesannual!$E:$E,
        Raw_totalendusesannual!$B:$B,$A40,
        Raw_totalendusesannual!$C:$C,$B40,
        Raw_totalendusesannual!$A:$A,$C40) / $D40</f>
        <v>7.4241701895907246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Zones!$H$52</f>
        <v>250010.12000000002</v>
      </c>
      <c r="E41" s="38">
        <f>SUMIFS(Raw_totalendusesannual!$D:$D,
        Raw_totalendusesannual!$B:$B,$A41,
        Raw_totalendusesannual!$C:$C,$B41,
        Raw_totalendusesannual!$A:$A,$C41) / $D41</f>
        <v>40.924298024415968</v>
      </c>
      <c r="F41" s="38">
        <f>SUMIFS(Raw_totalendusesannual!$E:$E,
        Raw_totalendusesannual!$B:$B,$A41,
        Raw_totalendusesannual!$C:$C,$B41,
        Raw_totalendusesannual!$A:$A,$C41) / $D41</f>
        <v>6.9320946288094252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Zones!$H$52</f>
        <v>250010.12000000002</v>
      </c>
      <c r="E42" s="38">
        <f>SUMIFS(Raw_totalendusesannual!$D:$D,
        Raw_totalendusesannual!$B:$B,$A42,
        Raw_totalendusesannual!$C:$C,$B42,
        Raw_totalendusesannual!$A:$A,$C42) / $D42</f>
        <v>35.96503993518342</v>
      </c>
      <c r="F42" s="38">
        <f>SUMIFS(Raw_totalendusesannual!$E:$E,
        Raw_totalendusesannual!$B:$B,$A42,
        Raw_totalendusesannual!$C:$C,$B42,
        Raw_totalendusesannual!$A:$A,$C42) / $D42</f>
        <v>8.1451270852555879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Zones!$H$52</f>
        <v>250010.12000000002</v>
      </c>
      <c r="E43" s="38">
        <f>SUMIFS(Raw_totalendusesannual!$D:$D,
        Raw_totalendusesannual!$B:$B,$A43,
        Raw_totalendusesannual!$C:$C,$B43,
        Raw_totalendusesannual!$A:$A,$C43) / $D43</f>
        <v>34.259983555865652</v>
      </c>
      <c r="F43" s="38">
        <f>SUMIFS(Raw_totalendusesannual!$E:$E,
        Raw_totalendusesannual!$B:$B,$A43,
        Raw_totalendusesannual!$C:$C,$B43,
        Raw_totalendusesannual!$A:$A,$C43) / $D43</f>
        <v>7.4123137895377988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Zones!$H$52</f>
        <v>250010.12000000002</v>
      </c>
      <c r="E44" s="38">
        <f>SUMIFS(Raw_totalendusesannual!$D:$D,
        Raw_totalendusesannual!$B:$B,$A44,
        Raw_totalendusesannual!$C:$C,$B44,
        Raw_totalendusesannual!$A:$A,$C44) / $D44</f>
        <v>30.087030197017622</v>
      </c>
      <c r="F44" s="38">
        <f>SUMIFS(Raw_totalendusesannual!$E:$E,
        Raw_totalendusesannual!$B:$B,$A44,
        Raw_totalendusesannual!$C:$C,$B44,
        Raw_totalendusesannual!$A:$A,$C44) / $D44</f>
        <v>9.138413757011115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Zones!$H$52</f>
        <v>250010.12000000002</v>
      </c>
      <c r="E45" s="38">
        <f>SUMIFS(Raw_totalendusesannual!$D:$D,
        Raw_totalendusesannual!$B:$B,$A45,
        Raw_totalendusesannual!$C:$C,$B45,
        Raw_totalendusesannual!$A:$A,$C45) / $D45</f>
        <v>40.101401135282039</v>
      </c>
      <c r="F45" s="38">
        <f>SUMIFS(Raw_totalendusesannual!$E:$E,
        Raw_totalendusesannual!$B:$B,$A45,
        Raw_totalendusesannual!$C:$C,$B45,
        Raw_totalendusesannual!$A:$A,$C45) / $D45</f>
        <v>6.9478080727292157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Zones!$H$52</f>
        <v>250010.12000000002</v>
      </c>
      <c r="E46" s="38">
        <f>SUMIFS(Raw_totalendusesannual!$D:$D,
        Raw_totalendusesannual!$B:$B,$A46,
        Raw_totalendusesannual!$C:$C,$B46,
        Raw_totalendusesannual!$A:$A,$C46) / $D46</f>
        <v>35.196352131665712</v>
      </c>
      <c r="F46" s="38">
        <f>SUMIFS(Raw_totalendusesannual!$E:$E,
        Raw_totalendusesannual!$B:$B,$A46,
        Raw_totalendusesannual!$C:$C,$B46,
        Raw_totalendusesannual!$A:$A,$C46) / $D46</f>
        <v>8.2924581212952493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Zones!$H$52</f>
        <v>250010.12000000002</v>
      </c>
      <c r="E47" s="38">
        <f>SUMIFS(Raw_totalendusesannual!$D:$D,
        Raw_totalendusesannual!$B:$B,$A47,
        Raw_totalendusesannual!$C:$C,$B47,
        Raw_totalendusesannual!$A:$A,$C47) / $D47</f>
        <v>40.165346666766929</v>
      </c>
      <c r="F47" s="38">
        <f>SUMIFS(Raw_totalendusesannual!$E:$E,
        Raw_totalendusesannual!$B:$B,$A47,
        Raw_totalendusesannual!$C:$C,$B47,
        Raw_totalendusesannual!$A:$A,$C47) / $D47</f>
        <v>6.700438086266268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Zones!$H$52</f>
        <v>250010.12000000002</v>
      </c>
      <c r="E48" s="38">
        <f>SUMIFS(Raw_totalendusesannual!$D:$D,
        Raw_totalendusesannual!$B:$B,$A48,
        Raw_totalendusesannual!$C:$C,$B48,
        Raw_totalendusesannual!$A:$A,$C48) / $D48</f>
        <v>35.321724776581043</v>
      </c>
      <c r="F48" s="38">
        <f>SUMIFS(Raw_totalendusesannual!$E:$E,
        Raw_totalendusesannual!$B:$B,$A48,
        Raw_totalendusesannual!$C:$C,$B48,
        Raw_totalendusesannual!$A:$A,$C48) / $D48</f>
        <v>7.8086675451377721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Zones!$H$52</f>
        <v>250010.12000000002</v>
      </c>
      <c r="E49" s="38">
        <f>SUMIFS(Raw_totalendusesannual!$D:$D,
        Raw_totalendusesannual!$B:$B,$A49,
        Raw_totalendusesannual!$C:$C,$B49,
        Raw_totalendusesannual!$A:$A,$C49) / $D49</f>
        <v>40.097529052023972</v>
      </c>
      <c r="F49" s="38">
        <f>SUMIFS(Raw_totalendusesannual!$E:$E,
        Raw_totalendusesannual!$B:$B,$A49,
        Raw_totalendusesannual!$C:$C,$B49,
        Raw_totalendusesannual!$A:$A,$C49) / $D49</f>
        <v>6.7309390515871907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Zones!$H$52</f>
        <v>250010.12000000002</v>
      </c>
      <c r="E50" s="38">
        <f>SUMIFS(Raw_totalendusesannual!$D:$D,
        Raw_totalendusesannual!$B:$B,$A50,
        Raw_totalendusesannual!$C:$C,$B50,
        Raw_totalendusesannual!$A:$A,$C50) / $D50</f>
        <v>35.1854670922921</v>
      </c>
      <c r="F50" s="38">
        <f>SUMIFS(Raw_totalendusesannual!$E:$E,
        Raw_totalendusesannual!$B:$B,$A50,
        Raw_totalendusesannual!$C:$C,$B50,
        Raw_totalendusesannual!$A:$A,$C50) / $D50</f>
        <v>7.8497378426121296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Zones!$H$52</f>
        <v>250010.12000000002</v>
      </c>
      <c r="E51" s="38">
        <f>SUMIFS(Raw_totalendusesannual!$D:$D,
        Raw_totalendusesannual!$B:$B,$A51,
        Raw_totalendusesannual!$C:$C,$B51,
        Raw_totalendusesannual!$A:$A,$C51) / $D51</f>
        <v>38.074887208565791</v>
      </c>
      <c r="F51" s="38">
        <f>SUMIFS(Raw_totalendusesannual!$E:$E,
        Raw_totalendusesannual!$B:$B,$A51,
        Raw_totalendusesannual!$C:$C,$B51,
        Raw_totalendusesannual!$A:$A,$C51) / $D51</f>
        <v>7.1728205642235592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Zones!$H$52</f>
        <v>250010.12000000002</v>
      </c>
      <c r="E52" s="38">
        <f>SUMIFS(Raw_totalendusesannual!$D:$D,
        Raw_totalendusesannual!$B:$B,$A52,
        Raw_totalendusesannual!$C:$C,$B52,
        Raw_totalendusesannual!$A:$A,$C52) / $D52</f>
        <v>33.311921533416324</v>
      </c>
      <c r="F52" s="38">
        <f>SUMIFS(Raw_totalendusesannual!$E:$E,
        Raw_totalendusesannual!$B:$B,$A52,
        Raw_totalendusesannual!$C:$C,$B52,
        Raw_totalendusesannual!$A:$A,$C52) / $D52</f>
        <v>8.665728011330101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Zones!$H$52</f>
        <v>250010.12000000002</v>
      </c>
      <c r="E53" s="38">
        <f>SUMIFS(Raw_totalendusesannual!$D:$D,
        Raw_totalendusesannual!$B:$B,$A53,
        Raw_totalendusesannual!$C:$C,$B53,
        Raw_totalendusesannual!$A:$A,$C53) / $D53</f>
        <v>37.367254093554287</v>
      </c>
      <c r="F53" s="38">
        <f>SUMIFS(Raw_totalendusesannual!$E:$E,
        Raw_totalendusesannual!$B:$B,$A53,
        Raw_totalendusesannual!$C:$C,$B53,
        Raw_totalendusesannual!$A:$A,$C53) / $D53</f>
        <v>4.9662828048720584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Zones!$H$52</f>
        <v>250010.12000000002</v>
      </c>
      <c r="E54" s="38">
        <f>SUMIFS(Raw_totalendusesannual!$D:$D,
        Raw_totalendusesannual!$B:$B,$A54,
        Raw_totalendusesannual!$C:$C,$B54,
        Raw_totalendusesannual!$A:$A,$C54) / $D54</f>
        <v>32.663436904074118</v>
      </c>
      <c r="F54" s="38">
        <f>SUMIFS(Raw_totalendusesannual!$E:$E,
        Raw_totalendusesannual!$B:$B,$A54,
        Raw_totalendusesannual!$C:$C,$B54,
        Raw_totalendusesannual!$A:$A,$C54) / $D54</f>
        <v>5.7558050050133964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Zones!$H$52</f>
        <v>250010.12000000002</v>
      </c>
      <c r="E55" s="38">
        <f>SUMIFS(Raw_totalendusesannual!$D:$D,
        Raw_totalendusesannual!$B:$B,$A55,
        Raw_totalendusesannual!$C:$C,$B55,
        Raw_totalendusesannual!$A:$A,$C55) / $D55</f>
        <v>44.262765643246759</v>
      </c>
      <c r="F55" s="38">
        <f>SUMIFS(Raw_totalendusesannual!$E:$E,
        Raw_totalendusesannual!$B:$B,$A55,
        Raw_totalendusesannual!$C:$C,$B55,
        Raw_totalendusesannual!$A:$A,$C55) / $D55</f>
        <v>4.8035385527593837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Zones!$H$52</f>
        <v>250010.12000000002</v>
      </c>
      <c r="E56" s="38">
        <f>SUMIFS(Raw_totalendusesannual!$D:$D,
        Raw_totalendusesannual!$B:$B,$A56,
        Raw_totalendusesannual!$C:$C,$B56,
        Raw_totalendusesannual!$A:$A,$C56) / $D56</f>
        <v>38.722929215825339</v>
      </c>
      <c r="F56" s="38">
        <f>SUMIFS(Raw_totalendusesannual!$E:$E,
        Raw_totalendusesannual!$B:$B,$A56,
        Raw_totalendusesannual!$C:$C,$B56,
        Raw_totalendusesannual!$A:$A,$C56) / $D56</f>
        <v>5.4176485335873599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Zones!$H$52</f>
        <v>250010.12000000002</v>
      </c>
      <c r="E57" s="38">
        <f>SUMIFS(Raw_totalendusesannual!$D:$D,
        Raw_totalendusesannual!$B:$B,$A57,
        Raw_totalendusesannual!$C:$C,$B57,
        Raw_totalendusesannual!$A:$A,$C57) / $D57</f>
        <v>44.239305352919303</v>
      </c>
      <c r="F57" s="38">
        <f>SUMIFS(Raw_totalendusesannual!$E:$E,
        Raw_totalendusesannual!$B:$B,$A57,
        Raw_totalendusesannual!$C:$C,$B57,
        Raw_totalendusesannual!$A:$A,$C57) / $D57</f>
        <v>4.7619111978347108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Zones!$H$52</f>
        <v>250010.12000000002</v>
      </c>
      <c r="E58" s="38">
        <f>SUMIFS(Raw_totalendusesannual!$D:$D,
        Raw_totalendusesannual!$B:$B,$A58,
        Raw_totalendusesannual!$C:$C,$B58,
        Raw_totalendusesannual!$A:$A,$C58) / $D58</f>
        <v>38.711108014347573</v>
      </c>
      <c r="F58" s="38">
        <f>SUMIFS(Raw_totalendusesannual!$E:$E,
        Raw_totalendusesannual!$B:$B,$A58,
        Raw_totalendusesannual!$C:$C,$B58,
        Raw_totalendusesannual!$A:$A,$C58) / $D58</f>
        <v>5.3261597170546535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Zones!$H$52</f>
        <v>250010.12000000002</v>
      </c>
      <c r="E59" s="38">
        <f>SUMIFS(Raw_totalendusesannual!$D:$D,
        Raw_totalendusesannual!$B:$B,$A59,
        Raw_totalendusesannual!$C:$C,$B59,
        Raw_totalendusesannual!$A:$A,$C59) / $D59</f>
        <v>44.261735924929752</v>
      </c>
      <c r="F59" s="38">
        <f>SUMIFS(Raw_totalendusesannual!$E:$E,
        Raw_totalendusesannual!$B:$B,$A59,
        Raw_totalendusesannual!$C:$C,$B59,
        Raw_totalendusesannual!$A:$A,$C59) / $D59</f>
        <v>4.7649023567525983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Zones!$H$52</f>
        <v>250010.12000000002</v>
      </c>
      <c r="E60" s="38">
        <f>SUMIFS(Raw_totalendusesannual!$D:$D,
        Raw_totalendusesannual!$B:$B,$A60,
        Raw_totalendusesannual!$C:$C,$B60,
        Raw_totalendusesannual!$A:$A,$C60) / $D60</f>
        <v>38.720078091238861</v>
      </c>
      <c r="F60" s="38">
        <f>SUMIFS(Raw_totalendusesannual!$E:$E,
        Raw_totalendusesannual!$B:$B,$A60,
        Raw_totalendusesannual!$C:$C,$B60,
        Raw_totalendusesannual!$A:$A,$C60) / $D60</f>
        <v>5.3318431269902185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Zones!$H$52</f>
        <v>250010.12000000002</v>
      </c>
      <c r="E61" s="38">
        <f>SUMIFS(Raw_totalendusesannual!$D:$D,
        Raw_totalendusesannual!$B:$B,$A61,
        Raw_totalendusesannual!$C:$C,$B61,
        Raw_totalendusesannual!$A:$A,$C61) / $D61</f>
        <v>42.325270993030202</v>
      </c>
      <c r="F61" s="38">
        <f>SUMIFS(Raw_totalendusesannual!$E:$E,
        Raw_totalendusesannual!$B:$B,$A61,
        Raw_totalendusesannual!$C:$C,$B61,
        Raw_totalendusesannual!$A:$A,$C61) / $D61</f>
        <v>4.8718993455144926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Zones!$H$52</f>
        <v>250010.12000000002</v>
      </c>
      <c r="E62" s="38">
        <f>SUMIFS(Raw_totalendusesannual!$D:$D,
        Raw_totalendusesannual!$B:$B,$A62,
        Raw_totalendusesannual!$C:$C,$B62,
        Raw_totalendusesannual!$A:$A,$C62) / $D62</f>
        <v>36.890688344935796</v>
      </c>
      <c r="F62" s="38">
        <f>SUMIFS(Raw_totalendusesannual!$E:$E,
        Raw_totalendusesannual!$B:$B,$A62,
        Raw_totalendusesannual!$C:$C,$B62,
        Raw_totalendusesannual!$A:$A,$C62) / $D62</f>
        <v>5.5431111348612596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Zones!$H$52</f>
        <v>250010.12000000002</v>
      </c>
      <c r="E63" s="38">
        <f>SUMIFS(Raw_totalendusesannual!$D:$D,
        Raw_totalendusesannual!$B:$B,$A63,
        Raw_totalendusesannual!$C:$C,$B63,
        Raw_totalendusesannual!$A:$A,$C63) / $D63</f>
        <v>38.289685673523934</v>
      </c>
      <c r="F63" s="38">
        <f>SUMIFS(Raw_totalendusesannual!$E:$E,
        Raw_totalendusesannual!$B:$B,$A63,
        Raw_totalendusesannual!$C:$C,$B63,
        Raw_totalendusesannual!$A:$A,$C63) / $D63</f>
        <v>5.0420447380290039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Zones!$H$52</f>
        <v>250010.12000000002</v>
      </c>
      <c r="E64" s="38">
        <f>SUMIFS(Raw_totalendusesannual!$D:$D,
        Raw_totalendusesannual!$B:$B,$A64,
        Raw_totalendusesannual!$C:$C,$B64,
        Raw_totalendusesannual!$A:$A,$C64) / $D64</f>
        <v>33.522304697105859</v>
      </c>
      <c r="F64" s="38">
        <f>SUMIFS(Raw_totalendusesannual!$E:$E,
        Raw_totalendusesannual!$B:$B,$A64,
        Raw_totalendusesannual!$C:$C,$B64,
        Raw_totalendusesannual!$A:$A,$C64) / $D64</f>
        <v>5.7408191316415502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Zones!$H$52</f>
        <v>250010.12000000002</v>
      </c>
      <c r="E65" s="38">
        <f>SUMIFS(Raw_totalendusesannual!$D:$D,
        Raw_totalendusesannual!$B:$B,$A65,
        Raw_totalendusesannual!$C:$C,$B65,
        Raw_totalendusesannual!$A:$A,$C65) / $D65</f>
        <v>45.356391333278822</v>
      </c>
      <c r="F65" s="38">
        <f>SUMIFS(Raw_totalendusesannual!$E:$E,
        Raw_totalendusesannual!$B:$B,$A65,
        Raw_totalendusesannual!$C:$C,$B65,
        Raw_totalendusesannual!$A:$A,$C65) / $D65</f>
        <v>4.8096629848423724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Zones!$H$52</f>
        <v>250010.12000000002</v>
      </c>
      <c r="E66" s="38">
        <f>SUMIFS(Raw_totalendusesannual!$D:$D,
        Raw_totalendusesannual!$B:$B,$A66,
        Raw_totalendusesannual!$C:$C,$B66,
        Raw_totalendusesannual!$A:$A,$C66) / $D66</f>
        <v>39.571964086893757</v>
      </c>
      <c r="F66" s="38">
        <f>SUMIFS(Raw_totalendusesannual!$E:$E,
        Raw_totalendusesannual!$B:$B,$A66,
        Raw_totalendusesannual!$C:$C,$B66,
        Raw_totalendusesannual!$A:$A,$C66) / $D66</f>
        <v>5.3014617568280835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Zones!$H$52</f>
        <v>250010.12000000002</v>
      </c>
      <c r="E67" s="38">
        <f>SUMIFS(Raw_totalendusesannual!$D:$D,
        Raw_totalendusesannual!$B:$B,$A67,
        Raw_totalendusesannual!$C:$C,$B67,
        Raw_totalendusesannual!$A:$A,$C67) / $D67</f>
        <v>45.343401779095977</v>
      </c>
      <c r="F67" s="38">
        <f>SUMIFS(Raw_totalendusesannual!$E:$E,
        Raw_totalendusesannual!$B:$B,$A67,
        Raw_totalendusesannual!$C:$C,$B67,
        Raw_totalendusesannual!$A:$A,$C67) / $D67</f>
        <v>4.7693361372731626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Zones!$H$52</f>
        <v>250010.12000000002</v>
      </c>
      <c r="E68" s="38">
        <f>SUMIFS(Raw_totalendusesannual!$D:$D,
        Raw_totalendusesannual!$B:$B,$A68,
        Raw_totalendusesannual!$C:$C,$B68,
        Raw_totalendusesannual!$A:$A,$C68) / $D68</f>
        <v>39.567183520411092</v>
      </c>
      <c r="F68" s="38">
        <f>SUMIFS(Raw_totalendusesannual!$E:$E,
        Raw_totalendusesannual!$B:$B,$A68,
        Raw_totalendusesannual!$C:$C,$B68,
        Raw_totalendusesannual!$A:$A,$C68) / $D68</f>
        <v>5.2220167327626577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Zones!$H$52</f>
        <v>250010.12000000002</v>
      </c>
      <c r="E69" s="38">
        <f>SUMIFS(Raw_totalendusesannual!$D:$D,
        Raw_totalendusesannual!$B:$B,$A69,
        Raw_totalendusesannual!$C:$C,$B69,
        Raw_totalendusesannual!$A:$A,$C69) / $D69</f>
        <v>45.355275498447817</v>
      </c>
      <c r="F69" s="38">
        <f>SUMIFS(Raw_totalendusesannual!$E:$E,
        Raw_totalendusesannual!$B:$B,$A69,
        Raw_totalendusesannual!$C:$C,$B69,
        Raw_totalendusesannual!$A:$A,$C69) / $D69</f>
        <v>4.7724693304415027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Zones!$H$52</f>
        <v>250010.12000000002</v>
      </c>
      <c r="E70" s="38">
        <f>SUMIFS(Raw_totalendusesannual!$D:$D,
        Raw_totalendusesannual!$B:$B,$A70,
        Raw_totalendusesannual!$C:$C,$B70,
        Raw_totalendusesannual!$A:$A,$C70) / $D70</f>
        <v>39.569949688436608</v>
      </c>
      <c r="F70" s="38">
        <f>SUMIFS(Raw_totalendusesannual!$E:$E,
        Raw_totalendusesannual!$B:$B,$A70,
        Raw_totalendusesannual!$C:$C,$B70,
        Raw_totalendusesannual!$A:$A,$C70) / $D70</f>
        <v>5.2269594126829739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Zones!$H$52</f>
        <v>250010.12000000002</v>
      </c>
      <c r="E71" s="38">
        <f>SUMIFS(Raw_totalendusesannual!$D:$D,
        Raw_totalendusesannual!$B:$B,$A71,
        Raw_totalendusesannual!$C:$C,$B71,
        Raw_totalendusesannual!$A:$A,$C71) / $D71</f>
        <v>43.382663269790832</v>
      </c>
      <c r="F71" s="38">
        <f>SUMIFS(Raw_totalendusesannual!$E:$E,
        Raw_totalendusesannual!$B:$B,$A71,
        Raw_totalendusesannual!$C:$C,$B71,
        Raw_totalendusesannual!$A:$A,$C71) / $D71</f>
        <v>4.8733920450900143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Zones!$H$52</f>
        <v>250010.12000000002</v>
      </c>
      <c r="E72" s="38">
        <f>SUMIFS(Raw_totalendusesannual!$D:$D,
        Raw_totalendusesannual!$B:$B,$A72,
        Raw_totalendusesannual!$C:$C,$B72,
        Raw_totalendusesannual!$A:$A,$C72) / $D72</f>
        <v>37.73922003637292</v>
      </c>
      <c r="F72" s="38">
        <f>SUMIFS(Raw_totalendusesannual!$E:$E,
        Raw_totalendusesannual!$B:$B,$A72,
        Raw_totalendusesannual!$C:$C,$B72,
        Raw_totalendusesannual!$A:$A,$C72) / $D72</f>
        <v>5.4110520006150145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Zones!$H$52</f>
        <v>250010.12000000002</v>
      </c>
      <c r="E73" s="38">
        <f>SUMIFS(Raw_totalendusesannual!$D:$D,
        Raw_totalendusesannual!$B:$B,$A73,
        Raw_totalendusesannual!$C:$C,$B73,
        Raw_totalendusesannual!$A:$A,$C73) / $D73</f>
        <v>39.767535690155256</v>
      </c>
      <c r="F73" s="38">
        <f>SUMIFS(Raw_totalendusesannual!$E:$E,
        Raw_totalendusesannual!$B:$B,$A73,
        Raw_totalendusesannual!$C:$C,$B73,
        Raw_totalendusesannual!$A:$A,$C73) / $D73</f>
        <v>5.5166566857373605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Zones!$H$52</f>
        <v>250010.12000000002</v>
      </c>
      <c r="E74" s="38">
        <f>SUMIFS(Raw_totalendusesannual!$D:$D,
        Raw_totalendusesannual!$B:$B,$A74,
        Raw_totalendusesannual!$C:$C,$B74,
        Raw_totalendusesannual!$A:$A,$C74) / $D74</f>
        <v>34.971356879473518</v>
      </c>
      <c r="F74" s="38">
        <f>SUMIFS(Raw_totalendusesannual!$E:$E,
        Raw_totalendusesannual!$B:$B,$A74,
        Raw_totalendusesannual!$C:$C,$B74,
        Raw_totalendusesannual!$A:$A,$C74) / $D74</f>
        <v>6.4545407201916456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Zones!$H$52</f>
        <v>250010.12000000002</v>
      </c>
      <c r="E75" s="38">
        <f>SUMIFS(Raw_totalendusesannual!$D:$D,
        Raw_totalendusesannual!$B:$B,$A75,
        Raw_totalendusesannual!$C:$C,$B75,
        Raw_totalendusesannual!$A:$A,$C75) / $D75</f>
        <v>47.066701899907081</v>
      </c>
      <c r="F75" s="38">
        <f>SUMIFS(Raw_totalendusesannual!$E:$E,
        Raw_totalendusesannual!$B:$B,$A75,
        Raw_totalendusesannual!$C:$C,$B75,
        Raw_totalendusesannual!$A:$A,$C75) / $D75</f>
        <v>5.2479939612044504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Zones!$H$52</f>
        <v>250010.12000000002</v>
      </c>
      <c r="E76" s="38">
        <f>SUMIFS(Raw_totalendusesannual!$D:$D,
        Raw_totalendusesannual!$B:$B,$A76,
        Raw_totalendusesannual!$C:$C,$B76,
        Raw_totalendusesannual!$A:$A,$C76) / $D76</f>
        <v>41.374533278892862</v>
      </c>
      <c r="F76" s="38">
        <f>SUMIFS(Raw_totalendusesannual!$E:$E,
        Raw_totalendusesannual!$B:$B,$A76,
        Raw_totalendusesannual!$C:$C,$B76,
        Raw_totalendusesannual!$A:$A,$C76) / $D76</f>
        <v>5.9112546324124793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Zones!$H$52</f>
        <v>250010.12000000002</v>
      </c>
      <c r="E77" s="38">
        <f>SUMIFS(Raw_totalendusesannual!$D:$D,
        Raw_totalendusesannual!$B:$B,$A77,
        Raw_totalendusesannual!$C:$C,$B77,
        Raw_totalendusesannual!$A:$A,$C77) / $D77</f>
        <v>47.067776216418757</v>
      </c>
      <c r="F77" s="38">
        <f>SUMIFS(Raw_totalendusesannual!$E:$E,
        Raw_totalendusesannual!$B:$B,$A77,
        Raw_totalendusesannual!$C:$C,$B77,
        Raw_totalendusesannual!$A:$A,$C77) / $D77</f>
        <v>5.1836439660922515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Zones!$H$52</f>
        <v>250010.12000000002</v>
      </c>
      <c r="E78" s="38">
        <f>SUMIFS(Raw_totalendusesannual!$D:$D,
        Raw_totalendusesannual!$B:$B,$A78,
        Raw_totalendusesannual!$C:$C,$B78,
        Raw_totalendusesannual!$A:$A,$C78) / $D78</f>
        <v>41.391662785490439</v>
      </c>
      <c r="F78" s="38">
        <f>SUMIFS(Raw_totalendusesannual!$E:$E,
        Raw_totalendusesannual!$B:$B,$A78,
        Raw_totalendusesannual!$C:$C,$B78,
        Raw_totalendusesannual!$A:$A,$C78) / $D78</f>
        <v>5.7811620585598691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Zones!$H$52</f>
        <v>250010.12000000002</v>
      </c>
      <c r="E79" s="38">
        <f>SUMIFS(Raw_totalendusesannual!$D:$D,
        Raw_totalendusesannual!$B:$B,$A79,
        Raw_totalendusesannual!$C:$C,$B79,
        Raw_totalendusesannual!$A:$A,$C79) / $D79</f>
        <v>47.06473489953126</v>
      </c>
      <c r="F79" s="38">
        <f>SUMIFS(Raw_totalendusesannual!$E:$E,
        Raw_totalendusesannual!$B:$B,$A79,
        Raw_totalendusesannual!$C:$C,$B79,
        Raw_totalendusesannual!$A:$A,$C79) / $D79</f>
        <v>5.1897438791677706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Zones!$H$52</f>
        <v>250010.12000000002</v>
      </c>
      <c r="E80" s="38">
        <f>SUMIFS(Raw_totalendusesannual!$D:$D,
        Raw_totalendusesannual!$B:$B,$A80,
        Raw_totalendusesannual!$C:$C,$B80,
        Raw_totalendusesannual!$A:$A,$C80) / $D80</f>
        <v>41.370042140694139</v>
      </c>
      <c r="F80" s="38">
        <f>SUMIFS(Raw_totalendusesannual!$E:$E,
        Raw_totalendusesannual!$B:$B,$A80,
        Raw_totalendusesannual!$C:$C,$B80,
        Raw_totalendusesannual!$A:$A,$C80) / $D80</f>
        <v>5.7899448630319439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Zones!$H$52</f>
        <v>250010.12000000002</v>
      </c>
      <c r="E81" s="38">
        <f>SUMIFS(Raw_totalendusesannual!$D:$D,
        Raw_totalendusesannual!$B:$B,$A81,
        Raw_totalendusesannual!$C:$C,$B81,
        Raw_totalendusesannual!$A:$A,$C81) / $D81</f>
        <v>45.030625560277315</v>
      </c>
      <c r="F81" s="38">
        <f>SUMIFS(Raw_totalendusesannual!$E:$E,
        Raw_totalendusesannual!$B:$B,$A81,
        Raw_totalendusesannual!$C:$C,$B81,
        Raw_totalendusesannual!$A:$A,$C81) / $D81</f>
        <v>5.33754801605631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Zones!$H$52</f>
        <v>250010.12000000002</v>
      </c>
      <c r="E82" s="38">
        <f>SUMIFS(Raw_totalendusesannual!$D:$D,
        Raw_totalendusesannual!$B:$B,$A82,
        Raw_totalendusesannual!$C:$C,$B82,
        Raw_totalendusesannual!$A:$A,$C82) / $D82</f>
        <v>39.422036795950497</v>
      </c>
      <c r="F82" s="38">
        <f>SUMIFS(Raw_totalendusesannual!$E:$E,
        Raw_totalendusesannual!$B:$B,$A82,
        Raw_totalendusesannual!$C:$C,$B82,
        Raw_totalendusesannual!$A:$A,$C82) / $D82</f>
        <v>6.0691711199530634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Zones!$H$52</f>
        <v>250010.12000000002</v>
      </c>
      <c r="E83" s="38">
        <f>SUMIFS(Raw_totalendusesannual!$D:$D,
        Raw_totalendusesannual!$B:$B,$A83,
        Raw_totalendusesannual!$C:$C,$B83,
        Raw_totalendusesannual!$A:$A,$C83) / $D83</f>
        <v>41.377064536427561</v>
      </c>
      <c r="F83" s="38">
        <f>SUMIFS(Raw_totalendusesannual!$E:$E,
        Raw_totalendusesannual!$B:$B,$A83,
        Raw_totalendusesannual!$C:$C,$B83,
        Raw_totalendusesannual!$A:$A,$C83) / $D83</f>
        <v>5.4955157415227829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Zones!$H$52</f>
        <v>250010.12000000002</v>
      </c>
      <c r="E84" s="38">
        <f>SUMIFS(Raw_totalendusesannual!$D:$D,
        Raw_totalendusesannual!$B:$B,$A84,
        Raw_totalendusesannual!$C:$C,$B84,
        Raw_totalendusesannual!$A:$A,$C84) / $D84</f>
        <v>36.387755503657203</v>
      </c>
      <c r="F84" s="38">
        <f>SUMIFS(Raw_totalendusesannual!$E:$E,
        Raw_totalendusesannual!$B:$B,$A84,
        Raw_totalendusesannual!$C:$C,$B84,
        Raw_totalendusesannual!$A:$A,$C84) / $D84</f>
        <v>6.3282753114153936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Zones!$H$52</f>
        <v>250010.12000000002</v>
      </c>
      <c r="E85" s="38">
        <f>SUMIFS(Raw_totalendusesannual!$D:$D,
        Raw_totalendusesannual!$B:$B,$A85,
        Raw_totalendusesannual!$C:$C,$B85,
        Raw_totalendusesannual!$A:$A,$C85) / $D85</f>
        <v>48.832764289701544</v>
      </c>
      <c r="F85" s="38">
        <f>SUMIFS(Raw_totalendusesannual!$E:$E,
        Raw_totalendusesannual!$B:$B,$A85,
        Raw_totalendusesannual!$C:$C,$B85,
        Raw_totalendusesannual!$A:$A,$C85) / $D85</f>
        <v>5.2065545986698458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Zones!$H$52</f>
        <v>250010.12000000002</v>
      </c>
      <c r="E86" s="38">
        <f>SUMIFS(Raw_totalendusesannual!$D:$D,
        Raw_totalendusesannual!$B:$B,$A86,
        Raw_totalendusesannual!$C:$C,$B86,
        Raw_totalendusesannual!$A:$A,$C86) / $D86</f>
        <v>43.001769048388915</v>
      </c>
      <c r="F86" s="38">
        <f>SUMIFS(Raw_totalendusesannual!$E:$E,
        Raw_totalendusesannual!$B:$B,$A86,
        Raw_totalendusesannual!$C:$C,$B86,
        Raw_totalendusesannual!$A:$A,$C86) / $D86</f>
        <v>5.7682425815402985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Zones!$H$52</f>
        <v>250010.12000000002</v>
      </c>
      <c r="E87" s="38">
        <f>SUMIFS(Raw_totalendusesannual!$D:$D,
        Raw_totalendusesannual!$B:$B,$A87,
        Raw_totalendusesannual!$C:$C,$B87,
        Raw_totalendusesannual!$A:$A,$C87) / $D87</f>
        <v>48.829536380367315</v>
      </c>
      <c r="F87" s="38">
        <f>SUMIFS(Raw_totalendusesannual!$E:$E,
        Raw_totalendusesannual!$B:$B,$A87,
        Raw_totalendusesannual!$C:$C,$B87,
        Raw_totalendusesannual!$A:$A,$C87) / $D87</f>
        <v>5.1609678440216733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Zones!$H$52</f>
        <v>250010.12000000002</v>
      </c>
      <c r="E88" s="38">
        <f>SUMIFS(Raw_totalendusesannual!$D:$D,
        Raw_totalendusesannual!$B:$B,$A88,
        Raw_totalendusesannual!$C:$C,$B88,
        Raw_totalendusesannual!$A:$A,$C88) / $D88</f>
        <v>43.009603211262004</v>
      </c>
      <c r="F88" s="38">
        <f>SUMIFS(Raw_totalendusesannual!$E:$E,
        Raw_totalendusesannual!$B:$B,$A88,
        Raw_totalendusesannual!$C:$C,$B88,
        Raw_totalendusesannual!$A:$A,$C88) / $D88</f>
        <v>5.6746974482472945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Zones!$H$52</f>
        <v>250010.12000000002</v>
      </c>
      <c r="E89" s="38">
        <f>SUMIFS(Raw_totalendusesannual!$D:$D,
        Raw_totalendusesannual!$B:$B,$A89,
        Raw_totalendusesannual!$C:$C,$B89,
        Raw_totalendusesannual!$A:$A,$C89) / $D89</f>
        <v>48.831404784734303</v>
      </c>
      <c r="F89" s="38">
        <f>SUMIFS(Raw_totalendusesannual!$E:$E,
        Raw_totalendusesannual!$B:$B,$A89,
        Raw_totalendusesannual!$C:$C,$B89,
        Raw_totalendusesannual!$A:$A,$C89) / $D89</f>
        <v>5.1648549666709487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Zones!$H$52</f>
        <v>250010.12000000002</v>
      </c>
      <c r="E90" s="38">
        <f>SUMIFS(Raw_totalendusesannual!$D:$D,
        Raw_totalendusesannual!$B:$B,$A90,
        Raw_totalendusesannual!$C:$C,$B90,
        Raw_totalendusesannual!$A:$A,$C90) / $D90</f>
        <v>42.999102676323659</v>
      </c>
      <c r="F90" s="38">
        <f>SUMIFS(Raw_totalendusesannual!$E:$E,
        Raw_totalendusesannual!$B:$B,$A90,
        Raw_totalendusesannual!$C:$C,$B90,
        Raw_totalendusesannual!$A:$A,$C90) / $D90</f>
        <v>5.681287101498131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Zones!$H$52</f>
        <v>250010.12000000002</v>
      </c>
      <c r="E91" s="38">
        <f>SUMIFS(Raw_totalendusesannual!$D:$D,
        Raw_totalendusesannual!$B:$B,$A91,
        Raw_totalendusesannual!$C:$C,$B91,
        Raw_totalendusesannual!$A:$A,$C91) / $D91</f>
        <v>46.740704496281985</v>
      </c>
      <c r="F91" s="38">
        <f>SUMIFS(Raw_totalendusesannual!$E:$E,
        Raw_totalendusesannual!$B:$B,$A91,
        Raw_totalendusesannual!$C:$C,$B91,
        Raw_totalendusesannual!$A:$A,$C91) / $D91</f>
        <v>5.2865181217464317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Zones!$H$52</f>
        <v>250010.12000000002</v>
      </c>
      <c r="E92" s="38">
        <f>SUMIFS(Raw_totalendusesannual!$D:$D,
        Raw_totalendusesannual!$B:$B,$A92,
        Raw_totalendusesannual!$C:$C,$B92,
        Raw_totalendusesannual!$A:$A,$C92) / $D92</f>
        <v>40.985236797614434</v>
      </c>
      <c r="F92" s="38">
        <f>SUMIFS(Raw_totalendusesannual!$E:$E,
        Raw_totalendusesannual!$B:$B,$A92,
        Raw_totalendusesannual!$C:$C,$B92,
        Raw_totalendusesannual!$A:$A,$C92) / $D92</f>
        <v>5.9090294024897867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Zones!$H$52</f>
        <v>250010.12000000002</v>
      </c>
      <c r="E93" s="38">
        <f>SUMIFS(Raw_totalendusesannual!$D:$D,
        Raw_totalendusesannual!$B:$B,$A93,
        Raw_totalendusesannual!$C:$C,$B93,
        Raw_totalendusesannual!$A:$A,$C93) / $D93</f>
        <v>44.128613833712002</v>
      </c>
      <c r="F93" s="38">
        <f>SUMIFS(Raw_totalendusesannual!$E:$E,
        Raw_totalendusesannual!$B:$B,$A93,
        Raw_totalendusesannual!$C:$C,$B93,
        Raw_totalendusesannual!$A:$A,$C93) / $D93</f>
        <v>7.474690064546186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Zones!$H$52</f>
        <v>250010.12000000002</v>
      </c>
      <c r="E94" s="38">
        <f>SUMIFS(Raw_totalendusesannual!$D:$D,
        Raw_totalendusesannual!$B:$B,$A94,
        Raw_totalendusesannual!$C:$C,$B94,
        Raw_totalendusesannual!$A:$A,$C94) / $D94</f>
        <v>38.598240983204995</v>
      </c>
      <c r="F94" s="38">
        <f>SUMIFS(Raw_totalendusesannual!$E:$E,
        Raw_totalendusesannual!$B:$B,$A94,
        Raw_totalendusesannual!$C:$C,$B94,
        Raw_totalendusesannual!$A:$A,$C94) / $D94</f>
        <v>8.1029519125065814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Zones!$H$52</f>
        <v>250010.12000000002</v>
      </c>
      <c r="E95" s="38">
        <f>SUMIFS(Raw_totalendusesannual!$D:$D,
        Raw_totalendusesannual!$B:$B,$A95,
        Raw_totalendusesannual!$C:$C,$B95,
        Raw_totalendusesannual!$A:$A,$C95) / $D95</f>
        <v>51.806156166798367</v>
      </c>
      <c r="F95" s="38">
        <f>SUMIFS(Raw_totalendusesannual!$E:$E,
        Raw_totalendusesannual!$B:$B,$A95,
        Raw_totalendusesannual!$C:$C,$B95,
        Raw_totalendusesannual!$A:$A,$C95) / $D95</f>
        <v>6.7384344281743473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Zones!$H$52</f>
        <v>250010.12000000002</v>
      </c>
      <c r="E96" s="38">
        <f>SUMIFS(Raw_totalendusesannual!$D:$D,
        Raw_totalendusesannual!$B:$B,$A96,
        Raw_totalendusesannual!$C:$C,$B96,
        Raw_totalendusesannual!$A:$A,$C96) / $D96</f>
        <v>45.465421799725547</v>
      </c>
      <c r="F96" s="38">
        <f>SUMIFS(Raw_totalendusesannual!$E:$E,
        Raw_totalendusesannual!$B:$B,$A96,
        Raw_totalendusesannual!$C:$C,$B96,
        Raw_totalendusesannual!$A:$A,$C96) / $D96</f>
        <v>7.0514853158744124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Zones!$H$52</f>
        <v>250010.12000000002</v>
      </c>
      <c r="E97" s="38">
        <f>SUMIFS(Raw_totalendusesannual!$D:$D,
        Raw_totalendusesannual!$B:$B,$A97,
        Raw_totalendusesannual!$C:$C,$B97,
        Raw_totalendusesannual!$A:$A,$C97) / $D97</f>
        <v>51.855967190448126</v>
      </c>
      <c r="F97" s="38">
        <f>SUMIFS(Raw_totalendusesannual!$E:$E,
        Raw_totalendusesannual!$B:$B,$A97,
        Raw_totalendusesannual!$C:$C,$B97,
        Raw_totalendusesannual!$A:$A,$C97) / $D97</f>
        <v>6.5602157624659352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Zones!$H$52</f>
        <v>250010.12000000002</v>
      </c>
      <c r="E98" s="38">
        <f>SUMIFS(Raw_totalendusesannual!$D:$D,
        Raw_totalendusesannual!$B:$B,$A98,
        Raw_totalendusesannual!$C:$C,$B98,
        Raw_totalendusesannual!$A:$A,$C98) / $D98</f>
        <v>45.544414882085569</v>
      </c>
      <c r="F98" s="38">
        <f>SUMIFS(Raw_totalendusesannual!$E:$E,
        Raw_totalendusesannual!$B:$B,$A98,
        Raw_totalendusesannual!$C:$C,$B98,
        Raw_totalendusesannual!$A:$A,$C98) / $D98</f>
        <v>6.7679882718347555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Zones!$H$52</f>
        <v>250010.12000000002</v>
      </c>
      <c r="E99" s="38">
        <f>SUMIFS(Raw_totalendusesannual!$D:$D,
        Raw_totalendusesannual!$B:$B,$A99,
        Raw_totalendusesannual!$C:$C,$B99,
        Raw_totalendusesannual!$A:$A,$C99) / $D99</f>
        <v>51.801228006290302</v>
      </c>
      <c r="F99" s="38">
        <f>SUMIFS(Raw_totalendusesannual!$E:$E,
        Raw_totalendusesannual!$B:$B,$A99,
        Raw_totalendusesannual!$C:$C,$B99,
        Raw_totalendusesannual!$A:$A,$C99) / $D99</f>
        <v>6.5803386678907234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Zones!$H$52</f>
        <v>250010.12000000002</v>
      </c>
      <c r="E100" s="38">
        <f>SUMIFS(Raw_totalendusesannual!$D:$D,
        Raw_totalendusesannual!$B:$B,$A100,
        Raw_totalendusesannual!$C:$C,$B100,
        Raw_totalendusesannual!$A:$A,$C100) / $D100</f>
        <v>45.455419564616022</v>
      </c>
      <c r="F100" s="38">
        <f>SUMIFS(Raw_totalendusesannual!$E:$E,
        Raw_totalendusesannual!$B:$B,$A100,
        Raw_totalendusesannual!$C:$C,$B100,
        Raw_totalendusesannual!$A:$A,$C100) / $D100</f>
        <v>6.792582716251645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Zones!$H$52</f>
        <v>250010.12000000002</v>
      </c>
      <c r="E101" s="38">
        <f>SUMIFS(Raw_totalendusesannual!$D:$D,
        Raw_totalendusesannual!$B:$B,$A101,
        Raw_totalendusesannual!$C:$C,$B101,
        Raw_totalendusesannual!$A:$A,$C101) / $D101</f>
        <v>49.547095413577651</v>
      </c>
      <c r="F101" s="38">
        <f>SUMIFS(Raw_totalendusesannual!$E:$E,
        Raw_totalendusesannual!$B:$B,$A101,
        Raw_totalendusesannual!$C:$C,$B101,
        Raw_totalendusesannual!$A:$A,$C101) / $D101</f>
        <v>6.9315669701690465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Zones!$H$52</f>
        <v>250010.12000000002</v>
      </c>
      <c r="E102" s="38">
        <f>SUMIFS(Raw_totalendusesannual!$D:$D,
        Raw_totalendusesannual!$B:$B,$A102,
        Raw_totalendusesannual!$C:$C,$B102,
        Raw_totalendusesannual!$A:$A,$C102) / $D102</f>
        <v>43.368197215376718</v>
      </c>
      <c r="F102" s="38">
        <f>SUMIFS(Raw_totalendusesannual!$E:$E,
        Raw_totalendusesannual!$B:$B,$A102,
        Raw_totalendusesannual!$C:$C,$B102,
        Raw_totalendusesannual!$A:$A,$C102) / $D102</f>
        <v>7.3115228295558587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Zones!$H$52</f>
        <v>250010.12000000002</v>
      </c>
      <c r="E103" s="38">
        <f>SUMIFS(Raw_totalendusesannual!$D:$D,
        Raw_totalendusesannual!$B:$B,$A103,
        Raw_totalendusesannual!$C:$C,$B103,
        Raw_totalendusesannual!$A:$A,$C103) / $D103</f>
        <v>43.214887821340987</v>
      </c>
      <c r="F103" s="38">
        <f>SUMIFS(Raw_totalendusesannual!$E:$E,
        Raw_totalendusesannual!$B:$B,$A103,
        Raw_totalendusesannual!$C:$C,$B103,
        Raw_totalendusesannual!$A:$A,$C103) / $D103</f>
        <v>9.6540781229175838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Zones!$H$52</f>
        <v>250010.12000000002</v>
      </c>
      <c r="E104" s="38">
        <f>SUMIFS(Raw_totalendusesannual!$D:$D,
        Raw_totalendusesannual!$B:$B,$A104,
        Raw_totalendusesannual!$C:$C,$B104,
        Raw_totalendusesannual!$A:$A,$C104) / $D104</f>
        <v>36.317961328925399</v>
      </c>
      <c r="F104" s="38">
        <f>SUMIFS(Raw_totalendusesannual!$E:$E,
        Raw_totalendusesannual!$B:$B,$A104,
        Raw_totalendusesannual!$C:$C,$B104,
        Raw_totalendusesannual!$A:$A,$C104) / $D104</f>
        <v>7.4519151864732507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Zones!$H$52</f>
        <v>250010.12000000002</v>
      </c>
      <c r="E105" s="38">
        <f>SUMIFS(Raw_totalendusesannual!$D:$D,
        Raw_totalendusesannual!$B:$B,$A105,
        Raw_totalendusesannual!$C:$C,$B105,
        Raw_totalendusesannual!$A:$A,$C105) / $D105</f>
        <v>51.03009062193162</v>
      </c>
      <c r="F105" s="38">
        <f>SUMIFS(Raw_totalendusesannual!$E:$E,
        Raw_totalendusesannual!$B:$B,$A105,
        Raw_totalendusesannual!$C:$C,$B105,
        Raw_totalendusesannual!$A:$A,$C105) / $D105</f>
        <v>8.5249401904210895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Zones!$H$52</f>
        <v>250010.12000000002</v>
      </c>
      <c r="E106" s="38">
        <f>SUMIFS(Raw_totalendusesannual!$D:$D,
        Raw_totalendusesannual!$B:$B,$A106,
        Raw_totalendusesannual!$C:$C,$B106,
        Raw_totalendusesannual!$A:$A,$C106) / $D106</f>
        <v>42.719583631254608</v>
      </c>
      <c r="F106" s="38">
        <f>SUMIFS(Raw_totalendusesannual!$E:$E,
        Raw_totalendusesannual!$B:$B,$A106,
        Raw_totalendusesannual!$C:$C,$B106,
        Raw_totalendusesannual!$A:$A,$C106) / $D106</f>
        <v>6.7899140242802964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Zones!$H$52</f>
        <v>250010.12000000002</v>
      </c>
      <c r="E107" s="38">
        <f>SUMIFS(Raw_totalendusesannual!$D:$D,
        Raw_totalendusesannual!$B:$B,$A107,
        Raw_totalendusesannual!$C:$C,$B107,
        Raw_totalendusesannual!$A:$A,$C107) / $D107</f>
        <v>51.159741293672433</v>
      </c>
      <c r="F107" s="38">
        <f>SUMIFS(Raw_totalendusesannual!$E:$E,
        Raw_totalendusesannual!$B:$B,$A107,
        Raw_totalendusesannual!$C:$C,$B107,
        Raw_totalendusesannual!$A:$A,$C107) / $D107</f>
        <v>8.133271925152469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Zones!$H$52</f>
        <v>250010.12000000002</v>
      </c>
      <c r="E108" s="38">
        <f>SUMIFS(Raw_totalendusesannual!$D:$D,
        Raw_totalendusesannual!$B:$B,$A108,
        Raw_totalendusesannual!$C:$C,$B108,
        Raw_totalendusesannual!$A:$A,$C108) / $D108</f>
        <v>42.839306024892103</v>
      </c>
      <c r="F108" s="38">
        <f>SUMIFS(Raw_totalendusesannual!$E:$E,
        Raw_totalendusesannual!$B:$B,$A108,
        Raw_totalendusesannual!$C:$C,$B108,
        Raw_totalendusesannual!$A:$A,$C108) / $D108</f>
        <v>6.4253822205277125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Zones!$H$52</f>
        <v>250010.12000000002</v>
      </c>
      <c r="E109" s="38">
        <f>SUMIFS(Raw_totalendusesannual!$D:$D,
        Raw_totalendusesannual!$B:$B,$A109,
        Raw_totalendusesannual!$C:$C,$B109,
        Raw_totalendusesannual!$A:$A,$C109) / $D109</f>
        <v>51.023844874759462</v>
      </c>
      <c r="F109" s="38">
        <f>SUMIFS(Raw_totalendusesannual!$E:$E,
        Raw_totalendusesannual!$B:$B,$A109,
        Raw_totalendusesannual!$C:$C,$B109,
        Raw_totalendusesannual!$A:$A,$C109) / $D109</f>
        <v>8.1888263963074763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Zones!$H$52</f>
        <v>250010.12000000002</v>
      </c>
      <c r="E110" s="38">
        <f>SUMIFS(Raw_totalendusesannual!$D:$D,
        Raw_totalendusesannual!$B:$B,$A110,
        Raw_totalendusesannual!$C:$C,$B110,
        Raw_totalendusesannual!$A:$A,$C110) / $D110</f>
        <v>42.713808625026857</v>
      </c>
      <c r="F110" s="38">
        <f>SUMIFS(Raw_totalendusesannual!$E:$E,
        Raw_totalendusesannual!$B:$B,$A110,
        Raw_totalendusesannual!$C:$C,$B110,
        Raw_totalendusesannual!$A:$A,$C110) / $D110</f>
        <v>6.5061685502970832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Zones!$H$52</f>
        <v>250010.12000000002</v>
      </c>
      <c r="E111" s="38">
        <f>SUMIFS(Raw_totalendusesannual!$D:$D,
        Raw_totalendusesannual!$B:$B,$A111,
        Raw_totalendusesannual!$C:$C,$B111,
        Raw_totalendusesannual!$A:$A,$C111) / $D111</f>
        <v>48.883023215220241</v>
      </c>
      <c r="F111" s="38">
        <f>SUMIFS(Raw_totalendusesannual!$E:$E,
        Raw_totalendusesannual!$B:$B,$A111,
        Raw_totalendusesannual!$C:$C,$B111,
        Raw_totalendusesannual!$A:$A,$C111) / $D111</f>
        <v>8.8956922623772172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Zones!$H$52</f>
        <v>250010.12000000002</v>
      </c>
      <c r="E112" s="38">
        <f>SUMIFS(Raw_totalendusesannual!$D:$D,
        Raw_totalendusesannual!$B:$B,$A112,
        Raw_totalendusesannual!$C:$C,$B112,
        Raw_totalendusesannual!$A:$A,$C112) / $D112</f>
        <v>41.093716166369582</v>
      </c>
      <c r="F112" s="38">
        <f>SUMIFS(Raw_totalendusesannual!$E:$E,
        Raw_totalendusesannual!$B:$B,$A112,
        Raw_totalendusesannual!$C:$C,$B112,
        Raw_totalendusesannual!$A:$A,$C112) / $D112</f>
        <v>7.0889349599128222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Zones!$H$52</f>
        <v>250010.12000000002</v>
      </c>
      <c r="E113" s="38">
        <f>SUMIFS(Raw_totalendusesannual!$D:$D,
        Raw_totalendusesannual!$B:$B,$A113,
        Raw_totalendusesannual!$C:$C,$B113,
        Raw_totalendusesannual!$A:$A,$C113) / $D113</f>
        <v>40.930813000689731</v>
      </c>
      <c r="F113" s="38">
        <f>SUMIFS(Raw_totalendusesannual!$E:$E,
        Raw_totalendusesannual!$B:$B,$A113,
        Raw_totalendusesannual!$C:$C,$B113,
        Raw_totalendusesannual!$A:$A,$C113) / $D113</f>
        <v>9.1134573672457719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Zones!$H$52</f>
        <v>250010.12000000002</v>
      </c>
      <c r="E114" s="38">
        <f>SUMIFS(Raw_totalendusesannual!$D:$D,
        Raw_totalendusesannual!$B:$B,$A114,
        Raw_totalendusesannual!$C:$C,$B114,
        Raw_totalendusesannual!$A:$A,$C114) / $D114</f>
        <v>34.908111239657018</v>
      </c>
      <c r="F114" s="38">
        <f>SUMIFS(Raw_totalendusesannual!$E:$E,
        Raw_totalendusesannual!$B:$B,$A114,
        Raw_totalendusesannual!$C:$C,$B114,
        Raw_totalendusesannual!$A:$A,$C114) / $D114</f>
        <v>7.6897436791758658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Zones!$H$52</f>
        <v>250010.12000000002</v>
      </c>
      <c r="E115" s="38">
        <f>SUMIFS(Raw_totalendusesannual!$D:$D,
        Raw_totalendusesannual!$B:$B,$A115,
        Raw_totalendusesannual!$C:$C,$B115,
        Raw_totalendusesannual!$A:$A,$C115) / $D115</f>
        <v>48.55404601221742</v>
      </c>
      <c r="F115" s="38">
        <f>SUMIFS(Raw_totalendusesannual!$E:$E,
        Raw_totalendusesannual!$B:$B,$A115,
        Raw_totalendusesannual!$C:$C,$B115,
        Raw_totalendusesannual!$A:$A,$C115) / $D115</f>
        <v>8.2257241426867029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Zones!$H$52</f>
        <v>250010.12000000002</v>
      </c>
      <c r="E116" s="38">
        <f>SUMIFS(Raw_totalendusesannual!$D:$D,
        Raw_totalendusesannual!$B:$B,$A116,
        Raw_totalendusesannual!$C:$C,$B116,
        Raw_totalendusesannual!$A:$A,$C116) / $D116</f>
        <v>41.135452636877254</v>
      </c>
      <c r="F116" s="38">
        <f>SUMIFS(Raw_totalendusesannual!$E:$E,
        Raw_totalendusesannual!$B:$B,$A116,
        Raw_totalendusesannual!$C:$C,$B116,
        Raw_totalendusesannual!$A:$A,$C116) / $D116</f>
        <v>7.0081916284028818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Zones!$H$52</f>
        <v>250010.12000000002</v>
      </c>
      <c r="E117" s="38">
        <f>SUMIFS(Raw_totalendusesannual!$D:$D,
        Raw_totalendusesannual!$B:$B,$A117,
        Raw_totalendusesannual!$C:$C,$B117,
        Raw_totalendusesannual!$A:$A,$C117) / $D117</f>
        <v>48.675496615896982</v>
      </c>
      <c r="F117" s="38">
        <f>SUMIFS(Raw_totalendusesannual!$E:$E,
        Raw_totalendusesannual!$B:$B,$A117,
        Raw_totalendusesannual!$C:$C,$B117,
        Raw_totalendusesannual!$A:$A,$C117) / $D117</f>
        <v>7.8355671762407058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Zones!$H$52</f>
        <v>250010.12000000002</v>
      </c>
      <c r="E118" s="38">
        <f>SUMIFS(Raw_totalendusesannual!$D:$D,
        Raw_totalendusesannual!$B:$B,$A118,
        Raw_totalendusesannual!$C:$C,$B118,
        Raw_totalendusesannual!$A:$A,$C118) / $D118</f>
        <v>41.260326062001006</v>
      </c>
      <c r="F118" s="38">
        <f>SUMIFS(Raw_totalendusesannual!$E:$E,
        Raw_totalendusesannual!$B:$B,$A118,
        Raw_totalendusesannual!$C:$C,$B118,
        Raw_totalendusesannual!$A:$A,$C118) / $D118</f>
        <v>6.59149637622669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Zones!$H$52</f>
        <v>250010.12000000002</v>
      </c>
      <c r="E119" s="38">
        <f>SUMIFS(Raw_totalendusesannual!$D:$D,
        Raw_totalendusesannual!$B:$B,$A119,
        Raw_totalendusesannual!$C:$C,$B119,
        Raw_totalendusesannual!$A:$A,$C119) / $D119</f>
        <v>48.545783946665836</v>
      </c>
      <c r="F119" s="38">
        <f>SUMIFS(Raw_totalendusesannual!$E:$E,
        Raw_totalendusesannual!$B:$B,$A119,
        Raw_totalendusesannual!$C:$C,$B119,
        Raw_totalendusesannual!$A:$A,$C119) / $D119</f>
        <v>7.8904981526347804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Zones!$H$52</f>
        <v>250010.12000000002</v>
      </c>
      <c r="E120" s="38">
        <f>SUMIFS(Raw_totalendusesannual!$D:$D,
        Raw_totalendusesannual!$B:$B,$A120,
        Raw_totalendusesannual!$C:$C,$B120,
        Raw_totalendusesannual!$A:$A,$C120) / $D120</f>
        <v>41.120906465706263</v>
      </c>
      <c r="F120" s="38">
        <f>SUMIFS(Raw_totalendusesannual!$E:$E,
        Raw_totalendusesannual!$B:$B,$A120,
        Raw_totalendusesannual!$C:$C,$B120,
        Raw_totalendusesannual!$A:$A,$C120) / $D120</f>
        <v>6.678367259693327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Zones!$H$52</f>
        <v>250010.12000000002</v>
      </c>
      <c r="E121" s="38">
        <f>SUMIFS(Raw_totalendusesannual!$D:$D,
        Raw_totalendusesannual!$B:$B,$A121,
        Raw_totalendusesannual!$C:$C,$B121,
        Raw_totalendusesannual!$A:$A,$C121) / $D121</f>
        <v>46.473676745565335</v>
      </c>
      <c r="F121" s="38">
        <f>SUMIFS(Raw_totalendusesannual!$E:$E,
        Raw_totalendusesannual!$B:$B,$A121,
        Raw_totalendusesannual!$C:$C,$B121,
        Raw_totalendusesannual!$A:$A,$C121) / $D121</f>
        <v>8.5676441417651414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Zones!$H$52</f>
        <v>250010.12000000002</v>
      </c>
      <c r="E122" s="38">
        <f>SUMIFS(Raw_totalendusesannual!$D:$D,
        Raw_totalendusesannual!$B:$B,$A122,
        Raw_totalendusesannual!$C:$C,$B122,
        Raw_totalendusesannual!$A:$A,$C122) / $D122</f>
        <v>39.477930973354191</v>
      </c>
      <c r="F122" s="38">
        <f>SUMIFS(Raw_totalendusesannual!$E:$E,
        Raw_totalendusesannual!$B:$B,$A122,
        Raw_totalendusesannual!$C:$C,$B122,
        Raw_totalendusesannual!$A:$A,$C122) / $D122</f>
        <v>7.3072938007469448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Zones!$H$52</f>
        <v>250010.12000000002</v>
      </c>
      <c r="E123" s="38">
        <f>SUMIFS(Raw_totalendusesannual!$D:$D,
        Raw_totalendusesannual!$B:$B,$A123,
        Raw_totalendusesannual!$C:$C,$B123,
        Raw_totalendusesannual!$A:$A,$C123) / $D123</f>
        <v>44.385901818694379</v>
      </c>
      <c r="F123" s="38">
        <f>SUMIFS(Raw_totalendusesannual!$E:$E,
        Raw_totalendusesannual!$B:$B,$A123,
        Raw_totalendusesannual!$C:$C,$B123,
        Raw_totalendusesannual!$A:$A,$C123) / $D123</f>
        <v>8.3554073331111542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Zones!$H$52</f>
        <v>250010.12000000002</v>
      </c>
      <c r="E124" s="38">
        <f>SUMIFS(Raw_totalendusesannual!$D:$D,
        Raw_totalendusesannual!$B:$B,$A124,
        Raw_totalendusesannual!$C:$C,$B124,
        Raw_totalendusesannual!$A:$A,$C124) / $D124</f>
        <v>37.413332028319495</v>
      </c>
      <c r="F124" s="38">
        <f>SUMIFS(Raw_totalendusesannual!$E:$E,
        Raw_totalendusesannual!$B:$B,$A124,
        Raw_totalendusesannual!$C:$C,$B124,
        Raw_totalendusesannual!$A:$A,$C124) / $D124</f>
        <v>6.8069548944658722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Zones!$H$52</f>
        <v>250010.12000000002</v>
      </c>
      <c r="E125" s="38">
        <f>SUMIFS(Raw_totalendusesannual!$D:$D,
        Raw_totalendusesannual!$B:$B,$A125,
        Raw_totalendusesannual!$C:$C,$B125,
        Raw_totalendusesannual!$A:$A,$C125) / $D125</f>
        <v>52.480471950495435</v>
      </c>
      <c r="F125" s="38">
        <f>SUMIFS(Raw_totalendusesannual!$E:$E,
        Raw_totalendusesannual!$B:$B,$A125,
        Raw_totalendusesannual!$C:$C,$B125,
        Raw_totalendusesannual!$A:$A,$C125) / $D125</f>
        <v>7.3669951440365686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Zones!$H$52</f>
        <v>250010.12000000002</v>
      </c>
      <c r="E126" s="38">
        <f>SUMIFS(Raw_totalendusesannual!$D:$D,
        Raw_totalendusesannual!$B:$B,$A126,
        Raw_totalendusesannual!$C:$C,$B126,
        Raw_totalendusesannual!$A:$A,$C126) / $D126</f>
        <v>44.065941330694926</v>
      </c>
      <c r="F126" s="38">
        <f>SUMIFS(Raw_totalendusesannual!$E:$E,
        Raw_totalendusesannual!$B:$B,$A126,
        Raw_totalendusesannual!$C:$C,$B126,
        Raw_totalendusesannual!$A:$A,$C126) / $D126</f>
        <v>6.2451371168495093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Zones!$H$52</f>
        <v>250010.12000000002</v>
      </c>
      <c r="E127" s="38">
        <f>SUMIFS(Raw_totalendusesannual!$D:$D,
        Raw_totalendusesannual!$B:$B,$A127,
        Raw_totalendusesannual!$C:$C,$B127,
        Raw_totalendusesannual!$A:$A,$C127) / $D127</f>
        <v>52.568444029385688</v>
      </c>
      <c r="F127" s="38">
        <f>SUMIFS(Raw_totalendusesannual!$E:$E,
        Raw_totalendusesannual!$B:$B,$A127,
        Raw_totalendusesannual!$C:$C,$B127,
        Raw_totalendusesannual!$A:$A,$C127) / $D127</f>
        <v>7.0884620190574674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Zones!$H$52</f>
        <v>250010.12000000002</v>
      </c>
      <c r="E128" s="38">
        <f>SUMIFS(Raw_totalendusesannual!$D:$D,
        Raw_totalendusesannual!$B:$B,$A128,
        Raw_totalendusesannual!$C:$C,$B128,
        Raw_totalendusesannual!$A:$A,$C128) / $D128</f>
        <v>44.154026045025688</v>
      </c>
      <c r="F128" s="38">
        <f>SUMIFS(Raw_totalendusesannual!$E:$E,
        Raw_totalendusesannual!$B:$B,$A128,
        Raw_totalendusesannual!$C:$C,$B128,
        Raw_totalendusesannual!$A:$A,$C128) / $D128</f>
        <v>5.9524940830395181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Zones!$H$52</f>
        <v>250010.12000000002</v>
      </c>
      <c r="E129" s="38">
        <f>SUMIFS(Raw_totalendusesannual!$D:$D,
        Raw_totalendusesannual!$B:$B,$A129,
        Raw_totalendusesannual!$C:$C,$B129,
        Raw_totalendusesannual!$A:$A,$C129) / $D129</f>
        <v>52.476804898937679</v>
      </c>
      <c r="F129" s="38">
        <f>SUMIFS(Raw_totalendusesannual!$E:$E,
        Raw_totalendusesannual!$B:$B,$A129,
        Raw_totalendusesannual!$C:$C,$B129,
        Raw_totalendusesannual!$A:$A,$C129) / $D129</f>
        <v>7.1354064787457396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Zones!$H$52</f>
        <v>250010.12000000002</v>
      </c>
      <c r="E130" s="38">
        <f>SUMIFS(Raw_totalendusesannual!$D:$D,
        Raw_totalendusesannual!$B:$B,$A130,
        Raw_totalendusesannual!$C:$C,$B130,
        Raw_totalendusesannual!$A:$A,$C130) / $D130</f>
        <v>44.057293760748564</v>
      </c>
      <c r="F130" s="38">
        <f>SUMIFS(Raw_totalendusesannual!$E:$E,
        Raw_totalendusesannual!$B:$B,$A130,
        Raw_totalendusesannual!$C:$C,$B130,
        Raw_totalendusesannual!$A:$A,$C130) / $D130</f>
        <v>6.0096178506694047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Zones!$H$52</f>
        <v>250010.12000000002</v>
      </c>
      <c r="E131" s="38">
        <f>SUMIFS(Raw_totalendusesannual!$D:$D,
        Raw_totalendusesannual!$B:$B,$A131,
        Raw_totalendusesannual!$C:$C,$B131,
        Raw_totalendusesannual!$A:$A,$C131) / $D131</f>
        <v>50.379826464624713</v>
      </c>
      <c r="F131" s="38">
        <f>SUMIFS(Raw_totalendusesannual!$E:$E,
        Raw_totalendusesannual!$B:$B,$A131,
        Raw_totalendusesannual!$C:$C,$B131,
        Raw_totalendusesannual!$A:$A,$C131) / $D131</f>
        <v>7.6575321031004657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Zones!$H$52</f>
        <v>250010.12000000002</v>
      </c>
      <c r="E132" s="38">
        <f>SUMIFS(Raw_totalendusesannual!$D:$D,
        Raw_totalendusesannual!$B:$B,$A132,
        Raw_totalendusesannual!$C:$C,$B132,
        Raw_totalendusesannual!$A:$A,$C132) / $D132</f>
        <v>42.426920558255794</v>
      </c>
      <c r="F132" s="38">
        <f>SUMIFS(Raw_totalendusesannual!$E:$E,
        Raw_totalendusesannual!$B:$B,$A132,
        Raw_totalendusesannual!$C:$C,$B132,
        Raw_totalendusesannual!$A:$A,$C132) / $D132</f>
        <v>6.4821220836980515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Zones!$H$52</f>
        <v>250010.12000000002</v>
      </c>
      <c r="E133" s="38">
        <f>SUMIFS(Raw_totalendusesannual!$D:$D,
        Raw_totalendusesannual!$B:$B,$A133,
        Raw_totalendusesannual!$C:$C,$B133,
        Raw_totalendusesannual!$A:$A,$C133) / $D133</f>
        <v>48.213353803438032</v>
      </c>
      <c r="F133" s="38">
        <f>SUMIFS(Raw_totalendusesannual!$E:$E,
        Raw_totalendusesannual!$B:$B,$A133,
        Raw_totalendusesannual!$C:$C,$B133,
        Raw_totalendusesannual!$A:$A,$C133) / $D133</f>
        <v>7.0732410752012758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Zones!$H$52</f>
        <v>250010.12000000002</v>
      </c>
      <c r="E134" s="38">
        <f>SUMIFS(Raw_totalendusesannual!$D:$D,
        Raw_totalendusesannual!$B:$B,$A134,
        Raw_totalendusesannual!$C:$C,$B134,
        Raw_totalendusesannual!$A:$A,$C134) / $D134</f>
        <v>40.508884360361087</v>
      </c>
      <c r="F134" s="38">
        <f>SUMIFS(Raw_totalendusesannual!$E:$E,
        Raw_totalendusesannual!$B:$B,$A134,
        Raw_totalendusesannual!$C:$C,$B134,
        Raw_totalendusesannual!$A:$A,$C134) / $D134</f>
        <v>6.111030105501329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Zones!$H$52</f>
        <v>250010.12000000002</v>
      </c>
      <c r="E135" s="38">
        <f>SUMIFS(Raw_totalendusesannual!$D:$D,
        Raw_totalendusesannual!$B:$B,$A135,
        Raw_totalendusesannual!$C:$C,$B135,
        Raw_totalendusesannual!$A:$A,$C135) / $D135</f>
        <v>56.208827266672245</v>
      </c>
      <c r="F135" s="38">
        <f>SUMIFS(Raw_totalendusesannual!$E:$E,
        Raw_totalendusesannual!$B:$B,$A135,
        Raw_totalendusesannual!$C:$C,$B135,
        Raw_totalendusesannual!$A:$A,$C135) / $D135</f>
        <v>6.3666261189747031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Zones!$H$52</f>
        <v>250010.12000000002</v>
      </c>
      <c r="E136" s="38">
        <f>SUMIFS(Raw_totalendusesannual!$D:$D,
        Raw_totalendusesannual!$B:$B,$A136,
        Raw_totalendusesannual!$C:$C,$B136,
        Raw_totalendusesannual!$A:$A,$C136) / $D136</f>
        <v>47.08157765773641</v>
      </c>
      <c r="F136" s="38">
        <f>SUMIFS(Raw_totalendusesannual!$E:$E,
        Raw_totalendusesannual!$B:$B,$A136,
        Raw_totalendusesannual!$C:$C,$B136,
        Raw_totalendusesannual!$A:$A,$C136) / $D136</f>
        <v>5.6818682379737266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Zones!$H$52</f>
        <v>250010.12000000002</v>
      </c>
      <c r="E137" s="38">
        <f>SUMIFS(Raw_totalendusesannual!$D:$D,
        Raw_totalendusesannual!$B:$B,$A137,
        Raw_totalendusesannual!$C:$C,$B137,
        Raw_totalendusesannual!$A:$A,$C137) / $D137</f>
        <v>56.270780278814307</v>
      </c>
      <c r="F137" s="38">
        <f>SUMIFS(Raw_totalendusesannual!$E:$E,
        Raw_totalendusesannual!$B:$B,$A137,
        Raw_totalendusesannual!$C:$C,$B137,
        Raw_totalendusesannual!$A:$A,$C137) / $D137</f>
        <v>6.2013957674993305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Zones!$H$52</f>
        <v>250010.12000000002</v>
      </c>
      <c r="E138" s="38">
        <f>SUMIFS(Raw_totalendusesannual!$D:$D,
        Raw_totalendusesannual!$B:$B,$A138,
        Raw_totalendusesannual!$C:$C,$B138,
        Raw_totalendusesannual!$A:$A,$C138) / $D138</f>
        <v>47.14801172848523</v>
      </c>
      <c r="F138" s="38">
        <f>SUMIFS(Raw_totalendusesannual!$E:$E,
        Raw_totalendusesannual!$B:$B,$A138,
        Raw_totalendusesannual!$C:$C,$B138,
        Raw_totalendusesannual!$A:$A,$C138) / $D138</f>
        <v>5.4912521941111825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Zones!$H$52</f>
        <v>250010.12000000002</v>
      </c>
      <c r="E139" s="38">
        <f>SUMIFS(Raw_totalendusesannual!$D:$D,
        Raw_totalendusesannual!$B:$B,$A139,
        Raw_totalendusesannual!$C:$C,$B139,
        Raw_totalendusesannual!$A:$A,$C139) / $D139</f>
        <v>56.204318129202129</v>
      </c>
      <c r="F139" s="38">
        <f>SUMIFS(Raw_totalendusesannual!$E:$E,
        Raw_totalendusesannual!$B:$B,$A139,
        Raw_totalendusesannual!$C:$C,$B139,
        Raw_totalendusesannual!$A:$A,$C139) / $D139</f>
        <v>6.2248584977280119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Zones!$H$52</f>
        <v>250010.12000000002</v>
      </c>
      <c r="E140" s="38">
        <f>SUMIFS(Raw_totalendusesannual!$D:$D,
        Raw_totalendusesannual!$B:$B,$A140,
        Raw_totalendusesannual!$C:$C,$B140,
        Raw_totalendusesannual!$A:$A,$C140) / $D140</f>
        <v>47.075662377186966</v>
      </c>
      <c r="F140" s="38">
        <f>SUMIFS(Raw_totalendusesannual!$E:$E,
        Raw_totalendusesannual!$B:$B,$A140,
        Raw_totalendusesannual!$C:$C,$B140,
        Raw_totalendusesannual!$A:$A,$C140) / $D140</f>
        <v>5.5192099023831513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Zones!$H$52</f>
        <v>250010.12000000002</v>
      </c>
      <c r="E141" s="38">
        <f>SUMIFS(Raw_totalendusesannual!$D:$D,
        Raw_totalendusesannual!$B:$B,$A141,
        Raw_totalendusesannual!$C:$C,$B141,
        Raw_totalendusesannual!$A:$A,$C141) / $D141</f>
        <v>54.064539147455307</v>
      </c>
      <c r="F141" s="38">
        <f>SUMIFS(Raw_totalendusesannual!$E:$E,
        Raw_totalendusesannual!$B:$B,$A141,
        Raw_totalendusesannual!$C:$C,$B141,
        Raw_totalendusesannual!$A:$A,$C141) / $D141</f>
        <v>6.554457635554912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Zones!$H$52</f>
        <v>250010.12000000002</v>
      </c>
      <c r="E142" s="38">
        <f>SUMIFS(Raw_totalendusesannual!$D:$D,
        Raw_totalendusesannual!$B:$B,$A142,
        Raw_totalendusesannual!$C:$C,$B142,
        Raw_totalendusesannual!$A:$A,$C142) / $D142</f>
        <v>45.402871611757156</v>
      </c>
      <c r="F142" s="38">
        <f>SUMIFS(Raw_totalendusesannual!$E:$E,
        Raw_totalendusesannual!$B:$B,$A142,
        Raw_totalendusesannual!$C:$C,$B142,
        Raw_totalendusesannual!$A:$A,$C142) / $D142</f>
        <v>5.8454082978721011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Zones!$H$52</f>
        <v>250010.12000000002</v>
      </c>
      <c r="E143" s="38">
        <f>SUMIFS(Raw_totalendusesannual!$D:$D,
        Raw_totalendusesannual!$B:$B,$A143,
        Raw_totalendusesannual!$C:$C,$B143,
        Raw_totalendusesannual!$A:$A,$C143) / $D143</f>
        <v>53.716044014538284</v>
      </c>
      <c r="F143" s="38">
        <f>SUMIFS(Raw_totalendusesannual!$E:$E,
        Raw_totalendusesannual!$B:$B,$A143,
        Raw_totalendusesannual!$C:$C,$B143,
        Raw_totalendusesannual!$A:$A,$C143) / $D143</f>
        <v>6.4684384376120452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Zones!$H$52</f>
        <v>250010.12000000002</v>
      </c>
      <c r="E144" s="38">
        <f>SUMIFS(Raw_totalendusesannual!$D:$D,
        Raw_totalendusesannual!$B:$B,$A144,
        Raw_totalendusesannual!$C:$C,$B144,
        Raw_totalendusesannual!$A:$A,$C144) / $D144</f>
        <v>44.962739988285271</v>
      </c>
      <c r="F144" s="38">
        <f>SUMIFS(Raw_totalendusesannual!$E:$E,
        Raw_totalendusesannual!$B:$B,$A144,
        Raw_totalendusesannual!$C:$C,$B144,
        Raw_totalendusesannual!$A:$A,$C144) / $D144</f>
        <v>5.5386133569313101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Zones!$H$52</f>
        <v>250010.12000000002</v>
      </c>
      <c r="E145" s="38">
        <f>SUMIFS(Raw_totalendusesannual!$D:$D,
        Raw_totalendusesannual!$B:$B,$A145,
        Raw_totalendusesannual!$C:$C,$B145,
        Raw_totalendusesannual!$A:$A,$C145) / $D145</f>
        <v>62.097843799283005</v>
      </c>
      <c r="F145" s="38">
        <f>SUMIFS(Raw_totalendusesannual!$E:$E,
        Raw_totalendusesannual!$B:$B,$A145,
        Raw_totalendusesannual!$C:$C,$B145,
        Raw_totalendusesannual!$A:$A,$C145) / $D145</f>
        <v>5.4389091129591067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Zones!$H$52</f>
        <v>250010.12000000002</v>
      </c>
      <c r="E146" s="38">
        <f>SUMIFS(Raw_totalendusesannual!$D:$D,
        Raw_totalendusesannual!$B:$B,$A146,
        Raw_totalendusesannual!$C:$C,$B146,
        Raw_totalendusesannual!$A:$A,$C146) / $D146</f>
        <v>51.94149648822215</v>
      </c>
      <c r="F146" s="38">
        <f>SUMIFS(Raw_totalendusesannual!$E:$E,
        Raw_totalendusesannual!$B:$B,$A146,
        Raw_totalendusesannual!$C:$C,$B146,
        Raw_totalendusesannual!$A:$A,$C146) / $D146</f>
        <v>5.0864716196288366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Zones!$H$52</f>
        <v>250010.12000000002</v>
      </c>
      <c r="E147" s="38">
        <f>SUMIFS(Raw_totalendusesannual!$D:$D,
        Raw_totalendusesannual!$B:$B,$A147,
        Raw_totalendusesannual!$C:$C,$B147,
        Raw_totalendusesannual!$A:$A,$C147) / $D147</f>
        <v>62.11080915444542</v>
      </c>
      <c r="F147" s="38">
        <f>SUMIFS(Raw_totalendusesannual!$E:$E,
        Raw_totalendusesannual!$B:$B,$A147,
        Raw_totalendusesannual!$C:$C,$B147,
        Raw_totalendusesannual!$A:$A,$C147) / $D147</f>
        <v>5.3936847836399577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Zones!$H$52</f>
        <v>250010.12000000002</v>
      </c>
      <c r="E148" s="38">
        <f>SUMIFS(Raw_totalendusesannual!$D:$D,
        Raw_totalendusesannual!$B:$B,$A148,
        Raw_totalendusesannual!$C:$C,$B148,
        Raw_totalendusesannual!$A:$A,$C148) / $D148</f>
        <v>51.95762235544705</v>
      </c>
      <c r="F148" s="38">
        <f>SUMIFS(Raw_totalendusesannual!$E:$E,
        Raw_totalendusesannual!$B:$B,$A148,
        Raw_totalendusesannual!$C:$C,$B148,
        Raw_totalendusesannual!$A:$A,$C148) / $D148</f>
        <v>5.0282651758256822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Zones!$H$52</f>
        <v>250010.12000000002</v>
      </c>
      <c r="E149" s="38">
        <f>SUMIFS(Raw_totalendusesannual!$D:$D,
        Raw_totalendusesannual!$B:$B,$A149,
        Raw_totalendusesannual!$C:$C,$B149,
        Raw_totalendusesannual!$A:$A,$C149) / $D149</f>
        <v>62.095485974727737</v>
      </c>
      <c r="F149" s="38">
        <f>SUMIFS(Raw_totalendusesannual!$E:$E,
        Raw_totalendusesannual!$B:$B,$A149,
        Raw_totalendusesannual!$C:$C,$B149,
        Raw_totalendusesannual!$A:$A,$C149) / $D149</f>
        <v>5.3966100252261784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Zones!$H$52</f>
        <v>250010.12000000002</v>
      </c>
      <c r="E150" s="38">
        <f>SUMIFS(Raw_totalendusesannual!$D:$D,
        Raw_totalendusesannual!$B:$B,$A150,
        Raw_totalendusesannual!$C:$C,$B150,
        Raw_totalendusesannual!$A:$A,$C150) / $D150</f>
        <v>51.93498655174438</v>
      </c>
      <c r="F150" s="38">
        <f>SUMIFS(Raw_totalendusesannual!$E:$E,
        Raw_totalendusesannual!$B:$B,$A150,
        Raw_totalendusesannual!$C:$C,$B150,
        Raw_totalendusesannual!$A:$A,$C150) / $D150</f>
        <v>5.0317284756313061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Zones!$H$52</f>
        <v>250010.12000000002</v>
      </c>
      <c r="E151" s="38">
        <f>SUMIFS(Raw_totalendusesannual!$D:$D,
        Raw_totalendusesannual!$B:$B,$A151,
        Raw_totalendusesannual!$C:$C,$B151,
        Raw_totalendusesannual!$A:$A,$C151) / $D151</f>
        <v>60.135425997955601</v>
      </c>
      <c r="F151" s="38">
        <f>SUMIFS(Raw_totalendusesannual!$E:$E,
        Raw_totalendusesannual!$B:$B,$A151,
        Raw_totalendusesannual!$C:$C,$B151,
        Raw_totalendusesannual!$A:$A,$C151) / $D151</f>
        <v>5.5023114664318387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Zones!$H$52</f>
        <v>250010.12000000002</v>
      </c>
      <c r="E152" s="38">
        <f>SUMIFS(Raw_totalendusesannual!$D:$D,
        Raw_totalendusesannual!$B:$B,$A152,
        Raw_totalendusesannual!$C:$C,$B152,
        Raw_totalendusesannual!$A:$A,$C152) / $D152</f>
        <v>50.425046674110632</v>
      </c>
      <c r="F152" s="38">
        <f>SUMIFS(Raw_totalendusesannual!$E:$E,
        Raw_totalendusesannual!$B:$B,$A152,
        Raw_totalendusesannual!$C:$C,$B152,
        Raw_totalendusesannual!$A:$A,$C152) / $D152</f>
        <v>5.1442607603244213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Zones!$H$52</f>
        <v>250010.12000000002</v>
      </c>
      <c r="E153" s="38">
        <f>SUMIFS(Raw_totalendusesannual!$D:$D,
        Raw_totalendusesannual!$B:$B,$A153,
        Raw_totalendusesannual!$C:$C,$B153,
        Raw_totalendusesannual!$A:$A,$C153) / $D153</f>
        <v>43.647233479988728</v>
      </c>
      <c r="F153" s="38">
        <f>SUMIFS(Raw_totalendusesannual!$E:$E,
        Raw_totalendusesannual!$B:$B,$A153,
        Raw_totalendusesannual!$C:$C,$B153,
        Raw_totalendusesannual!$A:$A,$C153) / $D153</f>
        <v>11.372584157793291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Zones!$H$52</f>
        <v>250010.12000000002</v>
      </c>
      <c r="E154" s="38">
        <f>SUMIFS(Raw_totalendusesannual!$D:$D,
        Raw_totalendusesannual!$B:$B,$A154,
        Raw_totalendusesannual!$C:$C,$B154,
        Raw_totalendusesannual!$A:$A,$C154) / $D154</f>
        <v>36.682403936288658</v>
      </c>
      <c r="F154" s="38">
        <f>SUMIFS(Raw_totalendusesannual!$E:$E,
        Raw_totalendusesannual!$B:$B,$A154,
        Raw_totalendusesannual!$C:$C,$B154,
        Raw_totalendusesannual!$A:$A,$C154) / $D154</f>
        <v>9.2460652792774951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Zones!$H$52</f>
        <v>250010.12000000002</v>
      </c>
      <c r="E155" s="38">
        <f>SUMIFS(Raw_totalendusesannual!$D:$D,
        Raw_totalendusesannual!$B:$B,$A155,
        Raw_totalendusesannual!$C:$C,$B155,
        Raw_totalendusesannual!$A:$A,$C155) / $D155</f>
        <v>52.409091239986601</v>
      </c>
      <c r="F155" s="38">
        <f>SUMIFS(Raw_totalendusesannual!$E:$E,
        Raw_totalendusesannual!$B:$B,$A155,
        Raw_totalendusesannual!$C:$C,$B155,
        Raw_totalendusesannual!$A:$A,$C155) / $D155</f>
        <v>10.215054254603773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Zones!$H$52</f>
        <v>250010.12000000002</v>
      </c>
      <c r="E156" s="38">
        <f>SUMIFS(Raw_totalendusesannual!$D:$D,
        Raw_totalendusesannual!$B:$B,$A156,
        Raw_totalendusesannual!$C:$C,$B156,
        Raw_totalendusesannual!$A:$A,$C156) / $D156</f>
        <v>43.907127479479627</v>
      </c>
      <c r="F156" s="38">
        <f>SUMIFS(Raw_totalendusesannual!$E:$E,
        Raw_totalendusesannual!$B:$B,$A156,
        Raw_totalendusesannual!$C:$C,$B156,
        Raw_totalendusesannual!$A:$A,$C156) / $D156</f>
        <v>8.2521056747622854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Zones!$H$52</f>
        <v>250010.12000000002</v>
      </c>
      <c r="E157" s="38">
        <f>SUMIFS(Raw_totalendusesannual!$D:$D,
        Raw_totalendusesannual!$B:$B,$A157,
        Raw_totalendusesannual!$C:$C,$B157,
        Raw_totalendusesannual!$A:$A,$C157) / $D157</f>
        <v>52.6662255111913</v>
      </c>
      <c r="F157" s="38">
        <f>SUMIFS(Raw_totalendusesannual!$E:$E,
        Raw_totalendusesannual!$B:$B,$A157,
        Raw_totalendusesannual!$C:$C,$B157,
        Raw_totalendusesannual!$A:$A,$C157) / $D157</f>
        <v>9.5715865021783912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Zones!$H$52</f>
        <v>250010.12000000002</v>
      </c>
      <c r="E158" s="38">
        <f>SUMIFS(Raw_totalendusesannual!$D:$D,
        Raw_totalendusesannual!$B:$B,$A158,
        Raw_totalendusesannual!$C:$C,$B158,
        Raw_totalendusesannual!$A:$A,$C158) / $D158</f>
        <v>44.186314857974551</v>
      </c>
      <c r="F158" s="38">
        <f>SUMIFS(Raw_totalendusesannual!$E:$E,
        Raw_totalendusesannual!$B:$B,$A158,
        Raw_totalendusesannual!$C:$C,$B158,
        Raw_totalendusesannual!$A:$A,$C158) / $D158</f>
        <v>7.5482074085641004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Zones!$H$52</f>
        <v>250010.12000000002</v>
      </c>
      <c r="E159" s="38">
        <f>SUMIFS(Raw_totalendusesannual!$D:$D,
        Raw_totalendusesannual!$B:$B,$A159,
        Raw_totalendusesannual!$C:$C,$B159,
        Raw_totalendusesannual!$A:$A,$C159) / $D159</f>
        <v>52.403181119228286</v>
      </c>
      <c r="F159" s="38">
        <f>SUMIFS(Raw_totalendusesannual!$E:$E,
        Raw_totalendusesannual!$B:$B,$A159,
        Raw_totalendusesannual!$C:$C,$B159,
        Raw_totalendusesannual!$A:$A,$C159) / $D159</f>
        <v>9.6668774048026531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Zones!$H$52</f>
        <v>250010.12000000002</v>
      </c>
      <c r="E160" s="38">
        <f>SUMIFS(Raw_totalendusesannual!$D:$D,
        Raw_totalendusesannual!$B:$B,$A160,
        Raw_totalendusesannual!$C:$C,$B160,
        Raw_totalendusesannual!$A:$A,$C160) / $D160</f>
        <v>43.887870698994099</v>
      </c>
      <c r="F160" s="38">
        <f>SUMIFS(Raw_totalendusesannual!$E:$E,
        Raw_totalendusesannual!$B:$B,$A160,
        Raw_totalendusesannual!$C:$C,$B160,
        Raw_totalendusesannual!$A:$A,$C160) / $D160</f>
        <v>7.6924746486262228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Zones!$H$52</f>
        <v>250010.12000000002</v>
      </c>
      <c r="E161" s="38">
        <f>SUMIFS(Raw_totalendusesannual!$D:$D,
        Raw_totalendusesannual!$B:$B,$A161,
        Raw_totalendusesannual!$C:$C,$B161,
        Raw_totalendusesannual!$A:$A,$C161) / $D161</f>
        <v>50.122558478832772</v>
      </c>
      <c r="F161" s="38">
        <f>SUMIFS(Raw_totalendusesannual!$E:$E,
        Raw_totalendusesannual!$B:$B,$A161,
        Raw_totalendusesannual!$C:$C,$B161,
        Raw_totalendusesannual!$A:$A,$C161) / $D161</f>
        <v>10.720706945782833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Zones!$H$52</f>
        <v>250010.12000000002</v>
      </c>
      <c r="E162" s="38">
        <f>SUMIFS(Raw_totalendusesannual!$D:$D,
        Raw_totalendusesannual!$B:$B,$A162,
        Raw_totalendusesannual!$C:$C,$B162,
        Raw_totalendusesannual!$A:$A,$C162) / $D162</f>
        <v>42.087398342115108</v>
      </c>
      <c r="F162" s="38">
        <f>SUMIFS(Raw_totalendusesannual!$E:$E,
        Raw_totalendusesannual!$B:$B,$A162,
        Raw_totalendusesannual!$C:$C,$B162,
        Raw_totalendusesannual!$A:$A,$C162) / $D162</f>
        <v>8.7001930961834653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09F9-B612-4110-BB72-F7680D6B99D2}">
  <dimension ref="A1:H140"/>
  <sheetViews>
    <sheetView workbookViewId="0"/>
  </sheetViews>
  <sheetFormatPr defaultRowHeight="15" x14ac:dyDescent="0.25"/>
  <sheetData>
    <row r="1" spans="1:8" x14ac:dyDescent="0.25">
      <c r="A1" t="s">
        <v>543</v>
      </c>
    </row>
    <row r="3" spans="1:8" x14ac:dyDescent="0.25">
      <c r="A3" s="86" t="s">
        <v>544</v>
      </c>
      <c r="B3" s="86"/>
      <c r="C3" s="86"/>
      <c r="F3" s="86" t="s">
        <v>545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30.703063020008948</v>
      </c>
      <c r="C5" s="86">
        <v>27.16782476645345</v>
      </c>
      <c r="F5" s="86" t="s">
        <v>73</v>
      </c>
      <c r="G5" s="86">
        <v>9.8238882490036801</v>
      </c>
      <c r="H5" s="86">
        <v>9.3578047160650915</v>
      </c>
    </row>
    <row r="6" spans="1:8" x14ac:dyDescent="0.25">
      <c r="A6" s="86" t="s">
        <v>74</v>
      </c>
      <c r="B6" s="86">
        <v>35.760379619832989</v>
      </c>
      <c r="C6" s="86">
        <v>31.500922842643327</v>
      </c>
      <c r="F6" s="86" t="s">
        <v>74</v>
      </c>
      <c r="G6" s="86">
        <v>9.3298811664103827</v>
      </c>
      <c r="H6" s="86">
        <v>11.201270612565601</v>
      </c>
    </row>
    <row r="7" spans="1:8" x14ac:dyDescent="0.25">
      <c r="A7" s="86" t="s">
        <v>75</v>
      </c>
      <c r="B7" s="86">
        <v>33.322855610804872</v>
      </c>
      <c r="C7" s="86">
        <v>29.284256853282578</v>
      </c>
      <c r="F7" s="86" t="s">
        <v>75</v>
      </c>
      <c r="G7" s="86">
        <v>7.330290509840161</v>
      </c>
      <c r="H7" s="86">
        <v>9.0110719518073914</v>
      </c>
    </row>
    <row r="8" spans="1:8" x14ac:dyDescent="0.25">
      <c r="A8" s="86" t="s">
        <v>76</v>
      </c>
      <c r="B8" s="86">
        <v>36.744810450072983</v>
      </c>
      <c r="C8" s="86">
        <v>32.370543560396676</v>
      </c>
      <c r="F8" s="86" t="s">
        <v>76</v>
      </c>
      <c r="G8" s="86">
        <v>7.2237661419465731</v>
      </c>
      <c r="H8" s="86">
        <v>8.6624265849718398</v>
      </c>
    </row>
    <row r="9" spans="1:8" x14ac:dyDescent="0.25">
      <c r="A9" s="86" t="s">
        <v>77</v>
      </c>
      <c r="B9" s="86">
        <v>34.259983555865652</v>
      </c>
      <c r="C9" s="86">
        <v>30.087030197017622</v>
      </c>
      <c r="F9" s="86" t="s">
        <v>77</v>
      </c>
      <c r="G9" s="86">
        <v>7.4123137895377988</v>
      </c>
      <c r="H9" s="86">
        <v>9.138413757011115</v>
      </c>
    </row>
    <row r="10" spans="1:8" x14ac:dyDescent="0.25">
      <c r="A10" s="86" t="s">
        <v>78</v>
      </c>
      <c r="B10" s="86">
        <v>37.367254093554287</v>
      </c>
      <c r="C10" s="86">
        <v>32.663436904074118</v>
      </c>
      <c r="F10" s="86" t="s">
        <v>78</v>
      </c>
      <c r="G10" s="86">
        <v>4.9662828048720584</v>
      </c>
      <c r="H10" s="86">
        <v>5.7558050050133964</v>
      </c>
    </row>
    <row r="11" spans="1:8" x14ac:dyDescent="0.25">
      <c r="A11" s="86" t="s">
        <v>79</v>
      </c>
      <c r="B11" s="86">
        <v>38.289685673523934</v>
      </c>
      <c r="C11" s="86">
        <v>33.522304697105859</v>
      </c>
      <c r="F11" s="86" t="s">
        <v>79</v>
      </c>
      <c r="G11" s="86">
        <v>5.0420447380290039</v>
      </c>
      <c r="H11" s="86">
        <v>5.7408191316415502</v>
      </c>
    </row>
    <row r="12" spans="1:8" x14ac:dyDescent="0.25">
      <c r="A12" s="86" t="s">
        <v>80</v>
      </c>
      <c r="B12" s="86">
        <v>39.767535690155256</v>
      </c>
      <c r="C12" s="86">
        <v>34.971356879473518</v>
      </c>
      <c r="F12" s="86" t="s">
        <v>80</v>
      </c>
      <c r="G12" s="86">
        <v>5.5166566857373605</v>
      </c>
      <c r="H12" s="86">
        <v>6.4545407201916456</v>
      </c>
    </row>
    <row r="13" spans="1:8" x14ac:dyDescent="0.25">
      <c r="A13" s="86" t="s">
        <v>81</v>
      </c>
      <c r="B13" s="86">
        <v>41.377064536427561</v>
      </c>
      <c r="C13" s="86">
        <v>36.387755503657203</v>
      </c>
      <c r="F13" s="86" t="s">
        <v>81</v>
      </c>
      <c r="G13" s="86">
        <v>5.4955157415227829</v>
      </c>
      <c r="H13" s="86">
        <v>6.3282753114153936</v>
      </c>
    </row>
    <row r="14" spans="1:8" x14ac:dyDescent="0.25">
      <c r="A14" s="86" t="s">
        <v>20</v>
      </c>
      <c r="B14" s="86">
        <v>44.128613833712002</v>
      </c>
      <c r="C14" s="86">
        <v>38.598240983204995</v>
      </c>
      <c r="F14" s="86" t="s">
        <v>20</v>
      </c>
      <c r="G14" s="86">
        <v>7.474690064546186</v>
      </c>
      <c r="H14" s="86">
        <v>8.1029519125065814</v>
      </c>
    </row>
    <row r="15" spans="1:8" x14ac:dyDescent="0.25">
      <c r="A15" s="86" t="s">
        <v>21</v>
      </c>
      <c r="B15" s="86">
        <v>43.214887821340987</v>
      </c>
      <c r="C15" s="86">
        <v>36.317961328925399</v>
      </c>
      <c r="F15" s="86" t="s">
        <v>21</v>
      </c>
      <c r="G15" s="86">
        <v>9.6540781229175838</v>
      </c>
      <c r="H15" s="86">
        <v>7.4519151864732507</v>
      </c>
    </row>
    <row r="16" spans="1:8" x14ac:dyDescent="0.25">
      <c r="A16" s="86" t="s">
        <v>22</v>
      </c>
      <c r="B16" s="86">
        <v>40.930813000689731</v>
      </c>
      <c r="C16" s="86">
        <v>34.908111239657018</v>
      </c>
      <c r="F16" s="86" t="s">
        <v>22</v>
      </c>
      <c r="G16" s="86">
        <v>9.1134573672457719</v>
      </c>
      <c r="H16" s="86">
        <v>7.6897436791758658</v>
      </c>
    </row>
    <row r="17" spans="1:8" x14ac:dyDescent="0.25">
      <c r="A17" s="86" t="s">
        <v>23</v>
      </c>
      <c r="B17" s="86">
        <v>44.385901818694379</v>
      </c>
      <c r="C17" s="86">
        <v>37.413332028319495</v>
      </c>
      <c r="F17" s="86" t="s">
        <v>23</v>
      </c>
      <c r="G17" s="86">
        <v>8.3554073331111542</v>
      </c>
      <c r="H17" s="86">
        <v>6.8069548944658722</v>
      </c>
    </row>
    <row r="18" spans="1:8" x14ac:dyDescent="0.25">
      <c r="A18" s="86" t="s">
        <v>24</v>
      </c>
      <c r="B18" s="86">
        <v>48.213353803438032</v>
      </c>
      <c r="C18" s="86">
        <v>40.508884360361087</v>
      </c>
      <c r="F18" s="86" t="s">
        <v>24</v>
      </c>
      <c r="G18" s="86">
        <v>7.0732410752012758</v>
      </c>
      <c r="H18" s="86">
        <v>6.111030105501329</v>
      </c>
    </row>
    <row r="19" spans="1:8" x14ac:dyDescent="0.25">
      <c r="A19" s="86" t="s">
        <v>25</v>
      </c>
      <c r="B19" s="86">
        <v>53.716044014538284</v>
      </c>
      <c r="C19" s="86">
        <v>44.962739988285271</v>
      </c>
      <c r="F19" s="86" t="s">
        <v>25</v>
      </c>
      <c r="G19" s="86">
        <v>6.4684384376120452</v>
      </c>
      <c r="H19" s="86">
        <v>5.5386133569313101</v>
      </c>
    </row>
    <row r="20" spans="1:8" x14ac:dyDescent="0.25">
      <c r="A20" s="86" t="s">
        <v>26</v>
      </c>
      <c r="B20" s="86">
        <v>43.647233479988728</v>
      </c>
      <c r="C20" s="86">
        <v>36.682403936288658</v>
      </c>
      <c r="F20" s="86" t="s">
        <v>26</v>
      </c>
      <c r="G20" s="86">
        <v>11.372584157793291</v>
      </c>
      <c r="H20" s="86">
        <v>9.2460652792774951</v>
      </c>
    </row>
    <row r="33" spans="1:8" x14ac:dyDescent="0.25">
      <c r="A33" s="86" t="s">
        <v>546</v>
      </c>
      <c r="B33" s="86"/>
      <c r="C33" s="86"/>
      <c r="F33" s="86" t="s">
        <v>547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34.508303783862829</v>
      </c>
      <c r="C35" s="86">
        <v>30.13160295271247</v>
      </c>
      <c r="F35" s="86" t="s">
        <v>73</v>
      </c>
      <c r="G35" s="86">
        <v>9.0077737653179799</v>
      </c>
      <c r="H35" s="86">
        <v>8.3697879909821236</v>
      </c>
    </row>
    <row r="36" spans="1:8" x14ac:dyDescent="0.25">
      <c r="A36" s="86" t="s">
        <v>74</v>
      </c>
      <c r="B36" s="86">
        <v>41.981542627154447</v>
      </c>
      <c r="C36" s="86">
        <v>36.853400654341506</v>
      </c>
      <c r="F36" s="86" t="s">
        <v>74</v>
      </c>
      <c r="G36" s="86">
        <v>8.5351221782542233</v>
      </c>
      <c r="H36" s="86">
        <v>9.9308149606103946</v>
      </c>
    </row>
    <row r="37" spans="1:8" x14ac:dyDescent="0.25">
      <c r="A37" s="86" t="s">
        <v>75</v>
      </c>
      <c r="B37" s="86">
        <v>38.94410178275983</v>
      </c>
      <c r="C37" s="86">
        <v>34.27479607625483</v>
      </c>
      <c r="F37" s="86" t="s">
        <v>75</v>
      </c>
      <c r="G37" s="86">
        <v>6.8542179812561184</v>
      </c>
      <c r="H37" s="86">
        <v>8.1395920293146524</v>
      </c>
    </row>
    <row r="38" spans="1:8" x14ac:dyDescent="0.25">
      <c r="A38" s="86" t="s">
        <v>76</v>
      </c>
      <c r="B38" s="86">
        <v>43.037861987346744</v>
      </c>
      <c r="C38" s="86">
        <v>37.970023533447367</v>
      </c>
      <c r="F38" s="86" t="s">
        <v>76</v>
      </c>
      <c r="G38" s="86">
        <v>6.7004237268475366</v>
      </c>
      <c r="H38" s="86">
        <v>7.7888620668635333</v>
      </c>
    </row>
    <row r="39" spans="1:8" x14ac:dyDescent="0.25">
      <c r="A39" s="86" t="s">
        <v>77</v>
      </c>
      <c r="B39" s="86">
        <v>40.101401135282039</v>
      </c>
      <c r="C39" s="86">
        <v>35.196352131665712</v>
      </c>
      <c r="F39" s="86" t="s">
        <v>77</v>
      </c>
      <c r="G39" s="86">
        <v>6.9478080727292157</v>
      </c>
      <c r="H39" s="86">
        <v>8.2924581212952493</v>
      </c>
    </row>
    <row r="40" spans="1:8" x14ac:dyDescent="0.25">
      <c r="A40" s="86" t="s">
        <v>78</v>
      </c>
      <c r="B40" s="86">
        <v>44.262765643246759</v>
      </c>
      <c r="C40" s="86">
        <v>38.722929215825339</v>
      </c>
      <c r="F40" s="86" t="s">
        <v>78</v>
      </c>
      <c r="G40" s="86">
        <v>4.8035385527593837</v>
      </c>
      <c r="H40" s="86">
        <v>5.4176485335873599</v>
      </c>
    </row>
    <row r="41" spans="1:8" x14ac:dyDescent="0.25">
      <c r="A41" s="86" t="s">
        <v>79</v>
      </c>
      <c r="B41" s="86">
        <v>45.356391333278822</v>
      </c>
      <c r="C41" s="86">
        <v>39.571964086893757</v>
      </c>
      <c r="F41" s="86" t="s">
        <v>79</v>
      </c>
      <c r="G41" s="86">
        <v>4.8096629848423724</v>
      </c>
      <c r="H41" s="86">
        <v>5.3014617568280835</v>
      </c>
    </row>
    <row r="42" spans="1:8" x14ac:dyDescent="0.25">
      <c r="A42" s="86" t="s">
        <v>80</v>
      </c>
      <c r="B42" s="86">
        <v>47.066701899907081</v>
      </c>
      <c r="C42" s="86">
        <v>41.374533278892862</v>
      </c>
      <c r="F42" s="86" t="s">
        <v>80</v>
      </c>
      <c r="G42" s="86">
        <v>5.2479939612044504</v>
      </c>
      <c r="H42" s="86">
        <v>5.9112546324124793</v>
      </c>
    </row>
    <row r="43" spans="1:8" x14ac:dyDescent="0.25">
      <c r="A43" s="86" t="s">
        <v>81</v>
      </c>
      <c r="B43" s="86">
        <v>48.832764289701544</v>
      </c>
      <c r="C43" s="86">
        <v>43.001769048388915</v>
      </c>
      <c r="F43" s="86" t="s">
        <v>81</v>
      </c>
      <c r="G43" s="86">
        <v>5.2065545986698458</v>
      </c>
      <c r="H43" s="86">
        <v>5.7682425815402985</v>
      </c>
    </row>
    <row r="44" spans="1:8" x14ac:dyDescent="0.25">
      <c r="A44" s="86" t="s">
        <v>20</v>
      </c>
      <c r="B44" s="86">
        <v>51.806156166798367</v>
      </c>
      <c r="C44" s="86">
        <v>45.465421799725547</v>
      </c>
      <c r="F44" s="86" t="s">
        <v>20</v>
      </c>
      <c r="G44" s="86">
        <v>6.7384344281743473</v>
      </c>
      <c r="H44" s="86">
        <v>7.0514853158744124</v>
      </c>
    </row>
    <row r="45" spans="1:8" x14ac:dyDescent="0.25">
      <c r="A45" s="86" t="s">
        <v>21</v>
      </c>
      <c r="B45" s="86">
        <v>51.03009062193162</v>
      </c>
      <c r="C45" s="86">
        <v>42.719583631254608</v>
      </c>
      <c r="F45" s="86" t="s">
        <v>21</v>
      </c>
      <c r="G45" s="86">
        <v>8.5249401904210895</v>
      </c>
      <c r="H45" s="86">
        <v>6.7899140242802964</v>
      </c>
    </row>
    <row r="46" spans="1:8" x14ac:dyDescent="0.25">
      <c r="A46" s="86" t="s">
        <v>22</v>
      </c>
      <c r="B46" s="86">
        <v>48.55404601221742</v>
      </c>
      <c r="C46" s="86">
        <v>41.135452636877254</v>
      </c>
      <c r="F46" s="86" t="s">
        <v>22</v>
      </c>
      <c r="G46" s="86">
        <v>8.2257241426867029</v>
      </c>
      <c r="H46" s="86">
        <v>7.0081916284028818</v>
      </c>
    </row>
    <row r="47" spans="1:8" x14ac:dyDescent="0.25">
      <c r="A47" s="86" t="s">
        <v>23</v>
      </c>
      <c r="B47" s="86">
        <v>52.480471950495435</v>
      </c>
      <c r="C47" s="86">
        <v>44.065941330694926</v>
      </c>
      <c r="F47" s="86" t="s">
        <v>23</v>
      </c>
      <c r="G47" s="86">
        <v>7.3669951440365686</v>
      </c>
      <c r="H47" s="86">
        <v>6.2451371168495093</v>
      </c>
    </row>
    <row r="48" spans="1:8" x14ac:dyDescent="0.25">
      <c r="A48" s="86" t="s">
        <v>24</v>
      </c>
      <c r="B48" s="86">
        <v>56.208827266672245</v>
      </c>
      <c r="C48" s="86">
        <v>47.08157765773641</v>
      </c>
      <c r="F48" s="86" t="s">
        <v>24</v>
      </c>
      <c r="G48" s="86">
        <v>6.3666261189747031</v>
      </c>
      <c r="H48" s="86">
        <v>5.6818682379737266</v>
      </c>
    </row>
    <row r="49" spans="1:8" x14ac:dyDescent="0.25">
      <c r="A49" s="86" t="s">
        <v>25</v>
      </c>
      <c r="B49" s="86">
        <v>62.097843799283005</v>
      </c>
      <c r="C49" s="86">
        <v>51.94149648822215</v>
      </c>
      <c r="F49" s="86" t="s">
        <v>25</v>
      </c>
      <c r="G49" s="86">
        <v>5.4389091129591067</v>
      </c>
      <c r="H49" s="86">
        <v>5.0864716196288366</v>
      </c>
    </row>
    <row r="50" spans="1:8" x14ac:dyDescent="0.25">
      <c r="A50" s="86" t="s">
        <v>26</v>
      </c>
      <c r="B50" s="86">
        <v>52.409091239986601</v>
      </c>
      <c r="C50" s="86">
        <v>43.907127479479627</v>
      </c>
      <c r="F50" s="86" t="s">
        <v>26</v>
      </c>
      <c r="G50" s="86">
        <v>10.215054254603773</v>
      </c>
      <c r="H50" s="86">
        <v>8.2521056747622854</v>
      </c>
    </row>
    <row r="63" spans="1:8" x14ac:dyDescent="0.25">
      <c r="A63" s="86" t="s">
        <v>548</v>
      </c>
      <c r="B63" s="86"/>
      <c r="C63" s="86"/>
      <c r="F63" s="86" t="s">
        <v>549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34.651866052462189</v>
      </c>
      <c r="C65" s="86">
        <v>30.298012496454142</v>
      </c>
      <c r="F65" s="86" t="s">
        <v>73</v>
      </c>
      <c r="G65" s="86">
        <v>8.433238502505418</v>
      </c>
      <c r="H65" s="86">
        <v>7.6959219090811199</v>
      </c>
    </row>
    <row r="66" spans="1:8" x14ac:dyDescent="0.25">
      <c r="A66" s="86" t="s">
        <v>74</v>
      </c>
      <c r="B66" s="86">
        <v>42.105200741473979</v>
      </c>
      <c r="C66" s="86">
        <v>37.075298351922704</v>
      </c>
      <c r="F66" s="86" t="s">
        <v>74</v>
      </c>
      <c r="G66" s="86">
        <v>8.090410900166761</v>
      </c>
      <c r="H66" s="86">
        <v>9.1265692764756885</v>
      </c>
    </row>
    <row r="67" spans="1:8" x14ac:dyDescent="0.25">
      <c r="A67" s="86" t="s">
        <v>75</v>
      </c>
      <c r="B67" s="86">
        <v>39.001918162352787</v>
      </c>
      <c r="C67" s="86">
        <v>34.388953575159277</v>
      </c>
      <c r="F67" s="86" t="s">
        <v>75</v>
      </c>
      <c r="G67" s="86">
        <v>6.6102464572234112</v>
      </c>
      <c r="H67" s="86">
        <v>7.6691090344662847</v>
      </c>
    </row>
    <row r="68" spans="1:8" x14ac:dyDescent="0.25">
      <c r="A68" s="86" t="s">
        <v>76</v>
      </c>
      <c r="B68" s="86">
        <v>43.091224827218987</v>
      </c>
      <c r="C68" s="86">
        <v>38.067746497621769</v>
      </c>
      <c r="F68" s="86" t="s">
        <v>76</v>
      </c>
      <c r="G68" s="86">
        <v>6.4793411162716135</v>
      </c>
      <c r="H68" s="86">
        <v>7.3885720306042009</v>
      </c>
    </row>
    <row r="69" spans="1:8" x14ac:dyDescent="0.25">
      <c r="A69" s="86" t="s">
        <v>77</v>
      </c>
      <c r="B69" s="86">
        <v>40.165346666766929</v>
      </c>
      <c r="C69" s="86">
        <v>35.321724776581043</v>
      </c>
      <c r="F69" s="86" t="s">
        <v>77</v>
      </c>
      <c r="G69" s="86">
        <v>6.700438086266268</v>
      </c>
      <c r="H69" s="86">
        <v>7.8086675451377721</v>
      </c>
    </row>
    <row r="70" spans="1:8" x14ac:dyDescent="0.25">
      <c r="A70" s="86" t="s">
        <v>78</v>
      </c>
      <c r="B70" s="86">
        <v>44.239305352919303</v>
      </c>
      <c r="C70" s="86">
        <v>38.711108014347573</v>
      </c>
      <c r="F70" s="86" t="s">
        <v>78</v>
      </c>
      <c r="G70" s="86">
        <v>4.7619111978347108</v>
      </c>
      <c r="H70" s="86">
        <v>5.3261597170546535</v>
      </c>
    </row>
    <row r="71" spans="1:8" x14ac:dyDescent="0.25">
      <c r="A71" s="86" t="s">
        <v>79</v>
      </c>
      <c r="B71" s="86">
        <v>45.343401779095977</v>
      </c>
      <c r="C71" s="86">
        <v>39.567183520411092</v>
      </c>
      <c r="F71" s="86" t="s">
        <v>79</v>
      </c>
      <c r="G71" s="86">
        <v>4.7693361372731626</v>
      </c>
      <c r="H71" s="86">
        <v>5.2220167327626577</v>
      </c>
    </row>
    <row r="72" spans="1:8" x14ac:dyDescent="0.25">
      <c r="A72" s="86" t="s">
        <v>80</v>
      </c>
      <c r="B72" s="86">
        <v>47.067776216418757</v>
      </c>
      <c r="C72" s="86">
        <v>41.391662785490439</v>
      </c>
      <c r="F72" s="86" t="s">
        <v>80</v>
      </c>
      <c r="G72" s="86">
        <v>5.1836439660922515</v>
      </c>
      <c r="H72" s="86">
        <v>5.7811620585598691</v>
      </c>
    </row>
    <row r="73" spans="1:8" x14ac:dyDescent="0.25">
      <c r="A73" s="86" t="s">
        <v>81</v>
      </c>
      <c r="B73" s="86">
        <v>48.829536380367315</v>
      </c>
      <c r="C73" s="86">
        <v>43.009603211262004</v>
      </c>
      <c r="F73" s="86" t="s">
        <v>81</v>
      </c>
      <c r="G73" s="86">
        <v>5.1609678440216733</v>
      </c>
      <c r="H73" s="86">
        <v>5.6746974482472945</v>
      </c>
    </row>
    <row r="74" spans="1:8" x14ac:dyDescent="0.25">
      <c r="A74" s="86" t="s">
        <v>20</v>
      </c>
      <c r="B74" s="86">
        <v>51.855967190448126</v>
      </c>
      <c r="C74" s="86">
        <v>45.544414882085569</v>
      </c>
      <c r="F74" s="86" t="s">
        <v>20</v>
      </c>
      <c r="G74" s="86">
        <v>6.5602157624659352</v>
      </c>
      <c r="H74" s="86">
        <v>6.7679882718347555</v>
      </c>
    </row>
    <row r="75" spans="1:8" x14ac:dyDescent="0.25">
      <c r="A75" s="86" t="s">
        <v>21</v>
      </c>
      <c r="B75" s="86">
        <v>51.159741293672433</v>
      </c>
      <c r="C75" s="86">
        <v>42.839306024892103</v>
      </c>
      <c r="F75" s="86" t="s">
        <v>21</v>
      </c>
      <c r="G75" s="86">
        <v>8.133271925152469</v>
      </c>
      <c r="H75" s="86">
        <v>6.4253822205277125</v>
      </c>
    </row>
    <row r="76" spans="1:8" x14ac:dyDescent="0.25">
      <c r="A76" s="86" t="s">
        <v>22</v>
      </c>
      <c r="B76" s="86">
        <v>48.675496615896982</v>
      </c>
      <c r="C76" s="86">
        <v>41.260326062001006</v>
      </c>
      <c r="F76" s="86" t="s">
        <v>22</v>
      </c>
      <c r="G76" s="86">
        <v>7.8355671762407058</v>
      </c>
      <c r="H76" s="86">
        <v>6.59149637622669</v>
      </c>
    </row>
    <row r="77" spans="1:8" x14ac:dyDescent="0.25">
      <c r="A77" s="86" t="s">
        <v>23</v>
      </c>
      <c r="B77" s="86">
        <v>52.568444029385688</v>
      </c>
      <c r="C77" s="86">
        <v>44.154026045025688</v>
      </c>
      <c r="F77" s="86" t="s">
        <v>23</v>
      </c>
      <c r="G77" s="86">
        <v>7.0884620190574674</v>
      </c>
      <c r="H77" s="86">
        <v>5.9524940830395181</v>
      </c>
    </row>
    <row r="78" spans="1:8" x14ac:dyDescent="0.25">
      <c r="A78" s="86" t="s">
        <v>24</v>
      </c>
      <c r="B78" s="86">
        <v>56.270780278814307</v>
      </c>
      <c r="C78" s="86">
        <v>47.14801172848523</v>
      </c>
      <c r="F78" s="86" t="s">
        <v>24</v>
      </c>
      <c r="G78" s="86">
        <v>6.2013957674993305</v>
      </c>
      <c r="H78" s="86">
        <v>5.4912521941111825</v>
      </c>
    </row>
    <row r="79" spans="1:8" x14ac:dyDescent="0.25">
      <c r="A79" s="86" t="s">
        <v>25</v>
      </c>
      <c r="B79" s="86">
        <v>62.11080915444542</v>
      </c>
      <c r="C79" s="86">
        <v>51.95762235544705</v>
      </c>
      <c r="F79" s="86" t="s">
        <v>25</v>
      </c>
      <c r="G79" s="86">
        <v>5.3936847836399577</v>
      </c>
      <c r="H79" s="86">
        <v>5.0282651758256822</v>
      </c>
    </row>
    <row r="80" spans="1:8" x14ac:dyDescent="0.25">
      <c r="A80" s="86" t="s">
        <v>26</v>
      </c>
      <c r="B80" s="86">
        <v>52.6662255111913</v>
      </c>
      <c r="C80" s="86">
        <v>44.186314857974551</v>
      </c>
      <c r="F80" s="86" t="s">
        <v>26</v>
      </c>
      <c r="G80" s="86">
        <v>9.5715865021783912</v>
      </c>
      <c r="H80" s="86">
        <v>7.5482074085641004</v>
      </c>
    </row>
    <row r="93" spans="1:8" x14ac:dyDescent="0.25">
      <c r="A93" s="86" t="s">
        <v>550</v>
      </c>
      <c r="B93" s="86"/>
      <c r="C93" s="86"/>
      <c r="F93" s="86" t="s">
        <v>551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34.500728330517177</v>
      </c>
      <c r="C95" s="86">
        <v>30.118193055545106</v>
      </c>
      <c r="F95" s="86" t="s">
        <v>73</v>
      </c>
      <c r="G95" s="86">
        <v>8.5277029585842357</v>
      </c>
      <c r="H95" s="86">
        <v>7.8257399740458498</v>
      </c>
    </row>
    <row r="96" spans="1:8" x14ac:dyDescent="0.25">
      <c r="A96" s="86" t="s">
        <v>74</v>
      </c>
      <c r="B96" s="86">
        <v>41.971290122175844</v>
      </c>
      <c r="C96" s="86">
        <v>36.845967555233358</v>
      </c>
      <c r="F96" s="86" t="s">
        <v>74</v>
      </c>
      <c r="G96" s="86">
        <v>8.1518460532717629</v>
      </c>
      <c r="H96" s="86">
        <v>9.2139847778961901</v>
      </c>
    </row>
    <row r="97" spans="1:8" x14ac:dyDescent="0.25">
      <c r="A97" s="86" t="s">
        <v>75</v>
      </c>
      <c r="B97" s="86">
        <v>38.937668723170084</v>
      </c>
      <c r="C97" s="86">
        <v>34.267190424131627</v>
      </c>
      <c r="F97" s="86" t="s">
        <v>75</v>
      </c>
      <c r="G97" s="86">
        <v>6.6412772410972796</v>
      </c>
      <c r="H97" s="86">
        <v>7.7132615271733789</v>
      </c>
    </row>
    <row r="98" spans="1:8" x14ac:dyDescent="0.25">
      <c r="A98" s="86" t="s">
        <v>76</v>
      </c>
      <c r="B98" s="86">
        <v>43.032572001485377</v>
      </c>
      <c r="C98" s="86">
        <v>37.960582555618146</v>
      </c>
      <c r="F98" s="86" t="s">
        <v>76</v>
      </c>
      <c r="G98" s="86">
        <v>6.505381742147077</v>
      </c>
      <c r="H98" s="86">
        <v>7.4241701895907246</v>
      </c>
    </row>
    <row r="99" spans="1:8" x14ac:dyDescent="0.25">
      <c r="A99" s="86" t="s">
        <v>77</v>
      </c>
      <c r="B99" s="86">
        <v>40.097529052023972</v>
      </c>
      <c r="C99" s="86">
        <v>35.1854670922921</v>
      </c>
      <c r="F99" s="86" t="s">
        <v>77</v>
      </c>
      <c r="G99" s="86">
        <v>6.7309390515871907</v>
      </c>
      <c r="H99" s="86">
        <v>7.8497378426121296</v>
      </c>
    </row>
    <row r="100" spans="1:8" x14ac:dyDescent="0.25">
      <c r="A100" s="86" t="s">
        <v>78</v>
      </c>
      <c r="B100" s="86">
        <v>44.261735924929752</v>
      </c>
      <c r="C100" s="86">
        <v>38.720078091238861</v>
      </c>
      <c r="F100" s="86" t="s">
        <v>78</v>
      </c>
      <c r="G100" s="86">
        <v>4.7649023567525983</v>
      </c>
      <c r="H100" s="86">
        <v>5.3318431269902185</v>
      </c>
    </row>
    <row r="101" spans="1:8" x14ac:dyDescent="0.25">
      <c r="A101" s="86" t="s">
        <v>79</v>
      </c>
      <c r="B101" s="86">
        <v>45.355275498447817</v>
      </c>
      <c r="C101" s="86">
        <v>39.569949688436608</v>
      </c>
      <c r="F101" s="86" t="s">
        <v>79</v>
      </c>
      <c r="G101" s="86">
        <v>4.7724693304415027</v>
      </c>
      <c r="H101" s="86">
        <v>5.2269594126829739</v>
      </c>
    </row>
    <row r="102" spans="1:8" x14ac:dyDescent="0.25">
      <c r="A102" s="86" t="s">
        <v>80</v>
      </c>
      <c r="B102" s="86">
        <v>47.06473489953126</v>
      </c>
      <c r="C102" s="86">
        <v>41.370042140694139</v>
      </c>
      <c r="F102" s="86" t="s">
        <v>80</v>
      </c>
      <c r="G102" s="86">
        <v>5.1897438791677706</v>
      </c>
      <c r="H102" s="86">
        <v>5.7899448630319439</v>
      </c>
    </row>
    <row r="103" spans="1:8" x14ac:dyDescent="0.25">
      <c r="A103" s="86" t="s">
        <v>81</v>
      </c>
      <c r="B103" s="86">
        <v>48.831404784734303</v>
      </c>
      <c r="C103" s="86">
        <v>42.999102676323659</v>
      </c>
      <c r="F103" s="86" t="s">
        <v>81</v>
      </c>
      <c r="G103" s="86">
        <v>5.1648549666709487</v>
      </c>
      <c r="H103" s="86">
        <v>5.681287101498131</v>
      </c>
    </row>
    <row r="104" spans="1:8" x14ac:dyDescent="0.25">
      <c r="A104" s="86" t="s">
        <v>20</v>
      </c>
      <c r="B104" s="86">
        <v>51.801228006290302</v>
      </c>
      <c r="C104" s="86">
        <v>45.455419564616022</v>
      </c>
      <c r="F104" s="86" t="s">
        <v>20</v>
      </c>
      <c r="G104" s="86">
        <v>6.5803386678907234</v>
      </c>
      <c r="H104" s="86">
        <v>6.792582716251645</v>
      </c>
    </row>
    <row r="105" spans="1:8" x14ac:dyDescent="0.25">
      <c r="A105" s="86" t="s">
        <v>21</v>
      </c>
      <c r="B105" s="86">
        <v>51.023844874759462</v>
      </c>
      <c r="C105" s="86">
        <v>42.713808625026857</v>
      </c>
      <c r="F105" s="86" t="s">
        <v>21</v>
      </c>
      <c r="G105" s="86">
        <v>8.1888263963074763</v>
      </c>
      <c r="H105" s="86">
        <v>6.5061685502970832</v>
      </c>
    </row>
    <row r="106" spans="1:8" x14ac:dyDescent="0.25">
      <c r="A106" s="86" t="s">
        <v>22</v>
      </c>
      <c r="B106" s="86">
        <v>48.545783946665836</v>
      </c>
      <c r="C106" s="86">
        <v>41.120906465706263</v>
      </c>
      <c r="F106" s="86" t="s">
        <v>22</v>
      </c>
      <c r="G106" s="86">
        <v>7.8904981526347804</v>
      </c>
      <c r="H106" s="86">
        <v>6.678367259693327</v>
      </c>
    </row>
    <row r="107" spans="1:8" x14ac:dyDescent="0.25">
      <c r="A107" s="86" t="s">
        <v>23</v>
      </c>
      <c r="B107" s="86">
        <v>52.476804898937679</v>
      </c>
      <c r="C107" s="86">
        <v>44.057293760748564</v>
      </c>
      <c r="F107" s="86" t="s">
        <v>23</v>
      </c>
      <c r="G107" s="86">
        <v>7.1354064787457396</v>
      </c>
      <c r="H107" s="86">
        <v>6.0096178506694047</v>
      </c>
    </row>
    <row r="108" spans="1:8" x14ac:dyDescent="0.25">
      <c r="A108" s="86" t="s">
        <v>24</v>
      </c>
      <c r="B108" s="86">
        <v>56.204318129202129</v>
      </c>
      <c r="C108" s="86">
        <v>47.075662377186966</v>
      </c>
      <c r="F108" s="86" t="s">
        <v>24</v>
      </c>
      <c r="G108" s="86">
        <v>6.2248584977280119</v>
      </c>
      <c r="H108" s="86">
        <v>5.5192099023831513</v>
      </c>
    </row>
    <row r="109" spans="1:8" x14ac:dyDescent="0.25">
      <c r="A109" s="86" t="s">
        <v>25</v>
      </c>
      <c r="B109" s="86">
        <v>62.095485974727737</v>
      </c>
      <c r="C109" s="86">
        <v>51.93498655174438</v>
      </c>
      <c r="F109" s="86" t="s">
        <v>25</v>
      </c>
      <c r="G109" s="86">
        <v>5.3966100252261784</v>
      </c>
      <c r="H109" s="86">
        <v>5.0317284756313061</v>
      </c>
    </row>
    <row r="110" spans="1:8" x14ac:dyDescent="0.25">
      <c r="A110" s="86" t="s">
        <v>26</v>
      </c>
      <c r="B110" s="86">
        <v>52.403181119228286</v>
      </c>
      <c r="C110" s="86">
        <v>43.887870698994099</v>
      </c>
      <c r="F110" s="86" t="s">
        <v>26</v>
      </c>
      <c r="G110" s="86">
        <v>9.6668774048026531</v>
      </c>
      <c r="H110" s="86">
        <v>7.6924746486262228</v>
      </c>
    </row>
    <row r="123" spans="1:8" x14ac:dyDescent="0.25">
      <c r="A123" s="86" t="s">
        <v>552</v>
      </c>
      <c r="B123" s="86"/>
      <c r="C123" s="86"/>
      <c r="F123" s="86" t="s">
        <v>553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32.510376259968993</v>
      </c>
      <c r="C125" s="86">
        <v>28.480035448165054</v>
      </c>
      <c r="F125" s="86" t="s">
        <v>73</v>
      </c>
      <c r="G125" s="86">
        <v>9.4451774992148305</v>
      </c>
      <c r="H125" s="86">
        <v>8.8049648950210493</v>
      </c>
    </row>
    <row r="126" spans="1:8" x14ac:dyDescent="0.25">
      <c r="A126" s="86" t="s">
        <v>74</v>
      </c>
      <c r="B126" s="86">
        <v>39.849209184012231</v>
      </c>
      <c r="C126" s="86">
        <v>34.835382743706532</v>
      </c>
      <c r="F126" s="86" t="s">
        <v>74</v>
      </c>
      <c r="G126" s="86">
        <v>8.9068118522562205</v>
      </c>
      <c r="H126" s="86">
        <v>10.472263842759643</v>
      </c>
    </row>
    <row r="127" spans="1:8" x14ac:dyDescent="0.25">
      <c r="A127" s="86" t="s">
        <v>75</v>
      </c>
      <c r="B127" s="86">
        <v>36.899607143902813</v>
      </c>
      <c r="C127" s="86">
        <v>32.357602484251437</v>
      </c>
      <c r="F127" s="86" t="s">
        <v>75</v>
      </c>
      <c r="G127" s="86">
        <v>7.0943142221602864</v>
      </c>
      <c r="H127" s="86">
        <v>8.5263557331199227</v>
      </c>
    </row>
    <row r="128" spans="1:8" x14ac:dyDescent="0.25">
      <c r="A128" s="86" t="s">
        <v>76</v>
      </c>
      <c r="B128" s="86">
        <v>40.924298024415968</v>
      </c>
      <c r="C128" s="86">
        <v>35.96503993518342</v>
      </c>
      <c r="F128" s="86" t="s">
        <v>76</v>
      </c>
      <c r="G128" s="86">
        <v>6.9320946288094252</v>
      </c>
      <c r="H128" s="86">
        <v>8.1451270852555879</v>
      </c>
    </row>
    <row r="129" spans="1:8" x14ac:dyDescent="0.25">
      <c r="A129" s="86" t="s">
        <v>77</v>
      </c>
      <c r="B129" s="86">
        <v>38.074887208565791</v>
      </c>
      <c r="C129" s="86">
        <v>33.311921533416324</v>
      </c>
      <c r="F129" s="86" t="s">
        <v>77</v>
      </c>
      <c r="G129" s="86">
        <v>7.1728205642235592</v>
      </c>
      <c r="H129" s="86">
        <v>8.665728011330101</v>
      </c>
    </row>
    <row r="130" spans="1:8" x14ac:dyDescent="0.25">
      <c r="A130" s="86" t="s">
        <v>78</v>
      </c>
      <c r="B130" s="86">
        <v>42.325270993030202</v>
      </c>
      <c r="C130" s="86">
        <v>36.890688344935796</v>
      </c>
      <c r="F130" s="86" t="s">
        <v>78</v>
      </c>
      <c r="G130" s="86">
        <v>4.8718993455144926</v>
      </c>
      <c r="H130" s="86">
        <v>5.5431111348612596</v>
      </c>
    </row>
    <row r="131" spans="1:8" x14ac:dyDescent="0.25">
      <c r="A131" s="86" t="s">
        <v>79</v>
      </c>
      <c r="B131" s="86">
        <v>43.382663269790832</v>
      </c>
      <c r="C131" s="86">
        <v>37.73922003637292</v>
      </c>
      <c r="F131" s="86" t="s">
        <v>79</v>
      </c>
      <c r="G131" s="86">
        <v>4.8733920450900143</v>
      </c>
      <c r="H131" s="86">
        <v>5.4110520006150145</v>
      </c>
    </row>
    <row r="132" spans="1:8" x14ac:dyDescent="0.25">
      <c r="A132" s="86" t="s">
        <v>80</v>
      </c>
      <c r="B132" s="86">
        <v>45.030625560277315</v>
      </c>
      <c r="C132" s="86">
        <v>39.422036795950497</v>
      </c>
      <c r="F132" s="86" t="s">
        <v>80</v>
      </c>
      <c r="G132" s="86">
        <v>5.33754801605631</v>
      </c>
      <c r="H132" s="86">
        <v>6.0691711199530634</v>
      </c>
    </row>
    <row r="133" spans="1:8" x14ac:dyDescent="0.25">
      <c r="A133" s="86" t="s">
        <v>81</v>
      </c>
      <c r="B133" s="86">
        <v>46.740704496281985</v>
      </c>
      <c r="C133" s="86">
        <v>40.985236797614434</v>
      </c>
      <c r="F133" s="86" t="s">
        <v>81</v>
      </c>
      <c r="G133" s="86">
        <v>5.2865181217464317</v>
      </c>
      <c r="H133" s="86">
        <v>5.9090294024897867</v>
      </c>
    </row>
    <row r="134" spans="1:8" x14ac:dyDescent="0.25">
      <c r="A134" s="86" t="s">
        <v>20</v>
      </c>
      <c r="B134" s="86">
        <v>49.547095413577651</v>
      </c>
      <c r="C134" s="86">
        <v>43.368197215376718</v>
      </c>
      <c r="F134" s="86" t="s">
        <v>20</v>
      </c>
      <c r="G134" s="86">
        <v>6.9315669701690465</v>
      </c>
      <c r="H134" s="86">
        <v>7.3115228295558587</v>
      </c>
    </row>
    <row r="135" spans="1:8" x14ac:dyDescent="0.25">
      <c r="A135" s="86" t="s">
        <v>21</v>
      </c>
      <c r="B135" s="86">
        <v>48.883023215220241</v>
      </c>
      <c r="C135" s="86">
        <v>41.093716166369582</v>
      </c>
      <c r="F135" s="86" t="s">
        <v>21</v>
      </c>
      <c r="G135" s="86">
        <v>8.8956922623772172</v>
      </c>
      <c r="H135" s="86">
        <v>7.0889349599128222</v>
      </c>
    </row>
    <row r="136" spans="1:8" x14ac:dyDescent="0.25">
      <c r="A136" s="86" t="s">
        <v>22</v>
      </c>
      <c r="B136" s="86">
        <v>46.473676745565335</v>
      </c>
      <c r="C136" s="86">
        <v>39.477930973354191</v>
      </c>
      <c r="F136" s="86" t="s">
        <v>22</v>
      </c>
      <c r="G136" s="86">
        <v>8.5676441417651414</v>
      </c>
      <c r="H136" s="86">
        <v>7.3072938007469448</v>
      </c>
    </row>
    <row r="137" spans="1:8" x14ac:dyDescent="0.25">
      <c r="A137" s="86" t="s">
        <v>23</v>
      </c>
      <c r="B137" s="86">
        <v>50.379826464624713</v>
      </c>
      <c r="C137" s="86">
        <v>42.426920558255794</v>
      </c>
      <c r="F137" s="86" t="s">
        <v>23</v>
      </c>
      <c r="G137" s="86">
        <v>7.6575321031004657</v>
      </c>
      <c r="H137" s="86">
        <v>6.4821220836980515</v>
      </c>
    </row>
    <row r="138" spans="1:8" x14ac:dyDescent="0.25">
      <c r="A138" s="86" t="s">
        <v>24</v>
      </c>
      <c r="B138" s="86">
        <v>54.064539147455307</v>
      </c>
      <c r="C138" s="86">
        <v>45.402871611757156</v>
      </c>
      <c r="F138" s="86" t="s">
        <v>24</v>
      </c>
      <c r="G138" s="86">
        <v>6.554457635554912</v>
      </c>
      <c r="H138" s="86">
        <v>5.8454082978721011</v>
      </c>
    </row>
    <row r="139" spans="1:8" x14ac:dyDescent="0.25">
      <c r="A139" s="86" t="s">
        <v>25</v>
      </c>
      <c r="B139" s="86">
        <v>60.135425997955601</v>
      </c>
      <c r="C139" s="86">
        <v>50.425046674110632</v>
      </c>
      <c r="F139" s="86" t="s">
        <v>25</v>
      </c>
      <c r="G139" s="86">
        <v>5.5023114664318387</v>
      </c>
      <c r="H139" s="86">
        <v>5.1442607603244213</v>
      </c>
    </row>
    <row r="140" spans="1:8" x14ac:dyDescent="0.25">
      <c r="A140" s="86" t="s">
        <v>26</v>
      </c>
      <c r="B140" s="86">
        <v>50.122558478832772</v>
      </c>
      <c r="C140" s="86">
        <v>42.087398342115108</v>
      </c>
      <c r="F140" s="86" t="s">
        <v>26</v>
      </c>
      <c r="G140" s="86">
        <v>10.720706945782833</v>
      </c>
      <c r="H140" s="86">
        <v>8.7001930961834653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7676076.4699999997</v>
      </c>
      <c r="E2">
        <v>2456071.48</v>
      </c>
    </row>
    <row r="3" spans="1:5" x14ac:dyDescent="0.25">
      <c r="A3" t="s">
        <v>39</v>
      </c>
      <c r="B3" t="s">
        <v>74</v>
      </c>
      <c r="C3" t="s">
        <v>67</v>
      </c>
      <c r="D3">
        <v>8940456.8000000007</v>
      </c>
      <c r="E3">
        <v>2332564.71</v>
      </c>
    </row>
    <row r="4" spans="1:5" x14ac:dyDescent="0.25">
      <c r="A4" t="s">
        <v>39</v>
      </c>
      <c r="B4" t="s">
        <v>75</v>
      </c>
      <c r="C4" t="s">
        <v>67</v>
      </c>
      <c r="D4">
        <v>8331051.1299999999</v>
      </c>
      <c r="E4">
        <v>1832646.81</v>
      </c>
    </row>
    <row r="5" spans="1:5" x14ac:dyDescent="0.25">
      <c r="A5" t="s">
        <v>39</v>
      </c>
      <c r="B5" t="s">
        <v>76</v>
      </c>
      <c r="C5" t="s">
        <v>67</v>
      </c>
      <c r="D5">
        <v>9186574.4700000007</v>
      </c>
      <c r="E5">
        <v>1806014.64</v>
      </c>
    </row>
    <row r="6" spans="1:5" x14ac:dyDescent="0.25">
      <c r="A6" t="s">
        <v>39</v>
      </c>
      <c r="B6" t="s">
        <v>77</v>
      </c>
      <c r="C6" t="s">
        <v>67</v>
      </c>
      <c r="D6">
        <v>8565342.5999999996</v>
      </c>
      <c r="E6">
        <v>1853153.46</v>
      </c>
    </row>
    <row r="7" spans="1:5" x14ac:dyDescent="0.25">
      <c r="A7" t="s">
        <v>39</v>
      </c>
      <c r="B7" t="s">
        <v>78</v>
      </c>
      <c r="C7" t="s">
        <v>67</v>
      </c>
      <c r="D7">
        <v>9342191.6799999997</v>
      </c>
      <c r="E7">
        <v>1241620.96</v>
      </c>
    </row>
    <row r="8" spans="1:5" x14ac:dyDescent="0.25">
      <c r="A8" t="s">
        <v>39</v>
      </c>
      <c r="B8" t="s">
        <v>79</v>
      </c>
      <c r="C8" t="s">
        <v>67</v>
      </c>
      <c r="D8">
        <v>9572808.9100000001</v>
      </c>
      <c r="E8">
        <v>1260562.21</v>
      </c>
    </row>
    <row r="9" spans="1:5" x14ac:dyDescent="0.25">
      <c r="A9" t="s">
        <v>39</v>
      </c>
      <c r="B9" t="s">
        <v>80</v>
      </c>
      <c r="C9" t="s">
        <v>67</v>
      </c>
      <c r="D9">
        <v>9942286.3699999992</v>
      </c>
      <c r="E9">
        <v>1379220</v>
      </c>
    </row>
    <row r="10" spans="1:5" x14ac:dyDescent="0.25">
      <c r="A10" t="s">
        <v>39</v>
      </c>
      <c r="B10" t="s">
        <v>81</v>
      </c>
      <c r="C10" t="s">
        <v>67</v>
      </c>
      <c r="D10">
        <v>10344684.869999999</v>
      </c>
      <c r="E10">
        <v>1373934.55</v>
      </c>
    </row>
    <row r="11" spans="1:5" x14ac:dyDescent="0.25">
      <c r="A11" t="s">
        <v>39</v>
      </c>
      <c r="B11" t="s">
        <v>20</v>
      </c>
      <c r="C11" t="s">
        <v>67</v>
      </c>
      <c r="D11">
        <v>11032600.039999999</v>
      </c>
      <c r="E11">
        <v>1868748.16</v>
      </c>
    </row>
    <row r="12" spans="1:5" x14ac:dyDescent="0.25">
      <c r="A12" t="s">
        <v>39</v>
      </c>
      <c r="B12" t="s">
        <v>21</v>
      </c>
      <c r="C12" t="s">
        <v>67</v>
      </c>
      <c r="D12">
        <v>10804159.289999999</v>
      </c>
      <c r="E12">
        <v>2413617.23</v>
      </c>
    </row>
    <row r="13" spans="1:5" x14ac:dyDescent="0.25">
      <c r="A13" t="s">
        <v>39</v>
      </c>
      <c r="B13" t="s">
        <v>22</v>
      </c>
      <c r="C13" t="s">
        <v>67</v>
      </c>
      <c r="D13">
        <v>10233117.470000001</v>
      </c>
      <c r="E13">
        <v>2278456.5699999998</v>
      </c>
    </row>
    <row r="14" spans="1:5" x14ac:dyDescent="0.25">
      <c r="A14" t="s">
        <v>39</v>
      </c>
      <c r="B14" t="s">
        <v>23</v>
      </c>
      <c r="C14" t="s">
        <v>67</v>
      </c>
      <c r="D14">
        <v>11096924.640000001</v>
      </c>
      <c r="E14">
        <v>2088936.39</v>
      </c>
    </row>
    <row r="15" spans="1:5" x14ac:dyDescent="0.25">
      <c r="A15" t="s">
        <v>39</v>
      </c>
      <c r="B15" t="s">
        <v>24</v>
      </c>
      <c r="C15" t="s">
        <v>67</v>
      </c>
      <c r="D15">
        <v>12053826.369999999</v>
      </c>
      <c r="E15">
        <v>1768381.85</v>
      </c>
    </row>
    <row r="16" spans="1:5" x14ac:dyDescent="0.25">
      <c r="A16" t="s">
        <v>39</v>
      </c>
      <c r="B16" t="s">
        <v>25</v>
      </c>
      <c r="C16" t="s">
        <v>67</v>
      </c>
      <c r="D16">
        <v>13429554.609999999</v>
      </c>
      <c r="E16">
        <v>1617175.07</v>
      </c>
    </row>
    <row r="17" spans="1:5" x14ac:dyDescent="0.25">
      <c r="A17" t="s">
        <v>39</v>
      </c>
      <c r="B17" t="s">
        <v>26</v>
      </c>
      <c r="C17" t="s">
        <v>67</v>
      </c>
      <c r="D17">
        <v>10912250.08</v>
      </c>
      <c r="E17">
        <v>2843261.13</v>
      </c>
    </row>
    <row r="18" spans="1:5" x14ac:dyDescent="0.25">
      <c r="A18" t="s">
        <v>40</v>
      </c>
      <c r="B18" t="s">
        <v>73</v>
      </c>
      <c r="C18" t="s">
        <v>67</v>
      </c>
      <c r="D18">
        <v>6792231.1299999999</v>
      </c>
      <c r="E18">
        <v>2339545.88</v>
      </c>
    </row>
    <row r="19" spans="1:5" x14ac:dyDescent="0.25">
      <c r="A19" t="s">
        <v>40</v>
      </c>
      <c r="B19" t="s">
        <v>74</v>
      </c>
      <c r="C19" t="s">
        <v>67</v>
      </c>
      <c r="D19">
        <v>7875549.5</v>
      </c>
      <c r="E19">
        <v>2800431.01</v>
      </c>
    </row>
    <row r="20" spans="1:5" x14ac:dyDescent="0.25">
      <c r="A20" t="s">
        <v>40</v>
      </c>
      <c r="B20" t="s">
        <v>75</v>
      </c>
      <c r="C20" t="s">
        <v>67</v>
      </c>
      <c r="D20">
        <v>7321360.5700000003</v>
      </c>
      <c r="E20">
        <v>2252859.1800000002</v>
      </c>
    </row>
    <row r="21" spans="1:5" x14ac:dyDescent="0.25">
      <c r="A21" t="s">
        <v>40</v>
      </c>
      <c r="B21" t="s">
        <v>76</v>
      </c>
      <c r="C21" t="s">
        <v>67</v>
      </c>
      <c r="D21">
        <v>8092963.4800000004</v>
      </c>
      <c r="E21">
        <v>2165694.31</v>
      </c>
    </row>
    <row r="22" spans="1:5" x14ac:dyDescent="0.25">
      <c r="A22" t="s">
        <v>40</v>
      </c>
      <c r="B22" t="s">
        <v>77</v>
      </c>
      <c r="C22" t="s">
        <v>67</v>
      </c>
      <c r="D22">
        <v>7522062.0300000003</v>
      </c>
      <c r="E22">
        <v>2284695.92</v>
      </c>
    </row>
    <row r="23" spans="1:5" x14ac:dyDescent="0.25">
      <c r="A23" t="s">
        <v>40</v>
      </c>
      <c r="B23" t="s">
        <v>78</v>
      </c>
      <c r="C23" t="s">
        <v>67</v>
      </c>
      <c r="D23">
        <v>8166189.7800000003</v>
      </c>
      <c r="E23">
        <v>1439009.5</v>
      </c>
    </row>
    <row r="24" spans="1:5" x14ac:dyDescent="0.25">
      <c r="A24" t="s">
        <v>40</v>
      </c>
      <c r="B24" t="s">
        <v>79</v>
      </c>
      <c r="C24" t="s">
        <v>67</v>
      </c>
      <c r="D24">
        <v>8380915.4199999999</v>
      </c>
      <c r="E24">
        <v>1435262.88</v>
      </c>
    </row>
    <row r="25" spans="1:5" x14ac:dyDescent="0.25">
      <c r="A25" t="s">
        <v>40</v>
      </c>
      <c r="B25" t="s">
        <v>80</v>
      </c>
      <c r="C25" t="s">
        <v>67</v>
      </c>
      <c r="D25">
        <v>8743193.1300000008</v>
      </c>
      <c r="E25">
        <v>1613700.5</v>
      </c>
    </row>
    <row r="26" spans="1:5" x14ac:dyDescent="0.25">
      <c r="A26" t="s">
        <v>40</v>
      </c>
      <c r="B26" t="s">
        <v>81</v>
      </c>
      <c r="C26" t="s">
        <v>67</v>
      </c>
      <c r="D26">
        <v>9097307.1199999992</v>
      </c>
      <c r="E26">
        <v>1582132.87</v>
      </c>
    </row>
    <row r="27" spans="1:5" x14ac:dyDescent="0.25">
      <c r="A27" t="s">
        <v>40</v>
      </c>
      <c r="B27" t="s">
        <v>20</v>
      </c>
      <c r="C27" t="s">
        <v>67</v>
      </c>
      <c r="D27">
        <v>9649950.8599999994</v>
      </c>
      <c r="E27">
        <v>2025819.98</v>
      </c>
    </row>
    <row r="28" spans="1:5" x14ac:dyDescent="0.25">
      <c r="A28" t="s">
        <v>40</v>
      </c>
      <c r="B28" t="s">
        <v>21</v>
      </c>
      <c r="C28" t="s">
        <v>67</v>
      </c>
      <c r="D28">
        <v>9079857.8699999992</v>
      </c>
      <c r="E28">
        <v>1863054.21</v>
      </c>
    </row>
    <row r="29" spans="1:5" x14ac:dyDescent="0.25">
      <c r="A29" t="s">
        <v>40</v>
      </c>
      <c r="B29" t="s">
        <v>22</v>
      </c>
      <c r="C29" t="s">
        <v>67</v>
      </c>
      <c r="D29">
        <v>8727381.0800000001</v>
      </c>
      <c r="E29">
        <v>1922513.74</v>
      </c>
    </row>
    <row r="30" spans="1:5" x14ac:dyDescent="0.25">
      <c r="A30" t="s">
        <v>40</v>
      </c>
      <c r="B30" t="s">
        <v>23</v>
      </c>
      <c r="C30" t="s">
        <v>67</v>
      </c>
      <c r="D30">
        <v>9353711.6300000008</v>
      </c>
      <c r="E30">
        <v>1701807.61</v>
      </c>
    </row>
    <row r="31" spans="1:5" x14ac:dyDescent="0.25">
      <c r="A31" t="s">
        <v>40</v>
      </c>
      <c r="B31" t="s">
        <v>24</v>
      </c>
      <c r="C31" t="s">
        <v>67</v>
      </c>
      <c r="D31">
        <v>10127631.039999999</v>
      </c>
      <c r="E31">
        <v>1527819.37</v>
      </c>
    </row>
    <row r="32" spans="1:5" x14ac:dyDescent="0.25">
      <c r="A32" t="s">
        <v>40</v>
      </c>
      <c r="B32" t="s">
        <v>25</v>
      </c>
      <c r="C32" t="s">
        <v>67</v>
      </c>
      <c r="D32">
        <v>11241140.02</v>
      </c>
      <c r="E32">
        <v>1384709.39</v>
      </c>
    </row>
    <row r="33" spans="1:5" x14ac:dyDescent="0.25">
      <c r="A33" t="s">
        <v>40</v>
      </c>
      <c r="B33" t="s">
        <v>26</v>
      </c>
      <c r="C33" t="s">
        <v>67</v>
      </c>
      <c r="D33">
        <v>9170972.2100000009</v>
      </c>
      <c r="E33">
        <v>2311609.89</v>
      </c>
    </row>
    <row r="34" spans="1:5" x14ac:dyDescent="0.25">
      <c r="A34" t="s">
        <v>39</v>
      </c>
      <c r="B34" t="s">
        <v>73</v>
      </c>
      <c r="C34" t="s">
        <v>48</v>
      </c>
      <c r="D34">
        <v>8627425.1699999999</v>
      </c>
      <c r="E34">
        <v>2252034.6</v>
      </c>
    </row>
    <row r="35" spans="1:5" x14ac:dyDescent="0.25">
      <c r="A35" t="s">
        <v>39</v>
      </c>
      <c r="B35" t="s">
        <v>74</v>
      </c>
      <c r="C35" t="s">
        <v>48</v>
      </c>
      <c r="D35">
        <v>10495810.51</v>
      </c>
      <c r="E35">
        <v>2133866.92</v>
      </c>
    </row>
    <row r="36" spans="1:5" x14ac:dyDescent="0.25">
      <c r="A36" t="s">
        <v>39</v>
      </c>
      <c r="B36" t="s">
        <v>75</v>
      </c>
      <c r="C36" t="s">
        <v>48</v>
      </c>
      <c r="D36">
        <v>9736419.5600000005</v>
      </c>
      <c r="E36">
        <v>1713623.86</v>
      </c>
    </row>
    <row r="37" spans="1:5" x14ac:dyDescent="0.25">
      <c r="A37" t="s">
        <v>39</v>
      </c>
      <c r="B37" t="s">
        <v>76</v>
      </c>
      <c r="C37" t="s">
        <v>48</v>
      </c>
      <c r="D37">
        <v>10759901.039999999</v>
      </c>
      <c r="E37">
        <v>1675173.74</v>
      </c>
    </row>
    <row r="38" spans="1:5" x14ac:dyDescent="0.25">
      <c r="A38" t="s">
        <v>39</v>
      </c>
      <c r="B38" t="s">
        <v>77</v>
      </c>
      <c r="C38" t="s">
        <v>48</v>
      </c>
      <c r="D38">
        <v>10025756.109999999</v>
      </c>
      <c r="E38">
        <v>1737022.33</v>
      </c>
    </row>
    <row r="39" spans="1:5" x14ac:dyDescent="0.25">
      <c r="A39" t="s">
        <v>39</v>
      </c>
      <c r="B39" t="s">
        <v>78</v>
      </c>
      <c r="C39" t="s">
        <v>48</v>
      </c>
      <c r="D39">
        <v>11066139.35</v>
      </c>
      <c r="E39">
        <v>1200933.25</v>
      </c>
    </row>
    <row r="40" spans="1:5" x14ac:dyDescent="0.25">
      <c r="A40" t="s">
        <v>39</v>
      </c>
      <c r="B40" t="s">
        <v>79</v>
      </c>
      <c r="C40" t="s">
        <v>48</v>
      </c>
      <c r="D40">
        <v>11339556.84</v>
      </c>
      <c r="E40">
        <v>1202464.42</v>
      </c>
    </row>
    <row r="41" spans="1:5" x14ac:dyDescent="0.25">
      <c r="A41" t="s">
        <v>39</v>
      </c>
      <c r="B41" t="s">
        <v>80</v>
      </c>
      <c r="C41" t="s">
        <v>48</v>
      </c>
      <c r="D41">
        <v>11767151.789999999</v>
      </c>
      <c r="E41">
        <v>1312051.6000000001</v>
      </c>
    </row>
    <row r="42" spans="1:5" x14ac:dyDescent="0.25">
      <c r="A42" t="s">
        <v>39</v>
      </c>
      <c r="B42" t="s">
        <v>81</v>
      </c>
      <c r="C42" t="s">
        <v>48</v>
      </c>
      <c r="D42">
        <v>12208685.26</v>
      </c>
      <c r="E42">
        <v>1301691.3400000001</v>
      </c>
    </row>
    <row r="43" spans="1:5" x14ac:dyDescent="0.25">
      <c r="A43" t="s">
        <v>39</v>
      </c>
      <c r="B43" t="s">
        <v>20</v>
      </c>
      <c r="C43" t="s">
        <v>48</v>
      </c>
      <c r="D43">
        <v>12952063.32</v>
      </c>
      <c r="E43">
        <v>1684676.8</v>
      </c>
    </row>
    <row r="44" spans="1:5" x14ac:dyDescent="0.25">
      <c r="A44" t="s">
        <v>39</v>
      </c>
      <c r="B44" t="s">
        <v>21</v>
      </c>
      <c r="C44" t="s">
        <v>48</v>
      </c>
      <c r="D44">
        <v>12758039.08</v>
      </c>
      <c r="E44">
        <v>2131321.3199999998</v>
      </c>
    </row>
    <row r="45" spans="1:5" x14ac:dyDescent="0.25">
      <c r="A45" t="s">
        <v>39</v>
      </c>
      <c r="B45" t="s">
        <v>22</v>
      </c>
      <c r="C45" t="s">
        <v>48</v>
      </c>
      <c r="D45">
        <v>12139002.869999999</v>
      </c>
      <c r="E45">
        <v>2056514.28</v>
      </c>
    </row>
    <row r="46" spans="1:5" x14ac:dyDescent="0.25">
      <c r="A46" t="s">
        <v>39</v>
      </c>
      <c r="B46" t="s">
        <v>23</v>
      </c>
      <c r="C46" t="s">
        <v>48</v>
      </c>
      <c r="D46">
        <v>13120649.09</v>
      </c>
      <c r="E46">
        <v>1841823.34</v>
      </c>
    </row>
    <row r="47" spans="1:5" x14ac:dyDescent="0.25">
      <c r="A47" t="s">
        <v>39</v>
      </c>
      <c r="B47" t="s">
        <v>24</v>
      </c>
      <c r="C47" t="s">
        <v>48</v>
      </c>
      <c r="D47">
        <v>14052775.65</v>
      </c>
      <c r="E47">
        <v>1591720.96</v>
      </c>
    </row>
    <row r="48" spans="1:5" x14ac:dyDescent="0.25">
      <c r="A48" t="s">
        <v>39</v>
      </c>
      <c r="B48" t="s">
        <v>25</v>
      </c>
      <c r="C48" t="s">
        <v>48</v>
      </c>
      <c r="D48">
        <v>15525089.380000001</v>
      </c>
      <c r="E48">
        <v>1359782.32</v>
      </c>
    </row>
    <row r="49" spans="1:5" x14ac:dyDescent="0.25">
      <c r="A49" t="s">
        <v>39</v>
      </c>
      <c r="B49" t="s">
        <v>26</v>
      </c>
      <c r="C49" t="s">
        <v>48</v>
      </c>
      <c r="D49">
        <v>13102803.189999999</v>
      </c>
      <c r="E49">
        <v>2553866.94</v>
      </c>
    </row>
    <row r="50" spans="1:5" x14ac:dyDescent="0.25">
      <c r="A50" t="s">
        <v>40</v>
      </c>
      <c r="B50" t="s">
        <v>73</v>
      </c>
      <c r="C50" t="s">
        <v>48</v>
      </c>
      <c r="D50">
        <v>7533205.6699999999</v>
      </c>
      <c r="E50">
        <v>2092531.7</v>
      </c>
    </row>
    <row r="51" spans="1:5" x14ac:dyDescent="0.25">
      <c r="A51" t="s">
        <v>40</v>
      </c>
      <c r="B51" t="s">
        <v>74</v>
      </c>
      <c r="C51" t="s">
        <v>48</v>
      </c>
      <c r="D51">
        <v>9213723.1199999992</v>
      </c>
      <c r="E51">
        <v>2482804.2400000002</v>
      </c>
    </row>
    <row r="52" spans="1:5" x14ac:dyDescent="0.25">
      <c r="A52" t="s">
        <v>40</v>
      </c>
      <c r="B52" t="s">
        <v>75</v>
      </c>
      <c r="C52" t="s">
        <v>48</v>
      </c>
      <c r="D52">
        <v>8569045.8800000008</v>
      </c>
      <c r="E52">
        <v>2034980.38</v>
      </c>
    </row>
    <row r="53" spans="1:5" x14ac:dyDescent="0.25">
      <c r="A53" t="s">
        <v>40</v>
      </c>
      <c r="B53" t="s">
        <v>76</v>
      </c>
      <c r="C53" t="s">
        <v>48</v>
      </c>
      <c r="D53">
        <v>9492890.1400000006</v>
      </c>
      <c r="E53">
        <v>1947294.34</v>
      </c>
    </row>
    <row r="54" spans="1:5" x14ac:dyDescent="0.25">
      <c r="A54" t="s">
        <v>40</v>
      </c>
      <c r="B54" t="s">
        <v>77</v>
      </c>
      <c r="C54" t="s">
        <v>48</v>
      </c>
      <c r="D54">
        <v>8799444.2200000007</v>
      </c>
      <c r="E54">
        <v>2073198.45</v>
      </c>
    </row>
    <row r="55" spans="1:5" x14ac:dyDescent="0.25">
      <c r="A55" t="s">
        <v>40</v>
      </c>
      <c r="B55" t="s">
        <v>78</v>
      </c>
      <c r="C55" t="s">
        <v>48</v>
      </c>
      <c r="D55">
        <v>9681124.1799999997</v>
      </c>
      <c r="E55">
        <v>1354466.96</v>
      </c>
    </row>
    <row r="56" spans="1:5" x14ac:dyDescent="0.25">
      <c r="A56" t="s">
        <v>40</v>
      </c>
      <c r="B56" t="s">
        <v>79</v>
      </c>
      <c r="C56" t="s">
        <v>48</v>
      </c>
      <c r="D56">
        <v>9893391.4900000002</v>
      </c>
      <c r="E56">
        <v>1325419.0900000001</v>
      </c>
    </row>
    <row r="57" spans="1:5" x14ac:dyDescent="0.25">
      <c r="A57" t="s">
        <v>40</v>
      </c>
      <c r="B57" t="s">
        <v>80</v>
      </c>
      <c r="C57" t="s">
        <v>48</v>
      </c>
      <c r="D57">
        <v>10344052.029999999</v>
      </c>
      <c r="E57">
        <v>1477873.48</v>
      </c>
    </row>
    <row r="58" spans="1:5" x14ac:dyDescent="0.25">
      <c r="A58" t="s">
        <v>40</v>
      </c>
      <c r="B58" t="s">
        <v>81</v>
      </c>
      <c r="C58" t="s">
        <v>48</v>
      </c>
      <c r="D58">
        <v>10750877.439999999</v>
      </c>
      <c r="E58">
        <v>1442119.02</v>
      </c>
    </row>
    <row r="59" spans="1:5" x14ac:dyDescent="0.25">
      <c r="A59" t="s">
        <v>40</v>
      </c>
      <c r="B59" t="s">
        <v>20</v>
      </c>
      <c r="C59" t="s">
        <v>48</v>
      </c>
      <c r="D59">
        <v>11366815.560000001</v>
      </c>
      <c r="E59">
        <v>1762942.69</v>
      </c>
    </row>
    <row r="60" spans="1:5" x14ac:dyDescent="0.25">
      <c r="A60" t="s">
        <v>40</v>
      </c>
      <c r="B60" t="s">
        <v>21</v>
      </c>
      <c r="C60" t="s">
        <v>48</v>
      </c>
      <c r="D60">
        <v>10680328.23</v>
      </c>
      <c r="E60">
        <v>1697547.22</v>
      </c>
    </row>
    <row r="61" spans="1:5" x14ac:dyDescent="0.25">
      <c r="A61" t="s">
        <v>40</v>
      </c>
      <c r="B61" t="s">
        <v>22</v>
      </c>
      <c r="C61" t="s">
        <v>48</v>
      </c>
      <c r="D61">
        <v>10284279.449999999</v>
      </c>
      <c r="E61">
        <v>1752118.83</v>
      </c>
    </row>
    <row r="62" spans="1:5" x14ac:dyDescent="0.25">
      <c r="A62" t="s">
        <v>40</v>
      </c>
      <c r="B62" t="s">
        <v>23</v>
      </c>
      <c r="C62" t="s">
        <v>48</v>
      </c>
      <c r="D62">
        <v>11016931.279999999</v>
      </c>
      <c r="E62">
        <v>1561347.48</v>
      </c>
    </row>
    <row r="63" spans="1:5" x14ac:dyDescent="0.25">
      <c r="A63" t="s">
        <v>40</v>
      </c>
      <c r="B63" t="s">
        <v>24</v>
      </c>
      <c r="C63" t="s">
        <v>48</v>
      </c>
      <c r="D63">
        <v>11770870.880000001</v>
      </c>
      <c r="E63">
        <v>1420524.56</v>
      </c>
    </row>
    <row r="64" spans="1:5" x14ac:dyDescent="0.25">
      <c r="A64" t="s">
        <v>40</v>
      </c>
      <c r="B64" t="s">
        <v>25</v>
      </c>
      <c r="C64" t="s">
        <v>48</v>
      </c>
      <c r="D64">
        <v>12985899.77</v>
      </c>
      <c r="E64">
        <v>1271669.3799999999</v>
      </c>
    </row>
    <row r="65" spans="1:5" x14ac:dyDescent="0.25">
      <c r="A65" t="s">
        <v>40</v>
      </c>
      <c r="B65" t="s">
        <v>26</v>
      </c>
      <c r="C65" t="s">
        <v>48</v>
      </c>
      <c r="D65">
        <v>10977226.210000001</v>
      </c>
      <c r="E65">
        <v>2063109.93</v>
      </c>
    </row>
    <row r="66" spans="1:5" x14ac:dyDescent="0.25">
      <c r="A66" t="s">
        <v>39</v>
      </c>
      <c r="B66" t="s">
        <v>73</v>
      </c>
      <c r="C66" t="s">
        <v>65</v>
      </c>
      <c r="D66">
        <v>8663317.1899999995</v>
      </c>
      <c r="E66">
        <v>2108394.9700000002</v>
      </c>
    </row>
    <row r="67" spans="1:5" x14ac:dyDescent="0.25">
      <c r="A67" t="s">
        <v>39</v>
      </c>
      <c r="B67" t="s">
        <v>74</v>
      </c>
      <c r="C67" t="s">
        <v>65</v>
      </c>
      <c r="D67">
        <v>10526726.289999999</v>
      </c>
      <c r="E67">
        <v>2022684.6</v>
      </c>
    </row>
    <row r="68" spans="1:5" x14ac:dyDescent="0.25">
      <c r="A68" t="s">
        <v>39</v>
      </c>
      <c r="B68" t="s">
        <v>75</v>
      </c>
      <c r="C68" t="s">
        <v>65</v>
      </c>
      <c r="D68">
        <v>9750874.2400000002</v>
      </c>
      <c r="E68">
        <v>1652628.51</v>
      </c>
    </row>
    <row r="69" spans="1:5" x14ac:dyDescent="0.25">
      <c r="A69" t="s">
        <v>39</v>
      </c>
      <c r="B69" t="s">
        <v>76</v>
      </c>
      <c r="C69" t="s">
        <v>65</v>
      </c>
      <c r="D69">
        <v>10773242.289999999</v>
      </c>
      <c r="E69">
        <v>1619900.85</v>
      </c>
    </row>
    <row r="70" spans="1:5" x14ac:dyDescent="0.25">
      <c r="A70" t="s">
        <v>39</v>
      </c>
      <c r="B70" t="s">
        <v>77</v>
      </c>
      <c r="C70" t="s">
        <v>65</v>
      </c>
      <c r="D70">
        <v>10041743.140000001</v>
      </c>
      <c r="E70">
        <v>1675177.33</v>
      </c>
    </row>
    <row r="71" spans="1:5" x14ac:dyDescent="0.25">
      <c r="A71" t="s">
        <v>39</v>
      </c>
      <c r="B71" t="s">
        <v>78</v>
      </c>
      <c r="C71" t="s">
        <v>65</v>
      </c>
      <c r="D71">
        <v>11060274.039999999</v>
      </c>
      <c r="E71">
        <v>1190525.99</v>
      </c>
    </row>
    <row r="72" spans="1:5" x14ac:dyDescent="0.25">
      <c r="A72" t="s">
        <v>39</v>
      </c>
      <c r="B72" t="s">
        <v>79</v>
      </c>
      <c r="C72" t="s">
        <v>65</v>
      </c>
      <c r="D72">
        <v>11336309.32</v>
      </c>
      <c r="E72">
        <v>1192382.3</v>
      </c>
    </row>
    <row r="73" spans="1:5" x14ac:dyDescent="0.25">
      <c r="A73" t="s">
        <v>39</v>
      </c>
      <c r="B73" t="s">
        <v>80</v>
      </c>
      <c r="C73" t="s">
        <v>65</v>
      </c>
      <c r="D73">
        <v>11767420.380000001</v>
      </c>
      <c r="E73">
        <v>1295963.45</v>
      </c>
    </row>
    <row r="74" spans="1:5" x14ac:dyDescent="0.25">
      <c r="A74" t="s">
        <v>39</v>
      </c>
      <c r="B74" t="s">
        <v>81</v>
      </c>
      <c r="C74" t="s">
        <v>65</v>
      </c>
      <c r="D74">
        <v>12207878.25</v>
      </c>
      <c r="E74">
        <v>1290294.19</v>
      </c>
    </row>
    <row r="75" spans="1:5" x14ac:dyDescent="0.25">
      <c r="A75" t="s">
        <v>39</v>
      </c>
      <c r="B75" t="s">
        <v>20</v>
      </c>
      <c r="C75" t="s">
        <v>65</v>
      </c>
      <c r="D75">
        <v>12964516.58</v>
      </c>
      <c r="E75">
        <v>1640120.33</v>
      </c>
    </row>
    <row r="76" spans="1:5" x14ac:dyDescent="0.25">
      <c r="A76" t="s">
        <v>39</v>
      </c>
      <c r="B76" t="s">
        <v>21</v>
      </c>
      <c r="C76" t="s">
        <v>65</v>
      </c>
      <c r="D76">
        <v>12790453.060000001</v>
      </c>
      <c r="E76">
        <v>2033400.29</v>
      </c>
    </row>
    <row r="77" spans="1:5" x14ac:dyDescent="0.25">
      <c r="A77" t="s">
        <v>39</v>
      </c>
      <c r="B77" t="s">
        <v>22</v>
      </c>
      <c r="C77" t="s">
        <v>65</v>
      </c>
      <c r="D77">
        <v>12169366.75</v>
      </c>
      <c r="E77">
        <v>1958971.09</v>
      </c>
    </row>
    <row r="78" spans="1:5" x14ac:dyDescent="0.25">
      <c r="A78" t="s">
        <v>39</v>
      </c>
      <c r="B78" t="s">
        <v>23</v>
      </c>
      <c r="C78" t="s">
        <v>65</v>
      </c>
      <c r="D78">
        <v>13142643</v>
      </c>
      <c r="E78">
        <v>1772187.24</v>
      </c>
    </row>
    <row r="79" spans="1:5" x14ac:dyDescent="0.25">
      <c r="A79" t="s">
        <v>39</v>
      </c>
      <c r="B79" t="s">
        <v>24</v>
      </c>
      <c r="C79" t="s">
        <v>65</v>
      </c>
      <c r="D79">
        <v>14068264.529999999</v>
      </c>
      <c r="E79">
        <v>1550411.7</v>
      </c>
    </row>
    <row r="80" spans="1:5" x14ac:dyDescent="0.25">
      <c r="A80" t="s">
        <v>39</v>
      </c>
      <c r="B80" t="s">
        <v>25</v>
      </c>
      <c r="C80" t="s">
        <v>65</v>
      </c>
      <c r="D80">
        <v>15528330.85</v>
      </c>
      <c r="E80">
        <v>1348475.78</v>
      </c>
    </row>
    <row r="81" spans="1:5" x14ac:dyDescent="0.25">
      <c r="A81" t="s">
        <v>39</v>
      </c>
      <c r="B81" t="s">
        <v>26</v>
      </c>
      <c r="C81" t="s">
        <v>65</v>
      </c>
      <c r="D81">
        <v>13167089.359999999</v>
      </c>
      <c r="E81">
        <v>2392993.4900000002</v>
      </c>
    </row>
    <row r="82" spans="1:5" x14ac:dyDescent="0.25">
      <c r="A82" t="s">
        <v>40</v>
      </c>
      <c r="B82" t="s">
        <v>73</v>
      </c>
      <c r="C82" t="s">
        <v>65</v>
      </c>
      <c r="D82">
        <v>7574809.7400000002</v>
      </c>
      <c r="E82">
        <v>1924058.36</v>
      </c>
    </row>
    <row r="83" spans="1:5" x14ac:dyDescent="0.25">
      <c r="A83" t="s">
        <v>40</v>
      </c>
      <c r="B83" t="s">
        <v>74</v>
      </c>
      <c r="C83" t="s">
        <v>65</v>
      </c>
      <c r="D83">
        <v>9269199.7899999991</v>
      </c>
      <c r="E83">
        <v>2281734.6800000002</v>
      </c>
    </row>
    <row r="84" spans="1:5" x14ac:dyDescent="0.25">
      <c r="A84" t="s">
        <v>40</v>
      </c>
      <c r="B84" t="s">
        <v>75</v>
      </c>
      <c r="C84" t="s">
        <v>65</v>
      </c>
      <c r="D84">
        <v>8597586.4100000001</v>
      </c>
      <c r="E84">
        <v>1917354.87</v>
      </c>
    </row>
    <row r="85" spans="1:5" x14ac:dyDescent="0.25">
      <c r="A85" t="s">
        <v>40</v>
      </c>
      <c r="B85" t="s">
        <v>76</v>
      </c>
      <c r="C85" t="s">
        <v>65</v>
      </c>
      <c r="D85">
        <v>9517321.8699999992</v>
      </c>
      <c r="E85">
        <v>1847217.78</v>
      </c>
    </row>
    <row r="86" spans="1:5" x14ac:dyDescent="0.25">
      <c r="A86" t="s">
        <v>40</v>
      </c>
      <c r="B86" t="s">
        <v>77</v>
      </c>
      <c r="C86" t="s">
        <v>65</v>
      </c>
      <c r="D86">
        <v>8830788.6500000004</v>
      </c>
      <c r="E86">
        <v>1952245.91</v>
      </c>
    </row>
    <row r="87" spans="1:5" x14ac:dyDescent="0.25">
      <c r="A87" t="s">
        <v>40</v>
      </c>
      <c r="B87" t="s">
        <v>78</v>
      </c>
      <c r="C87" t="s">
        <v>65</v>
      </c>
      <c r="D87">
        <v>9678168.7599999998</v>
      </c>
      <c r="E87">
        <v>1331593.83</v>
      </c>
    </row>
    <row r="88" spans="1:5" x14ac:dyDescent="0.25">
      <c r="A88" t="s">
        <v>40</v>
      </c>
      <c r="B88" t="s">
        <v>79</v>
      </c>
      <c r="C88" t="s">
        <v>65</v>
      </c>
      <c r="D88">
        <v>9892196.3000000007</v>
      </c>
      <c r="E88">
        <v>1305557.03</v>
      </c>
    </row>
    <row r="89" spans="1:5" x14ac:dyDescent="0.25">
      <c r="A89" t="s">
        <v>40</v>
      </c>
      <c r="B89" t="s">
        <v>80</v>
      </c>
      <c r="C89" t="s">
        <v>65</v>
      </c>
      <c r="D89">
        <v>10348334.58</v>
      </c>
      <c r="E89">
        <v>1445349.02</v>
      </c>
    </row>
    <row r="90" spans="1:5" x14ac:dyDescent="0.25">
      <c r="A90" t="s">
        <v>40</v>
      </c>
      <c r="B90" t="s">
        <v>81</v>
      </c>
      <c r="C90" t="s">
        <v>65</v>
      </c>
      <c r="D90">
        <v>10752836.060000001</v>
      </c>
      <c r="E90">
        <v>1418731.79</v>
      </c>
    </row>
    <row r="91" spans="1:5" x14ac:dyDescent="0.25">
      <c r="A91" t="s">
        <v>40</v>
      </c>
      <c r="B91" t="s">
        <v>20</v>
      </c>
      <c r="C91" t="s">
        <v>65</v>
      </c>
      <c r="D91">
        <v>11386564.630000001</v>
      </c>
      <c r="E91">
        <v>1692065.56</v>
      </c>
    </row>
    <row r="92" spans="1:5" x14ac:dyDescent="0.25">
      <c r="A92" t="s">
        <v>40</v>
      </c>
      <c r="B92" t="s">
        <v>21</v>
      </c>
      <c r="C92" t="s">
        <v>65</v>
      </c>
      <c r="D92">
        <v>10710260.039999999</v>
      </c>
      <c r="E92">
        <v>1606410.58</v>
      </c>
    </row>
    <row r="93" spans="1:5" x14ac:dyDescent="0.25">
      <c r="A93" t="s">
        <v>40</v>
      </c>
      <c r="B93" t="s">
        <v>22</v>
      </c>
      <c r="C93" t="s">
        <v>65</v>
      </c>
      <c r="D93">
        <v>10315499.07</v>
      </c>
      <c r="E93">
        <v>1647940.8</v>
      </c>
    </row>
    <row r="94" spans="1:5" x14ac:dyDescent="0.25">
      <c r="A94" t="s">
        <v>40</v>
      </c>
      <c r="B94" t="s">
        <v>23</v>
      </c>
      <c r="C94" t="s">
        <v>65</v>
      </c>
      <c r="D94">
        <v>11038953.35</v>
      </c>
      <c r="E94">
        <v>1488183.76</v>
      </c>
    </row>
    <row r="95" spans="1:5" x14ac:dyDescent="0.25">
      <c r="A95" t="s">
        <v>40</v>
      </c>
      <c r="B95" t="s">
        <v>24</v>
      </c>
      <c r="C95" t="s">
        <v>65</v>
      </c>
      <c r="D95">
        <v>11787480.07</v>
      </c>
      <c r="E95">
        <v>1372868.62</v>
      </c>
    </row>
    <row r="96" spans="1:5" x14ac:dyDescent="0.25">
      <c r="A96" t="s">
        <v>40</v>
      </c>
      <c r="B96" t="s">
        <v>25</v>
      </c>
      <c r="C96" t="s">
        <v>65</v>
      </c>
      <c r="D96">
        <v>12989931.4</v>
      </c>
      <c r="E96">
        <v>1257117.18</v>
      </c>
    </row>
    <row r="97" spans="1:5" x14ac:dyDescent="0.25">
      <c r="A97" t="s">
        <v>40</v>
      </c>
      <c r="B97" t="s">
        <v>26</v>
      </c>
      <c r="C97" t="s">
        <v>65</v>
      </c>
      <c r="D97">
        <v>11047025.880000001</v>
      </c>
      <c r="E97">
        <v>1887128.24</v>
      </c>
    </row>
    <row r="98" spans="1:5" x14ac:dyDescent="0.25">
      <c r="A98" t="s">
        <v>39</v>
      </c>
      <c r="B98" t="s">
        <v>73</v>
      </c>
      <c r="C98" t="s">
        <v>68</v>
      </c>
      <c r="D98">
        <v>8625531.2300000004</v>
      </c>
      <c r="E98">
        <v>2132012.04</v>
      </c>
    </row>
    <row r="99" spans="1:5" x14ac:dyDescent="0.25">
      <c r="A99" t="s">
        <v>39</v>
      </c>
      <c r="B99" t="s">
        <v>74</v>
      </c>
      <c r="C99" t="s">
        <v>68</v>
      </c>
      <c r="D99">
        <v>10493247.279999999</v>
      </c>
      <c r="E99">
        <v>2038044.01</v>
      </c>
    </row>
    <row r="100" spans="1:5" x14ac:dyDescent="0.25">
      <c r="A100" t="s">
        <v>39</v>
      </c>
      <c r="B100" t="s">
        <v>75</v>
      </c>
      <c r="C100" t="s">
        <v>68</v>
      </c>
      <c r="D100">
        <v>9734811.2300000004</v>
      </c>
      <c r="E100">
        <v>1660386.52</v>
      </c>
    </row>
    <row r="101" spans="1:5" x14ac:dyDescent="0.25">
      <c r="A101" t="s">
        <v>39</v>
      </c>
      <c r="B101" t="s">
        <v>76</v>
      </c>
      <c r="C101" t="s">
        <v>68</v>
      </c>
      <c r="D101">
        <v>10758578.49</v>
      </c>
      <c r="E101">
        <v>1626411.27</v>
      </c>
    </row>
    <row r="102" spans="1:5" x14ac:dyDescent="0.25">
      <c r="A102" t="s">
        <v>39</v>
      </c>
      <c r="B102" t="s">
        <v>77</v>
      </c>
      <c r="C102" t="s">
        <v>68</v>
      </c>
      <c r="D102">
        <v>10024788.050000001</v>
      </c>
      <c r="E102">
        <v>1682802.88</v>
      </c>
    </row>
    <row r="103" spans="1:5" x14ac:dyDescent="0.25">
      <c r="A103" t="s">
        <v>39</v>
      </c>
      <c r="B103" t="s">
        <v>78</v>
      </c>
      <c r="C103" t="s">
        <v>68</v>
      </c>
      <c r="D103">
        <v>11065881.91</v>
      </c>
      <c r="E103">
        <v>1191273.81</v>
      </c>
    </row>
    <row r="104" spans="1:5" x14ac:dyDescent="0.25">
      <c r="A104" t="s">
        <v>39</v>
      </c>
      <c r="B104" t="s">
        <v>79</v>
      </c>
      <c r="C104" t="s">
        <v>68</v>
      </c>
      <c r="D104">
        <v>11339277.869999999</v>
      </c>
      <c r="E104">
        <v>1193165.6299999999</v>
      </c>
    </row>
    <row r="105" spans="1:5" x14ac:dyDescent="0.25">
      <c r="A105" t="s">
        <v>39</v>
      </c>
      <c r="B105" t="s">
        <v>80</v>
      </c>
      <c r="C105" t="s">
        <v>68</v>
      </c>
      <c r="D105">
        <v>11766660.02</v>
      </c>
      <c r="E105">
        <v>1297488.49</v>
      </c>
    </row>
    <row r="106" spans="1:5" x14ac:dyDescent="0.25">
      <c r="A106" t="s">
        <v>39</v>
      </c>
      <c r="B106" t="s">
        <v>81</v>
      </c>
      <c r="C106" t="s">
        <v>68</v>
      </c>
      <c r="D106">
        <v>12208345.369999999</v>
      </c>
      <c r="E106">
        <v>1291266.01</v>
      </c>
    </row>
    <row r="107" spans="1:5" x14ac:dyDescent="0.25">
      <c r="A107" t="s">
        <v>39</v>
      </c>
      <c r="B107" t="s">
        <v>20</v>
      </c>
      <c r="C107" t="s">
        <v>68</v>
      </c>
      <c r="D107">
        <v>12950831.23</v>
      </c>
      <c r="E107">
        <v>1645151.26</v>
      </c>
    </row>
    <row r="108" spans="1:5" x14ac:dyDescent="0.25">
      <c r="A108" t="s">
        <v>39</v>
      </c>
      <c r="B108" t="s">
        <v>21</v>
      </c>
      <c r="C108" t="s">
        <v>68</v>
      </c>
      <c r="D108">
        <v>12756477.58</v>
      </c>
      <c r="E108">
        <v>2047289.47</v>
      </c>
    </row>
    <row r="109" spans="1:5" x14ac:dyDescent="0.25">
      <c r="A109" t="s">
        <v>39</v>
      </c>
      <c r="B109" t="s">
        <v>22</v>
      </c>
      <c r="C109" t="s">
        <v>68</v>
      </c>
      <c r="D109">
        <v>12136937.27</v>
      </c>
      <c r="E109">
        <v>1972704.39</v>
      </c>
    </row>
    <row r="110" spans="1:5" x14ac:dyDescent="0.25">
      <c r="A110" t="s">
        <v>39</v>
      </c>
      <c r="B110" t="s">
        <v>23</v>
      </c>
      <c r="C110" t="s">
        <v>68</v>
      </c>
      <c r="D110">
        <v>13119732.289999999</v>
      </c>
      <c r="E110">
        <v>1783923.83</v>
      </c>
    </row>
    <row r="111" spans="1:5" x14ac:dyDescent="0.25">
      <c r="A111" t="s">
        <v>39</v>
      </c>
      <c r="B111" t="s">
        <v>24</v>
      </c>
      <c r="C111" t="s">
        <v>68</v>
      </c>
      <c r="D111">
        <v>14051648.32</v>
      </c>
      <c r="E111">
        <v>1556277.62</v>
      </c>
    </row>
    <row r="112" spans="1:5" x14ac:dyDescent="0.25">
      <c r="A112" t="s">
        <v>39</v>
      </c>
      <c r="B112" t="s">
        <v>25</v>
      </c>
      <c r="C112" t="s">
        <v>68</v>
      </c>
      <c r="D112">
        <v>15524499.9</v>
      </c>
      <c r="E112">
        <v>1349207.12</v>
      </c>
    </row>
    <row r="113" spans="1:5" x14ac:dyDescent="0.25">
      <c r="A113" t="s">
        <v>39</v>
      </c>
      <c r="B113" t="s">
        <v>26</v>
      </c>
      <c r="C113" t="s">
        <v>68</v>
      </c>
      <c r="D113">
        <v>13101325.6</v>
      </c>
      <c r="E113">
        <v>2416817.1800000002</v>
      </c>
    </row>
    <row r="114" spans="1:5" x14ac:dyDescent="0.25">
      <c r="A114" t="s">
        <v>40</v>
      </c>
      <c r="B114" t="s">
        <v>73</v>
      </c>
      <c r="C114" t="s">
        <v>68</v>
      </c>
      <c r="D114">
        <v>7529853.0599999996</v>
      </c>
      <c r="E114">
        <v>1956514.19</v>
      </c>
    </row>
    <row r="115" spans="1:5" x14ac:dyDescent="0.25">
      <c r="A115" t="s">
        <v>40</v>
      </c>
      <c r="B115" t="s">
        <v>74</v>
      </c>
      <c r="C115" t="s">
        <v>68</v>
      </c>
      <c r="D115">
        <v>9211864.7699999996</v>
      </c>
      <c r="E115">
        <v>2303589.44</v>
      </c>
    </row>
    <row r="116" spans="1:5" x14ac:dyDescent="0.25">
      <c r="A116" t="s">
        <v>40</v>
      </c>
      <c r="B116" t="s">
        <v>75</v>
      </c>
      <c r="C116" t="s">
        <v>68</v>
      </c>
      <c r="D116">
        <v>8567144.3900000006</v>
      </c>
      <c r="E116">
        <v>1928393.44</v>
      </c>
    </row>
    <row r="117" spans="1:5" x14ac:dyDescent="0.25">
      <c r="A117" t="s">
        <v>40</v>
      </c>
      <c r="B117" t="s">
        <v>76</v>
      </c>
      <c r="C117" t="s">
        <v>68</v>
      </c>
      <c r="D117">
        <v>9490529.8000000007</v>
      </c>
      <c r="E117">
        <v>1856117.68</v>
      </c>
    </row>
    <row r="118" spans="1:5" x14ac:dyDescent="0.25">
      <c r="A118" t="s">
        <v>40</v>
      </c>
      <c r="B118" t="s">
        <v>77</v>
      </c>
      <c r="C118" t="s">
        <v>68</v>
      </c>
      <c r="D118">
        <v>8796722.8499999996</v>
      </c>
      <c r="E118">
        <v>1962513.9</v>
      </c>
    </row>
    <row r="119" spans="1:5" x14ac:dyDescent="0.25">
      <c r="A119" t="s">
        <v>40</v>
      </c>
      <c r="B119" t="s">
        <v>78</v>
      </c>
      <c r="C119" t="s">
        <v>68</v>
      </c>
      <c r="D119">
        <v>9680411.3699999992</v>
      </c>
      <c r="E119">
        <v>1333014.74</v>
      </c>
    </row>
    <row r="120" spans="1:5" x14ac:dyDescent="0.25">
      <c r="A120" t="s">
        <v>40</v>
      </c>
      <c r="B120" t="s">
        <v>79</v>
      </c>
      <c r="C120" t="s">
        <v>68</v>
      </c>
      <c r="D120">
        <v>9892887.8699999992</v>
      </c>
      <c r="E120">
        <v>1306792.75</v>
      </c>
    </row>
    <row r="121" spans="1:5" x14ac:dyDescent="0.25">
      <c r="A121" t="s">
        <v>40</v>
      </c>
      <c r="B121" t="s">
        <v>80</v>
      </c>
      <c r="C121" t="s">
        <v>68</v>
      </c>
      <c r="D121">
        <v>10342929.199999999</v>
      </c>
      <c r="E121">
        <v>1447544.81</v>
      </c>
    </row>
    <row r="122" spans="1:5" x14ac:dyDescent="0.25">
      <c r="A122" t="s">
        <v>40</v>
      </c>
      <c r="B122" t="s">
        <v>81</v>
      </c>
      <c r="C122" t="s">
        <v>68</v>
      </c>
      <c r="D122">
        <v>10750210.82</v>
      </c>
      <c r="E122">
        <v>1420379.27</v>
      </c>
    </row>
    <row r="123" spans="1:5" x14ac:dyDescent="0.25">
      <c r="A123" t="s">
        <v>40</v>
      </c>
      <c r="B123" t="s">
        <v>20</v>
      </c>
      <c r="C123" t="s">
        <v>68</v>
      </c>
      <c r="D123">
        <v>11364314.9</v>
      </c>
      <c r="E123">
        <v>1698214.42</v>
      </c>
    </row>
    <row r="124" spans="1:5" x14ac:dyDescent="0.25">
      <c r="A124" t="s">
        <v>40</v>
      </c>
      <c r="B124" t="s">
        <v>21</v>
      </c>
      <c r="C124" t="s">
        <v>68</v>
      </c>
      <c r="D124">
        <v>10678884.42</v>
      </c>
      <c r="E124">
        <v>1626607.98</v>
      </c>
    </row>
    <row r="125" spans="1:5" x14ac:dyDescent="0.25">
      <c r="A125" t="s">
        <v>40</v>
      </c>
      <c r="B125" t="s">
        <v>22</v>
      </c>
      <c r="C125" t="s">
        <v>68</v>
      </c>
      <c r="D125">
        <v>10280642.76</v>
      </c>
      <c r="E125">
        <v>1669659.4</v>
      </c>
    </row>
    <row r="126" spans="1:5" x14ac:dyDescent="0.25">
      <c r="A126" t="s">
        <v>40</v>
      </c>
      <c r="B126" t="s">
        <v>23</v>
      </c>
      <c r="C126" t="s">
        <v>68</v>
      </c>
      <c r="D126">
        <v>11014769.300000001</v>
      </c>
      <c r="E126">
        <v>1502465.28</v>
      </c>
    </row>
    <row r="127" spans="1:5" x14ac:dyDescent="0.25">
      <c r="A127" t="s">
        <v>40</v>
      </c>
      <c r="B127" t="s">
        <v>24</v>
      </c>
      <c r="C127" t="s">
        <v>68</v>
      </c>
      <c r="D127">
        <v>11769392</v>
      </c>
      <c r="E127">
        <v>1379858.33</v>
      </c>
    </row>
    <row r="128" spans="1:5" x14ac:dyDescent="0.25">
      <c r="A128" t="s">
        <v>40</v>
      </c>
      <c r="B128" t="s">
        <v>25</v>
      </c>
      <c r="C128" t="s">
        <v>68</v>
      </c>
      <c r="D128">
        <v>12984272.220000001</v>
      </c>
      <c r="E128">
        <v>1257983.04</v>
      </c>
    </row>
    <row r="129" spans="1:5" x14ac:dyDescent="0.25">
      <c r="A129" t="s">
        <v>40</v>
      </c>
      <c r="B129" t="s">
        <v>26</v>
      </c>
      <c r="C129" t="s">
        <v>68</v>
      </c>
      <c r="D129">
        <v>10972411.82</v>
      </c>
      <c r="E129">
        <v>1923196.51</v>
      </c>
    </row>
    <row r="130" spans="1:5" x14ac:dyDescent="0.25">
      <c r="A130" t="s">
        <v>39</v>
      </c>
      <c r="B130" t="s">
        <v>73</v>
      </c>
      <c r="C130" t="s">
        <v>69</v>
      </c>
      <c r="D130">
        <v>8127923.0700000003</v>
      </c>
      <c r="E130">
        <v>2361389.96</v>
      </c>
    </row>
    <row r="131" spans="1:5" x14ac:dyDescent="0.25">
      <c r="A131" t="s">
        <v>39</v>
      </c>
      <c r="B131" t="s">
        <v>74</v>
      </c>
      <c r="C131" t="s">
        <v>69</v>
      </c>
      <c r="D131">
        <v>9962705.5700000003</v>
      </c>
      <c r="E131">
        <v>2226793.1</v>
      </c>
    </row>
    <row r="132" spans="1:5" x14ac:dyDescent="0.25">
      <c r="A132" t="s">
        <v>39</v>
      </c>
      <c r="B132" t="s">
        <v>75</v>
      </c>
      <c r="C132" t="s">
        <v>69</v>
      </c>
      <c r="D132">
        <v>9225275.2100000009</v>
      </c>
      <c r="E132">
        <v>1773650.35</v>
      </c>
    </row>
    <row r="133" spans="1:5" x14ac:dyDescent="0.25">
      <c r="A133" t="s">
        <v>39</v>
      </c>
      <c r="B133" t="s">
        <v>76</v>
      </c>
      <c r="C133" t="s">
        <v>69</v>
      </c>
      <c r="D133">
        <v>10231488.66</v>
      </c>
      <c r="E133">
        <v>1733093.81</v>
      </c>
    </row>
    <row r="134" spans="1:5" x14ac:dyDescent="0.25">
      <c r="A134" t="s">
        <v>39</v>
      </c>
      <c r="B134" t="s">
        <v>77</v>
      </c>
      <c r="C134" t="s">
        <v>69</v>
      </c>
      <c r="D134">
        <v>9519107.1199999992</v>
      </c>
      <c r="E134">
        <v>1793277.73</v>
      </c>
    </row>
    <row r="135" spans="1:5" x14ac:dyDescent="0.25">
      <c r="A135" t="s">
        <v>39</v>
      </c>
      <c r="B135" t="s">
        <v>78</v>
      </c>
      <c r="C135" t="s">
        <v>69</v>
      </c>
      <c r="D135">
        <v>10581746.08</v>
      </c>
      <c r="E135">
        <v>1218024.1399999999</v>
      </c>
    </row>
    <row r="136" spans="1:5" x14ac:dyDescent="0.25">
      <c r="A136" t="s">
        <v>39</v>
      </c>
      <c r="B136" t="s">
        <v>79</v>
      </c>
      <c r="C136" t="s">
        <v>69</v>
      </c>
      <c r="D136">
        <v>10846104.85</v>
      </c>
      <c r="E136">
        <v>1218397.33</v>
      </c>
    </row>
    <row r="137" spans="1:5" x14ac:dyDescent="0.25">
      <c r="A137" t="s">
        <v>39</v>
      </c>
      <c r="B137" t="s">
        <v>80</v>
      </c>
      <c r="C137" t="s">
        <v>69</v>
      </c>
      <c r="D137">
        <v>11258112.1</v>
      </c>
      <c r="E137">
        <v>1334441.02</v>
      </c>
    </row>
    <row r="138" spans="1:5" x14ac:dyDescent="0.25">
      <c r="A138" t="s">
        <v>39</v>
      </c>
      <c r="B138" t="s">
        <v>81</v>
      </c>
      <c r="C138" t="s">
        <v>69</v>
      </c>
      <c r="D138">
        <v>11685649.140000001</v>
      </c>
      <c r="E138">
        <v>1321683.03</v>
      </c>
    </row>
    <row r="139" spans="1:5" x14ac:dyDescent="0.25">
      <c r="A139" t="s">
        <v>39</v>
      </c>
      <c r="B139" t="s">
        <v>20</v>
      </c>
      <c r="C139" t="s">
        <v>69</v>
      </c>
      <c r="D139">
        <v>12387275.27</v>
      </c>
      <c r="E139">
        <v>1732961.89</v>
      </c>
    </row>
    <row r="140" spans="1:5" x14ac:dyDescent="0.25">
      <c r="A140" t="s">
        <v>39</v>
      </c>
      <c r="B140" t="s">
        <v>21</v>
      </c>
      <c r="C140" t="s">
        <v>69</v>
      </c>
      <c r="D140">
        <v>12221250.5</v>
      </c>
      <c r="E140">
        <v>2224013.09</v>
      </c>
    </row>
    <row r="141" spans="1:5" x14ac:dyDescent="0.25">
      <c r="A141" t="s">
        <v>39</v>
      </c>
      <c r="B141" t="s">
        <v>22</v>
      </c>
      <c r="C141" t="s">
        <v>69</v>
      </c>
      <c r="D141">
        <v>11618889.5</v>
      </c>
      <c r="E141">
        <v>2141997.7400000002</v>
      </c>
    </row>
    <row r="142" spans="1:5" x14ac:dyDescent="0.25">
      <c r="A142" t="s">
        <v>39</v>
      </c>
      <c r="B142" t="s">
        <v>23</v>
      </c>
      <c r="C142" t="s">
        <v>69</v>
      </c>
      <c r="D142">
        <v>12595466.460000001</v>
      </c>
      <c r="E142">
        <v>1914460.52</v>
      </c>
    </row>
    <row r="143" spans="1:5" x14ac:dyDescent="0.25">
      <c r="A143" t="s">
        <v>39</v>
      </c>
      <c r="B143" t="s">
        <v>24</v>
      </c>
      <c r="C143" t="s">
        <v>69</v>
      </c>
      <c r="D143">
        <v>13516681.92</v>
      </c>
      <c r="E143">
        <v>1638680.74</v>
      </c>
    </row>
    <row r="144" spans="1:5" x14ac:dyDescent="0.25">
      <c r="A144" t="s">
        <v>39</v>
      </c>
      <c r="B144" t="s">
        <v>25</v>
      </c>
      <c r="C144" t="s">
        <v>69</v>
      </c>
      <c r="D144">
        <v>15034465.07</v>
      </c>
      <c r="E144">
        <v>1375633.55</v>
      </c>
    </row>
    <row r="145" spans="1:5" x14ac:dyDescent="0.25">
      <c r="A145" t="s">
        <v>39</v>
      </c>
      <c r="B145" t="s">
        <v>26</v>
      </c>
      <c r="C145" t="s">
        <v>69</v>
      </c>
      <c r="D145">
        <v>12531146.859999999</v>
      </c>
      <c r="E145">
        <v>2680285.23</v>
      </c>
    </row>
    <row r="146" spans="1:5" x14ac:dyDescent="0.25">
      <c r="A146" t="s">
        <v>40</v>
      </c>
      <c r="B146" t="s">
        <v>73</v>
      </c>
      <c r="C146" t="s">
        <v>69</v>
      </c>
      <c r="D146">
        <v>7120297.0800000001</v>
      </c>
      <c r="E146">
        <v>2201330.33</v>
      </c>
    </row>
    <row r="147" spans="1:5" x14ac:dyDescent="0.25">
      <c r="A147" t="s">
        <v>40</v>
      </c>
      <c r="B147" t="s">
        <v>74</v>
      </c>
      <c r="C147" t="s">
        <v>69</v>
      </c>
      <c r="D147">
        <v>8709198.2200000007</v>
      </c>
      <c r="E147">
        <v>2618171.94</v>
      </c>
    </row>
    <row r="148" spans="1:5" x14ac:dyDescent="0.25">
      <c r="A148" t="s">
        <v>40</v>
      </c>
      <c r="B148" t="s">
        <v>75</v>
      </c>
      <c r="C148" t="s">
        <v>69</v>
      </c>
      <c r="D148">
        <v>8089728.0800000001</v>
      </c>
      <c r="E148">
        <v>2131675.2200000002</v>
      </c>
    </row>
    <row r="149" spans="1:5" x14ac:dyDescent="0.25">
      <c r="A149" t="s">
        <v>40</v>
      </c>
      <c r="B149" t="s">
        <v>76</v>
      </c>
      <c r="C149" t="s">
        <v>69</v>
      </c>
      <c r="D149">
        <v>8991623.9499999993</v>
      </c>
      <c r="E149">
        <v>2036364.2</v>
      </c>
    </row>
    <row r="150" spans="1:5" x14ac:dyDescent="0.25">
      <c r="A150" t="s">
        <v>40</v>
      </c>
      <c r="B150" t="s">
        <v>77</v>
      </c>
      <c r="C150" t="s">
        <v>69</v>
      </c>
      <c r="D150">
        <v>8328317.5</v>
      </c>
      <c r="E150">
        <v>2166519.7000000002</v>
      </c>
    </row>
    <row r="151" spans="1:5" x14ac:dyDescent="0.25">
      <c r="A151" t="s">
        <v>40</v>
      </c>
      <c r="B151" t="s">
        <v>78</v>
      </c>
      <c r="C151" t="s">
        <v>69</v>
      </c>
      <c r="D151">
        <v>9223045.4199999999</v>
      </c>
      <c r="E151">
        <v>1385833.88</v>
      </c>
    </row>
    <row r="152" spans="1:5" x14ac:dyDescent="0.25">
      <c r="A152" t="s">
        <v>40</v>
      </c>
      <c r="B152" t="s">
        <v>79</v>
      </c>
      <c r="C152" t="s">
        <v>69</v>
      </c>
      <c r="D152">
        <v>9435186.9299999997</v>
      </c>
      <c r="E152">
        <v>1352817.76</v>
      </c>
    </row>
    <row r="153" spans="1:5" x14ac:dyDescent="0.25">
      <c r="A153" t="s">
        <v>40</v>
      </c>
      <c r="B153" t="s">
        <v>80</v>
      </c>
      <c r="C153" t="s">
        <v>69</v>
      </c>
      <c r="D153">
        <v>9855908.1500000004</v>
      </c>
      <c r="E153">
        <v>1517354.2</v>
      </c>
    </row>
    <row r="154" spans="1:5" x14ac:dyDescent="0.25">
      <c r="A154" t="s">
        <v>40</v>
      </c>
      <c r="B154" t="s">
        <v>81</v>
      </c>
      <c r="C154" t="s">
        <v>69</v>
      </c>
      <c r="D154">
        <v>10246723.970000001</v>
      </c>
      <c r="E154">
        <v>1477317.15</v>
      </c>
    </row>
    <row r="155" spans="1:5" x14ac:dyDescent="0.25">
      <c r="A155" t="s">
        <v>40</v>
      </c>
      <c r="B155" t="s">
        <v>20</v>
      </c>
      <c r="C155" t="s">
        <v>69</v>
      </c>
      <c r="D155">
        <v>10842488.189999999</v>
      </c>
      <c r="E155">
        <v>1827954.7</v>
      </c>
    </row>
    <row r="156" spans="1:5" x14ac:dyDescent="0.25">
      <c r="A156" t="s">
        <v>40</v>
      </c>
      <c r="B156" t="s">
        <v>21</v>
      </c>
      <c r="C156" t="s">
        <v>69</v>
      </c>
      <c r="D156">
        <v>10273844.91</v>
      </c>
      <c r="E156">
        <v>1772305.48</v>
      </c>
    </row>
    <row r="157" spans="1:5" x14ac:dyDescent="0.25">
      <c r="A157" t="s">
        <v>40</v>
      </c>
      <c r="B157" t="s">
        <v>22</v>
      </c>
      <c r="C157" t="s">
        <v>69</v>
      </c>
      <c r="D157">
        <v>9869882.2599999998</v>
      </c>
      <c r="E157">
        <v>1826897.4</v>
      </c>
    </row>
    <row r="158" spans="1:5" x14ac:dyDescent="0.25">
      <c r="A158" t="s">
        <v>40</v>
      </c>
      <c r="B158" t="s">
        <v>23</v>
      </c>
      <c r="C158" t="s">
        <v>69</v>
      </c>
      <c r="D158">
        <v>10607159.5</v>
      </c>
      <c r="E158">
        <v>1620596.12</v>
      </c>
    </row>
    <row r="159" spans="1:5" x14ac:dyDescent="0.25">
      <c r="A159" t="s">
        <v>40</v>
      </c>
      <c r="B159" t="s">
        <v>24</v>
      </c>
      <c r="C159" t="s">
        <v>69</v>
      </c>
      <c r="D159">
        <v>11351177.380000001</v>
      </c>
      <c r="E159">
        <v>1461411.23</v>
      </c>
    </row>
    <row r="160" spans="1:5" x14ac:dyDescent="0.25">
      <c r="A160" t="s">
        <v>40</v>
      </c>
      <c r="B160" t="s">
        <v>25</v>
      </c>
      <c r="C160" t="s">
        <v>69</v>
      </c>
      <c r="D160">
        <v>12606771.970000001</v>
      </c>
      <c r="E160">
        <v>1286117.25</v>
      </c>
    </row>
    <row r="161" spans="1:5" x14ac:dyDescent="0.25">
      <c r="A161" t="s">
        <v>40</v>
      </c>
      <c r="B161" t="s">
        <v>26</v>
      </c>
      <c r="C161" t="s">
        <v>69</v>
      </c>
      <c r="D161">
        <v>10522275.51</v>
      </c>
      <c r="E161">
        <v>2175136.3199999998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Health/Medical - Hospital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1283456.4099999999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109234.67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2929105.9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3896875.61</v>
      </c>
      <c r="F7" s="65">
        <f>Raw_endusebreakdownannual!F6</f>
        <v>149338.22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714438.74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26421.54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1023276.86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7676076.4699999997</v>
      </c>
      <c r="F17" s="65">
        <f>Raw_endusebreakdownannual!F16</f>
        <v>2456071.48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1243119.58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1060648.51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2929105.9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3896875.61</v>
      </c>
      <c r="F22" s="65">
        <f>Raw_endusebreakdownannual!F21</f>
        <v>149338.22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983224.69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70602.09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940106.92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8940456.8000000007</v>
      </c>
      <c r="F32" s="65">
        <f>Raw_endusebreakdownannual!F31</f>
        <v>2332564.71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746943.07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643397.1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2929105.9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3896875.61</v>
      </c>
      <c r="F37" s="65">
        <f>Raw_endusebreakdownannual!F36</f>
        <v>149338.22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803318.71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58353.8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936365.53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8331051.1299999999</v>
      </c>
      <c r="F47" s="65">
        <f>Raw_endusebreakdownannual!F46</f>
        <v>1832646.81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752498.32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1243258.69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2929105.9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3896875.61</v>
      </c>
      <c r="F52" s="65">
        <f>Raw_endusebreakdownannual!F51</f>
        <v>149338.22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1039791.09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77543.17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904178.1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9186574.4700000007</v>
      </c>
      <c r="F62" s="65">
        <f>Raw_endusebreakdownannual!F61</f>
        <v>1806014.64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767357.96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804641.04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2929105.9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3896875.61</v>
      </c>
      <c r="F67" s="65">
        <f>Raw_endusebreakdownannual!F66</f>
        <v>149338.22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877027.03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57693.01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936457.29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8565342.5999999996</v>
      </c>
      <c r="F77" s="65">
        <f>Raw_endusebreakdownannual!F76</f>
        <v>1853153.46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229775.68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1393407.89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2929105.9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3896875.61</v>
      </c>
      <c r="F82" s="65">
        <f>Raw_endusebreakdownannual!F81</f>
        <v>149338.22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1034314.48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88487.8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862507.07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9342191.6799999997</v>
      </c>
      <c r="F92" s="65">
        <f>Raw_endusebreakdownannual!F91</f>
        <v>1241620.96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259714.13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1557403.78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2929105.9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3896875.61</v>
      </c>
      <c r="F97" s="65">
        <f>Raw_endusebreakdownannual!F96</f>
        <v>149338.22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1093024.29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96399.32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851509.86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9572808.9100000001</v>
      </c>
      <c r="F107" s="65">
        <f>Raw_endusebreakdownannual!F106</f>
        <v>1260562.21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379592.55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1814943.26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2929105.9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3896875.61</v>
      </c>
      <c r="F112" s="65">
        <f>Raw_endusebreakdownannual!F111</f>
        <v>149338.22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1200556.6200000001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100804.97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850289.24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9942286.3699999992</v>
      </c>
      <c r="F122" s="65">
        <f>Raw_endusebreakdownannual!F121</f>
        <v>1379220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386071.65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2062703.42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2929105.9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3896875.61</v>
      </c>
      <c r="F127" s="65">
        <f>Raw_endusebreakdownannual!F126</f>
        <v>149338.22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1349056.86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106943.07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838524.69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10344684.869999999</v>
      </c>
      <c r="F137" s="65">
        <f>Raw_endusebreakdownannual!F136</f>
        <v>1373934.55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887668.66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2556095.17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2929105.9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3896875.61</v>
      </c>
      <c r="F142" s="65">
        <f>Raw_endusebreakdownannual!F141</f>
        <v>149338.22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1536981.36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113541.99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831741.28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11032600.039999999</v>
      </c>
      <c r="F152" s="65">
        <f>Raw_endusebreakdownannual!F151</f>
        <v>1868748.16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1414029.29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2419902.4500000002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2929105.9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3896875.61</v>
      </c>
      <c r="F157" s="65">
        <f>Raw_endusebreakdownannual!F156</f>
        <v>149338.22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1466930.31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91345.02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850249.71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10804159.289999999</v>
      </c>
      <c r="F167" s="65">
        <f>Raw_endusebreakdownannual!F166</f>
        <v>2413617.23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1254816.83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2017036.99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2929105.9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3896875.61</v>
      </c>
      <c r="F172" s="65">
        <f>Raw_endusebreakdownannual!F171</f>
        <v>149338.22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1310664.44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79434.52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874301.53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10233117.470000001</v>
      </c>
      <c r="F182" s="65">
        <f>Raw_endusebreakdownannual!F181</f>
        <v>2278456.5699999998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1114072.6599999999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2658162.29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2929105.9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3896875.61</v>
      </c>
      <c r="F187" s="65">
        <f>Raw_endusebreakdownannual!F186</f>
        <v>149338.22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1523985.59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88795.24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825525.52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11096924.640000001</v>
      </c>
      <c r="F197" s="65">
        <f>Raw_endusebreakdownannual!F196</f>
        <v>2088936.39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835511.87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3294721.95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2929105.9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3896875.61</v>
      </c>
      <c r="F202" s="65">
        <f>Raw_endusebreakdownannual!F201</f>
        <v>149338.22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1814180.78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118942.12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783531.76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12053826.369999999</v>
      </c>
      <c r="F212" s="65">
        <f>Raw_endusebreakdownannual!F211</f>
        <v>1768381.85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772396.65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4560334.7699999996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2929105.9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3896875.61</v>
      </c>
      <c r="F217" s="65">
        <f>Raw_endusebreakdownannual!F216</f>
        <v>149338.22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1934866.78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108371.54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695440.21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13429554.609999999</v>
      </c>
      <c r="F227" s="65">
        <f>Raw_endusebreakdownannual!F226</f>
        <v>1617175.07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1769322.13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2239778.0099999998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2929105.9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3896875.61</v>
      </c>
      <c r="F232" s="65">
        <f>Raw_endusebreakdownannual!F231</f>
        <v>149338.22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1753556.96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92933.59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924600.78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10912250.08</v>
      </c>
      <c r="F242" s="65">
        <f>Raw_endusebreakdownannual!F241</f>
        <v>2843261.13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1167557.94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84246.18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2140645.73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3896875.61</v>
      </c>
      <c r="F247" s="65">
        <f>Raw_endusebreakdownannual!F246</f>
        <v>149338.22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648586.63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21876.959999999999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1022649.72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6792231.1299999999</v>
      </c>
      <c r="F257" s="65">
        <f>Raw_endusebreakdownannual!F256</f>
        <v>2339545.88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1711393.06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936379.73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2140645.73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3896875.61</v>
      </c>
      <c r="F262" s="65">
        <f>Raw_endusebreakdownannual!F261</f>
        <v>149338.22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839878.59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61769.83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939699.73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7875549.5</v>
      </c>
      <c r="F272" s="65">
        <f>Raw_endusebreakdownannual!F271</f>
        <v>2800431.01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1167421.8899999999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554729.68999999994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2140645.73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3896875.61</v>
      </c>
      <c r="F277" s="65">
        <f>Raw_endusebreakdownannual!F276</f>
        <v>149338.22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678018.66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51090.87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936099.07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7321360.5700000003</v>
      </c>
      <c r="F287" s="65">
        <f>Raw_endusebreakdownannual!F286</f>
        <v>2252859.1800000002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1112419.74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1107503.5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2140645.73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3896875.61</v>
      </c>
      <c r="F292" s="65">
        <f>Raw_endusebreakdownannual!F291</f>
        <v>149338.22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878393.41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69545.22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903936.35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8092963.4800000004</v>
      </c>
      <c r="F302" s="65">
        <f>Raw_endusebreakdownannual!F301</f>
        <v>2165694.31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1199174.21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692573.47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2140645.73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3896875.61</v>
      </c>
      <c r="F307" s="65">
        <f>Raw_endusebreakdownannual!F306</f>
        <v>149338.22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741930.98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50036.23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936183.48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7522062.0300000003</v>
      </c>
      <c r="F317" s="65">
        <f>Raw_endusebreakdownannual!F316</f>
        <v>2284695.92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427343.85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1199245.56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2140645.73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3896875.61</v>
      </c>
      <c r="F322" s="65">
        <f>Raw_endusebreakdownannual!F321</f>
        <v>149338.22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850929.81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78493.06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862327.43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8166189.7800000003</v>
      </c>
      <c r="F332" s="65">
        <f>Raw_endusebreakdownannual!F331</f>
        <v>1439009.5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434652.46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1347234.15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2140645.73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3896875.61</v>
      </c>
      <c r="F337" s="65">
        <f>Raw_endusebreakdownannual!F336</f>
        <v>149338.22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910947.99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85211.93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851272.2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8380915.4199999999</v>
      </c>
      <c r="F347" s="65">
        <f>Raw_endusebreakdownannual!F346</f>
        <v>1435262.88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614198.81000000006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1609380.49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2140645.73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3896875.61</v>
      </c>
      <c r="F352" s="65">
        <f>Raw_endusebreakdownannual!F351</f>
        <v>149338.22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1005112.8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91178.49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850163.47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8743193.1300000008</v>
      </c>
      <c r="F362" s="65">
        <f>Raw_endusebreakdownannual!F361</f>
        <v>1613700.5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594412.66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1836769.29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2140645.73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3896875.61</v>
      </c>
      <c r="F367" s="65">
        <f>Raw_endusebreakdownannual!F366</f>
        <v>149338.22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1125640.01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97376.47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838381.99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9097307.1199999992</v>
      </c>
      <c r="F377" s="65">
        <f>Raw_endusebreakdownannual!F376</f>
        <v>1582132.87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1044865.02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2238029.1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2140645.73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3896875.61</v>
      </c>
      <c r="F382" s="65">
        <f>Raw_endusebreakdownannual!F381</f>
        <v>149338.22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1280115.76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94284.66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831616.75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9649950.8599999994</v>
      </c>
      <c r="F392" s="65">
        <f>Raw_endusebreakdownannual!F391</f>
        <v>2025819.98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863928.79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1896292.24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2140645.73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3896875.61</v>
      </c>
      <c r="F397" s="65">
        <f>Raw_endusebreakdownannual!F396</f>
        <v>149338.22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1079778.05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66266.23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849787.2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9079857.8699999992</v>
      </c>
      <c r="F407" s="65">
        <f>Raw_endusebreakdownannual!F406</f>
        <v>1863054.21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899332.38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1618779.5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2140645.73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3896875.61</v>
      </c>
      <c r="F412" s="65">
        <f>Raw_endusebreakdownannual!F411</f>
        <v>149338.22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1005185.56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65894.679999999993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873843.14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8727381.0800000001</v>
      </c>
      <c r="F422" s="65">
        <f>Raw_endusebreakdownannual!F421</f>
        <v>1922513.74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727417.34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2105888.6800000002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2140645.73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3896875.61</v>
      </c>
      <c r="F427" s="65">
        <f>Raw_endusebreakdownannual!F426</f>
        <v>149338.22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1137024.5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73277.100000000006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825052.05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9353711.6300000008</v>
      </c>
      <c r="F437" s="65">
        <f>Raw_endusebreakdownannual!F436</f>
        <v>1701807.61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595366.19999999995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2650272.25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2140645.73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3896875.61</v>
      </c>
      <c r="F442" s="65">
        <f>Raw_endusebreakdownannual!F441</f>
        <v>149338.22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1342648.66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97188.77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783114.95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10127631.039999999</v>
      </c>
      <c r="F452" s="65">
        <f>Raw_endusebreakdownannual!F451</f>
        <v>1527819.37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540360.22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3716297.99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2140645.73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3896875.61</v>
      </c>
      <c r="F457" s="65">
        <f>Raw_endusebreakdownannual!F456</f>
        <v>149338.22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1397623.98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89696.71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695010.95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11241140.02</v>
      </c>
      <c r="F467" s="65">
        <f>Raw_endusebreakdownannual!F466</f>
        <v>1384709.39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1238199.4099999999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1765664.47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2140645.73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3896875.61</v>
      </c>
      <c r="F472" s="65">
        <f>Raw_endusebreakdownannual!F471</f>
        <v>149338.22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1294970.02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72816.37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924072.26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9170972.2100000009</v>
      </c>
      <c r="F482" s="65">
        <f>Raw_endusebreakdownannual!F481</f>
        <v>2311609.89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1079447.0900000001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423966.39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2929105.9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3896875.61</v>
      </c>
      <c r="F487" s="65">
        <f>Raw_endusebreakdownannual!F486</f>
        <v>149338.22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1284784.08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92693.19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1023249.29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8627425.1699999999</v>
      </c>
      <c r="F497" s="65">
        <f>Raw_endusebreakdownannual!F496</f>
        <v>2252034.6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1044488.81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1946908.39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2929105.9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3896875.61</v>
      </c>
      <c r="F502" s="65">
        <f>Raw_endusebreakdownannual!F501</f>
        <v>149338.22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1595833.35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127087.26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940039.9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10495810.51</v>
      </c>
      <c r="F512" s="65">
        <f>Raw_endusebreakdownannual!F511</f>
        <v>2133866.92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627951.87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1358307.23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2929105.9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3896875.61</v>
      </c>
      <c r="F517" s="65">
        <f>Raw_endusebreakdownannual!F516</f>
        <v>149338.22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1434648.51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117482.31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936333.77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9736419.5600000005</v>
      </c>
      <c r="F527" s="65">
        <f>Raw_endusebreakdownannual!F526</f>
        <v>1713623.86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621592.13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2160153.5099999998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2929105.9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3896875.61</v>
      </c>
      <c r="F532" s="65">
        <f>Raw_endusebreakdownannual!F531</f>
        <v>149338.22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1644093.47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129672.55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904243.4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10759901.039999999</v>
      </c>
      <c r="F542" s="65">
        <f>Raw_endusebreakdownannual!F541</f>
        <v>1675173.74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651242.61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1589603.62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2929105.9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3896875.61</v>
      </c>
      <c r="F547" s="65">
        <f>Raw_endusebreakdownannual!F546</f>
        <v>149338.22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1496824.62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113346.36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936441.5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10025756.109999999</v>
      </c>
      <c r="F557" s="65">
        <f>Raw_endusebreakdownannual!F556</f>
        <v>1737022.33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189167.42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2531461.2599999998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2929105.9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3896875.61</v>
      </c>
      <c r="F562" s="65">
        <f>Raw_endusebreakdownannual!F561</f>
        <v>149338.22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1584966.95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123729.62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862427.62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11066139.35</v>
      </c>
      <c r="F572" s="65">
        <f>Raw_endusebreakdownannual!F571</f>
        <v>1200933.25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201645.36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2775137.07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2929105.9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3896875.61</v>
      </c>
      <c r="F577" s="65">
        <f>Raw_endusebreakdownannual!F576</f>
        <v>149338.22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1608371.21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130067.04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851480.84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11339556.84</v>
      </c>
      <c r="F587" s="65">
        <f>Raw_endusebreakdownannual!F586</f>
        <v>1202464.42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312413.84000000003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3063180.58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2929105.9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3896875.61</v>
      </c>
      <c r="F592" s="65">
        <f>Raw_endusebreakdownannual!F591</f>
        <v>149338.22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1740360.82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137628.87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850299.54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11767151.789999999</v>
      </c>
      <c r="F602" s="65">
        <f>Raw_endusebreakdownannual!F601</f>
        <v>1312051.6000000001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313856.5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3367312.68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2929105.9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3896875.61</v>
      </c>
      <c r="F607" s="65">
        <f>Raw_endusebreakdownannual!F606</f>
        <v>149338.22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1875048.72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140342.34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838496.62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12208685.26</v>
      </c>
      <c r="F617" s="65">
        <f>Raw_endusebreakdownannual!F616</f>
        <v>1301691.3400000001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703648.3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3901864.95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2929105.9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3896875.61</v>
      </c>
      <c r="F622" s="65">
        <f>Raw_endusebreakdownannual!F621</f>
        <v>149338.22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2070710.27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153506.59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831690.28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12952063.32</v>
      </c>
      <c r="F632" s="65">
        <f>Raw_endusebreakdownannual!F631</f>
        <v>1684676.8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1131728.46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3773572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2929105.9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3896875.61</v>
      </c>
      <c r="F637" s="65">
        <f>Raw_endusebreakdownannual!F636</f>
        <v>149338.22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2005491.96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152993.60999999999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850254.64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12758039.08</v>
      </c>
      <c r="F647" s="65">
        <f>Raw_endusebreakdownannual!F646</f>
        <v>2131321.3199999998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1032911.91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3310307.89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2929105.9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3896875.61</v>
      </c>
      <c r="F652" s="65">
        <f>Raw_endusebreakdownannual!F651</f>
        <v>149338.22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1853026.25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149687.21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874264.16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12139002.869999999</v>
      </c>
      <c r="F662" s="65">
        <f>Raw_endusebreakdownannual!F661</f>
        <v>2056514.28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866974.33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4113657.88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2929105.9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3896875.61</v>
      </c>
      <c r="F667" s="65">
        <f>Raw_endusebreakdownannual!F666</f>
        <v>149338.22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2023137.68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157872.01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825510.79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13120649.09</v>
      </c>
      <c r="F677" s="65">
        <f>Raw_endusebreakdownannual!F676</f>
        <v>1841823.34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658763.41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4786720.46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2929105.9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3896875.61</v>
      </c>
      <c r="F682" s="65">
        <f>Raw_endusebreakdownannual!F681</f>
        <v>149338.22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2281483.6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158590.07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783619.34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14052775.65</v>
      </c>
      <c r="F692" s="65">
        <f>Raw_endusebreakdownannual!F691</f>
        <v>1591720.96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515012.8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6213004.2000000002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2929105.9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3896875.61</v>
      </c>
      <c r="F697" s="65">
        <f>Raw_endusebreakdownannual!F696</f>
        <v>149338.22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2319042.2200000002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167061.45000000001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695431.3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15525089.380000001</v>
      </c>
      <c r="F707" s="65">
        <f>Raw_endusebreakdownannual!F706</f>
        <v>1359782.32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1480022.65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3827252.84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2929105.9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3896875.61</v>
      </c>
      <c r="F712" s="65">
        <f>Raw_endusebreakdownannual!F711</f>
        <v>149338.22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2304717.63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144851.21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924506.07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13102803.189999999</v>
      </c>
      <c r="F722" s="65">
        <f>Raw_endusebreakdownannual!F721</f>
        <v>2553866.94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920533.57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323513.02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2140645.73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3896875.61</v>
      </c>
      <c r="F727" s="65">
        <f>Raw_endusebreakdownannual!F726</f>
        <v>149338.22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1093962.08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78209.23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1022659.91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7533205.6699999999</v>
      </c>
      <c r="F737" s="65">
        <f>Raw_endusebreakdownannual!F736</f>
        <v>2092531.7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1393668.95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1658392.47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2140645.73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3896875.61</v>
      </c>
      <c r="F742" s="65">
        <f>Raw_endusebreakdownannual!F741</f>
        <v>149338.22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1408925.06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108884.24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939797.08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9213723.1199999992</v>
      </c>
      <c r="F752" s="65">
        <f>Raw_endusebreakdownannual!F751</f>
        <v>2482804.2400000002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949544.3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1163282.93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2140645.73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3896875.61</v>
      </c>
      <c r="F757" s="65">
        <f>Raw_endusebreakdownannual!F756</f>
        <v>149338.22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1265814.83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102426.78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936097.86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8569045.8800000008</v>
      </c>
      <c r="F767" s="65">
        <f>Raw_endusebreakdownannual!F766</f>
        <v>2034980.38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893987.99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1889756.56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2140645.73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3896875.61</v>
      </c>
      <c r="F772" s="65">
        <f>Raw_endusebreakdownannual!F771</f>
        <v>149338.22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1450357.98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115254.24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903968.14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9492890.1400000006</v>
      </c>
      <c r="F782" s="65">
        <f>Raw_endusebreakdownannual!F781</f>
        <v>1947294.34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987725.22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1353735.84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2140645.73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3896875.61</v>
      </c>
      <c r="F787" s="65">
        <f>Raw_endusebreakdownannual!F786</f>
        <v>149338.22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1309681.03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98506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936135.01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8799444.2200000007</v>
      </c>
      <c r="F797" s="65">
        <f>Raw_endusebreakdownannual!F796</f>
        <v>2073198.45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342849.61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2153484.35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2140645.73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3896875.61</v>
      </c>
      <c r="F802" s="65">
        <f>Raw_endusebreakdownannual!F801</f>
        <v>149338.22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1380060.9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110057.59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862279.13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9681124.1799999997</v>
      </c>
      <c r="F812" s="65">
        <f>Raw_endusebreakdownannual!F811</f>
        <v>1354466.96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324838.63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2357386.21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2140645.73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3896875.61</v>
      </c>
      <c r="F817" s="65">
        <f>Raw_endusebreakdownannual!F816</f>
        <v>149338.22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1383700.93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114783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851242.24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9893391.4900000002</v>
      </c>
      <c r="F827" s="65">
        <f>Raw_endusebreakdownannual!F826</f>
        <v>1325419.0900000001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478454.9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2661434.88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2140645.73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3896875.61</v>
      </c>
      <c r="F832" s="65">
        <f>Raw_endusebreakdownannual!F831</f>
        <v>149338.22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1521088.55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124007.25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850080.36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10344052.029999999</v>
      </c>
      <c r="F842" s="65">
        <f>Raw_endusebreakdownannual!F841</f>
        <v>1477873.48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454511.12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2940857.59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2140645.73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3896875.61</v>
      </c>
      <c r="F847" s="65">
        <f>Raw_endusebreakdownannual!F846</f>
        <v>149338.22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1645314.52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127183.98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838269.68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10750877.439999999</v>
      </c>
      <c r="F857" s="65">
        <f>Raw_endusebreakdownannual!F856</f>
        <v>1442119.02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782089.91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3399557.77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2140645.73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3896875.61</v>
      </c>
      <c r="F862" s="65">
        <f>Raw_endusebreakdownannual!F861</f>
        <v>149338.22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1793298.46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136437.98000000001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831514.56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11366815.560000001</v>
      </c>
      <c r="F872" s="65">
        <f>Raw_endusebreakdownannual!F871</f>
        <v>1762942.69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698418.27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2990443.98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2140645.73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3896875.61</v>
      </c>
      <c r="F877" s="65">
        <f>Raw_endusebreakdownannual!F876</f>
        <v>149338.22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1526308.09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126054.81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849790.72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10680328.23</v>
      </c>
      <c r="F887" s="65">
        <f>Raw_endusebreakdownannual!F886</f>
        <v>1697547.22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728908.11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2665120.37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2140645.73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3896875.61</v>
      </c>
      <c r="F892" s="65">
        <f>Raw_endusebreakdownannual!F891</f>
        <v>149338.22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1455828.92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125808.81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873872.51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10284279.449999999</v>
      </c>
      <c r="F902" s="65">
        <f>Raw_endusebreakdownannual!F901</f>
        <v>1752118.83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587068.88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3281751.07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2140645.73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3896875.61</v>
      </c>
      <c r="F907" s="65">
        <f>Raw_endusebreakdownannual!F906</f>
        <v>149338.22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1566082.53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131576.34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824940.38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11016931.279999999</v>
      </c>
      <c r="F917" s="65">
        <f>Raw_endusebreakdownannual!F916</f>
        <v>1561347.48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488215.44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3843011.91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2140645.73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3896875.61</v>
      </c>
      <c r="F922" s="65">
        <f>Raw_endusebreakdownannual!F921</f>
        <v>149338.22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1759101.26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131236.37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782970.9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11770870.880000001</v>
      </c>
      <c r="F932" s="65">
        <f>Raw_endusebreakdownannual!F931</f>
        <v>1420524.56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427454.66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5035860.57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2140645.73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3896875.61</v>
      </c>
      <c r="F937" s="65">
        <f>Raw_endusebreakdownannual!F936</f>
        <v>149338.22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1773675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138842.85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694876.5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12985899.77</v>
      </c>
      <c r="F947" s="65">
        <f>Raw_endusebreakdownannual!F946</f>
        <v>1271669.3799999999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989578.64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3027601.13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2140645.73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3896875.61</v>
      </c>
      <c r="F952" s="65">
        <f>Raw_endusebreakdownannual!F951</f>
        <v>149338.22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1792939.12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119164.62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924193.07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10977226.210000001</v>
      </c>
      <c r="F962" s="65">
        <f>Raw_endusebreakdownannual!F961</f>
        <v>2063109.93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36180.57</v>
      </c>
      <c r="F963" s="65">
        <f>Raw_endusebreakdownannual!F962</f>
        <v>935783.17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423681.44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2929105.9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3896875.61</v>
      </c>
      <c r="F967" s="65">
        <f>Raw_endusebreakdownannual!F966</f>
        <v>149338.22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1284781.1599999999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92692.51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1023273.58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8663317.1899999995</v>
      </c>
      <c r="F977" s="65">
        <f>Raw_endusebreakdownannual!F976</f>
        <v>2108394.9700000002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32667.53</v>
      </c>
      <c r="F978" s="65">
        <f>Raw_endusebreakdownannual!F977</f>
        <v>933258.49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1945150.41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2929105.9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3896875.61</v>
      </c>
      <c r="F982" s="65">
        <f>Raw_endusebreakdownannual!F981</f>
        <v>149338.22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1595836.78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127090.05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940087.89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10526726.289999999</v>
      </c>
      <c r="F992" s="65">
        <f>Raw_endusebreakdownannual!F991</f>
        <v>2022684.6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15899.95</v>
      </c>
      <c r="F993" s="65">
        <f>Raw_endusebreakdownannual!F992</f>
        <v>566948.31999999995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1356860.97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2929105.9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3896875.61</v>
      </c>
      <c r="F997" s="65">
        <f>Raw_endusebreakdownannual!F996</f>
        <v>149338.22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1434649.55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117482.25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936341.98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9750874.2400000002</v>
      </c>
      <c r="F1007" s="65">
        <f>Raw_endusebreakdownannual!F1006</f>
        <v>1652628.51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14526.18</v>
      </c>
      <c r="F1008" s="65">
        <f>Raw_endusebreakdownannual!F1007</f>
        <v>566322.62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2158967.69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2929105.9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3896875.61</v>
      </c>
      <c r="F1012" s="65">
        <f>Raw_endusebreakdownannual!F1011</f>
        <v>149338.22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1644094.35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129672.56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904240.01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10773242.289999999</v>
      </c>
      <c r="F1022" s="65">
        <f>Raw_endusebreakdownannual!F1021</f>
        <v>1619900.85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16714.080000000002</v>
      </c>
      <c r="F1023" s="65">
        <f>Raw_endusebreakdownannual!F1022</f>
        <v>589399.37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1588878.99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2929105.9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3896875.61</v>
      </c>
      <c r="F1027" s="65">
        <f>Raw_endusebreakdownannual!F1026</f>
        <v>149338.22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1496822.23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113346.33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936439.75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10041743.140000001</v>
      </c>
      <c r="F1037" s="65">
        <f>Raw_endusebreakdownannual!F1036</f>
        <v>1675177.33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2503.83</v>
      </c>
      <c r="F1038" s="65">
        <f>Raw_endusebreakdownannual!F1037</f>
        <v>178763.95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2523086.7200000002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2929105.9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3896875.61</v>
      </c>
      <c r="F1042" s="65">
        <f>Raw_endusebreakdownannual!F1041</f>
        <v>149338.22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1584972.36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123729.62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862423.82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11060274.039999999</v>
      </c>
      <c r="F1052" s="65">
        <f>Raw_endusebreakdownannual!F1051</f>
        <v>1190525.99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2437.89</v>
      </c>
      <c r="F1053" s="65">
        <f>Raw_endusebreakdownannual!F1052</f>
        <v>191551.06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2769447.93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2929105.9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3896875.61</v>
      </c>
      <c r="F1057" s="65">
        <f>Raw_endusebreakdownannual!F1056</f>
        <v>149338.22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1608374.94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130067.04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851493.03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11336309.32</v>
      </c>
      <c r="F1067" s="65">
        <f>Raw_endusebreakdownannual!F1066</f>
        <v>1192382.3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3954.96</v>
      </c>
      <c r="F1068" s="65">
        <f>Raw_endusebreakdownannual!F1067</f>
        <v>296328.3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3059497.63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2929105.9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3896875.61</v>
      </c>
      <c r="F1072" s="65">
        <f>Raw_endusebreakdownannual!F1071</f>
        <v>149338.22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1740357.4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137628.87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850296.93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11767420.380000001</v>
      </c>
      <c r="F1082" s="65">
        <f>Raw_endusebreakdownannual!F1081</f>
        <v>1295963.45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2796.3</v>
      </c>
      <c r="F1083" s="65">
        <f>Raw_endusebreakdownannual!F1082</f>
        <v>302467.32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3363703.46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2929105.9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3896875.61</v>
      </c>
      <c r="F1087" s="65">
        <f>Raw_endusebreakdownannual!F1086</f>
        <v>149338.22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1875054.62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140342.34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838488.65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12207878.25</v>
      </c>
      <c r="F1097" s="65">
        <f>Raw_endusebreakdownannual!F1096</f>
        <v>1290294.19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12748.39</v>
      </c>
      <c r="F1098" s="65">
        <f>Raw_endusebreakdownannual!F1097</f>
        <v>659093.66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3901570.75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2929105.9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3896875.61</v>
      </c>
      <c r="F1102" s="65">
        <f>Raw_endusebreakdownannual!F1101</f>
        <v>149338.22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2070709.36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153506.57999999999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831688.46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12964516.58</v>
      </c>
      <c r="F1112" s="65">
        <f>Raw_endusebreakdownannual!F1111</f>
        <v>1640120.33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27805.63</v>
      </c>
      <c r="F1113" s="65">
        <f>Raw_endusebreakdownannual!F1112</f>
        <v>1033797.91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3778184.29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2929105.9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3896875.61</v>
      </c>
      <c r="F1117" s="65">
        <f>Raw_endusebreakdownannual!F1116</f>
        <v>149338.22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2005487.44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152994.17000000001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850264.16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12790453.060000001</v>
      </c>
      <c r="F1127" s="65">
        <f>Raw_endusebreakdownannual!F1126</f>
        <v>2033400.29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28424.5</v>
      </c>
      <c r="F1128" s="65">
        <f>Raw_endusebreakdownannual!F1127</f>
        <v>935358.6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3312259.7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2929105.9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3896875.61</v>
      </c>
      <c r="F1132" s="65">
        <f>Raw_endusebreakdownannual!F1131</f>
        <v>149338.22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1853013.79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149687.25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874274.28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12169366.75</v>
      </c>
      <c r="F1142" s="65">
        <f>Raw_endusebreakdownannual!F1141</f>
        <v>1958971.09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19469.3</v>
      </c>
      <c r="F1143" s="65">
        <f>Raw_endusebreakdownannual!F1142</f>
        <v>797345.9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4116182.21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2929105.9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3896875.61</v>
      </c>
      <c r="F1147" s="65">
        <f>Raw_endusebreakdownannual!F1146</f>
        <v>149338.22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2023137.95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157872.01999999999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825503.12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13142643</v>
      </c>
      <c r="F1157" s="65">
        <f>Raw_endusebreakdownannual!F1156</f>
        <v>1772187.24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12009.57</v>
      </c>
      <c r="F1158" s="65">
        <f>Raw_endusebreakdownannual!F1157</f>
        <v>617452.01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4790199.29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2929105.9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3896875.61</v>
      </c>
      <c r="F1162" s="65">
        <f>Raw_endusebreakdownannual!F1161</f>
        <v>149338.22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2281484.11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158590.04999999999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783621.48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14068264.529999999</v>
      </c>
      <c r="F1172" s="65">
        <f>Raw_endusebreakdownannual!F1171</f>
        <v>1550411.7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3085.45</v>
      </c>
      <c r="F1173" s="65">
        <f>Raw_endusebreakdownannual!F1172</f>
        <v>503705.36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6213160.2300000004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2929105.9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3896875.61</v>
      </c>
      <c r="F1177" s="65">
        <f>Raw_endusebreakdownannual!F1176</f>
        <v>149338.22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2319042.2000000002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167061.46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695432.2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15528330.85</v>
      </c>
      <c r="F1187" s="65">
        <f>Raw_endusebreakdownannual!F1186</f>
        <v>1348475.78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58955.35</v>
      </c>
      <c r="F1188" s="65">
        <f>Raw_endusebreakdownannual!F1187</f>
        <v>1319158.6599999999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3832558.57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2929105.9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3896875.61</v>
      </c>
      <c r="F1192" s="65">
        <f>Raw_endusebreakdownannual!F1191</f>
        <v>149338.22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2304742.6800000002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144851.23000000001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924496.62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13167089.359999999</v>
      </c>
      <c r="F1202" s="65">
        <f>Raw_endusebreakdownannual!F1201</f>
        <v>2392993.4900000002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42090.99</v>
      </c>
      <c r="F1203" s="65">
        <f>Raw_endusebreakdownannual!F1202</f>
        <v>752038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323026.01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2140645.73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3896875.61</v>
      </c>
      <c r="F1207" s="65">
        <f>Raw_endusebreakdownannual!F1206</f>
        <v>149338.22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1093962.1499999999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78209.23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1022682.14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7574809.7400000002</v>
      </c>
      <c r="F1217" s="65">
        <f>Raw_endusebreakdownannual!F1216</f>
        <v>1924058.36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57103.17</v>
      </c>
      <c r="F1218" s="65">
        <f>Raw_endusebreakdownannual!F1217</f>
        <v>1192573.56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1656766.55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2140645.73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3896875.61</v>
      </c>
      <c r="F1222" s="65">
        <f>Raw_endusebreakdownannual!F1221</f>
        <v>149338.22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1408932.19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108876.52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939822.9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9269199.7899999991</v>
      </c>
      <c r="F1232" s="65">
        <f>Raw_endusebreakdownannual!F1231</f>
        <v>2281734.6800000002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29837.26</v>
      </c>
      <c r="F1233" s="65">
        <f>Raw_endusebreakdownannual!F1232</f>
        <v>831923.46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1161984.92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2140645.73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3896875.61</v>
      </c>
      <c r="F1237" s="65">
        <f>Raw_endusebreakdownannual!F1236</f>
        <v>149338.22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1265816.1100000001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102426.78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936093.19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8597586.4100000001</v>
      </c>
      <c r="F1247" s="65">
        <f>Raw_endusebreakdownannual!F1246</f>
        <v>1917354.87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25561.21</v>
      </c>
      <c r="F1248" s="65">
        <f>Raw_endusebreakdownannual!F1247</f>
        <v>793931.88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1888624.98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2140645.73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3896875.61</v>
      </c>
      <c r="F1252" s="65">
        <f>Raw_endusebreakdownannual!F1251</f>
        <v>149338.22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1450358.18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115256.14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903947.68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9517321.8699999992</v>
      </c>
      <c r="F1262" s="65">
        <f>Raw_endusebreakdownannual!F1261</f>
        <v>1847217.78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31852.75</v>
      </c>
      <c r="F1263" s="65">
        <f>Raw_endusebreakdownannual!F1262</f>
        <v>866722.34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1353234.68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2140645.73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3896875.61</v>
      </c>
      <c r="F1267" s="65">
        <f>Raw_endusebreakdownannual!F1266</f>
        <v>149338.22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1309673.8999999999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98505.98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936185.35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8830788.6500000004</v>
      </c>
      <c r="F1277" s="65">
        <f>Raw_endusebreakdownannual!F1276</f>
        <v>1952245.91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5443.11</v>
      </c>
      <c r="F1278" s="65">
        <f>Raw_endusebreakdownannual!F1277</f>
        <v>319982.44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2145086.48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2140645.73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3896875.61</v>
      </c>
      <c r="F1282" s="65">
        <f>Raw_endusebreakdownannual!F1281</f>
        <v>149338.22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1380060.23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110057.59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862273.17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9678168.7599999998</v>
      </c>
      <c r="F1292" s="65">
        <f>Raw_endusebreakdownannual!F1291</f>
        <v>1331593.83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4749.25</v>
      </c>
      <c r="F1293" s="65">
        <f>Raw_endusebreakdownannual!F1292</f>
        <v>304979.32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2351442.81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2140645.73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3896875.61</v>
      </c>
      <c r="F1297" s="65">
        <f>Raw_endusebreakdownannual!F1296</f>
        <v>149338.22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1383699.92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114782.97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851239.49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9892196.3000000007</v>
      </c>
      <c r="F1307" s="65">
        <f>Raw_endusebreakdownannual!F1306</f>
        <v>1305557.03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7928.86</v>
      </c>
      <c r="F1308" s="65">
        <f>Raw_endusebreakdownannual!F1307</f>
        <v>445921.43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2657806.9900000002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2140645.73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3896875.61</v>
      </c>
      <c r="F1312" s="65">
        <f>Raw_endusebreakdownannual!F1311</f>
        <v>149338.22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1521086.36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123991.02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850089.38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10348334.58</v>
      </c>
      <c r="F1322" s="65">
        <f>Raw_endusebreakdownannual!F1321</f>
        <v>1445349.02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5681.83</v>
      </c>
      <c r="F1323" s="65">
        <f>Raw_endusebreakdownannual!F1322</f>
        <v>431110.29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2937134.66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2140645.73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3896875.61</v>
      </c>
      <c r="F1327" s="65">
        <f>Raw_endusebreakdownannual!F1326</f>
        <v>149338.22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1645314.24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127183.99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838283.29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10752836.060000001</v>
      </c>
      <c r="F1337" s="65">
        <f>Raw_endusebreakdownannual!F1336</f>
        <v>1418731.79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20017.919999999998</v>
      </c>
      <c r="F1338" s="65">
        <f>Raw_endusebreakdownannual!F1337</f>
        <v>711219.24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3399291.22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2140645.73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3896875.61</v>
      </c>
      <c r="F1342" s="65">
        <f>Raw_endusebreakdownannual!F1341</f>
        <v>149338.22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1793296.18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136437.97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831508.09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11386564.630000001</v>
      </c>
      <c r="F1352" s="65">
        <f>Raw_endusebreakdownannual!F1351</f>
        <v>1692065.56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25950.65</v>
      </c>
      <c r="F1353" s="65">
        <f>Raw_endusebreakdownannual!F1352</f>
        <v>607262.31999999995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2994427.41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2140645.73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3896875.61</v>
      </c>
      <c r="F1357" s="65">
        <f>Raw_endusebreakdownannual!F1356</f>
        <v>149338.22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1526305.81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126054.82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849810.04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10710260.039999999</v>
      </c>
      <c r="F1367" s="65">
        <f>Raw_endusebreakdownannual!F1366</f>
        <v>1606410.58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30243.16</v>
      </c>
      <c r="F1368" s="65">
        <f>Raw_endusebreakdownannual!F1367</f>
        <v>624804.44999999995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2666121.75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2140645.73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3896875.61</v>
      </c>
      <c r="F1372" s="65">
        <f>Raw_endusebreakdownannual!F1371</f>
        <v>149338.22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1455803.94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125808.87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873798.14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10315499.07</v>
      </c>
      <c r="F1382" s="65">
        <f>Raw_endusebreakdownannual!F1381</f>
        <v>1647940.8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20347.8</v>
      </c>
      <c r="F1383" s="65">
        <f>Raw_endusebreakdownannual!F1382</f>
        <v>513867.16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3283425.2799999998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2140645.73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3896875.61</v>
      </c>
      <c r="F1387" s="65">
        <f>Raw_endusebreakdownannual!F1386</f>
        <v>149338.22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1566082.57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131576.34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824978.38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11038953.35</v>
      </c>
      <c r="F1397" s="65">
        <f>Raw_endusebreakdownannual!F1396</f>
        <v>1488183.76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13633.53</v>
      </c>
      <c r="F1398" s="65">
        <f>Raw_endusebreakdownannual!F1397</f>
        <v>440464.63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3846042.88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2140645.73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3896875.61</v>
      </c>
      <c r="F1402" s="65">
        <f>Raw_endusebreakdownannual!F1401</f>
        <v>149338.22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1759050.84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131231.48000000001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783065.76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11787480.07</v>
      </c>
      <c r="F1412" s="65">
        <f>Raw_endusebreakdownannual!F1411</f>
        <v>1372868.62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3934.02</v>
      </c>
      <c r="F1413" s="65">
        <f>Raw_endusebreakdownannual!F1412</f>
        <v>412852.22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5035956.4000000004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2140645.73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3896875.61</v>
      </c>
      <c r="F1417" s="65">
        <f>Raw_endusebreakdownannual!F1416</f>
        <v>149338.22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1773676.84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138842.79999999999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694926.74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12989931.4</v>
      </c>
      <c r="F1427" s="65">
        <f>Raw_endusebreakdownannual!F1426</f>
        <v>1257117.18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64033.07</v>
      </c>
      <c r="F1428" s="65">
        <f>Raw_endusebreakdownannual!F1427</f>
        <v>813596.91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3033428.67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2140645.73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3896875.61</v>
      </c>
      <c r="F1432" s="65">
        <f>Raw_endusebreakdownannual!F1431</f>
        <v>149338.22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1792860.96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119181.83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924193.12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11047025.880000001</v>
      </c>
      <c r="F1442" s="65">
        <f>Raw_endusebreakdownannual!F1441</f>
        <v>1887128.24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959435.67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421979.27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2929105.9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3896875.61</v>
      </c>
      <c r="F1447" s="65">
        <f>Raw_endusebreakdownannual!F1446</f>
        <v>149338.22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1285427.26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92143.19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1023238.16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8625531.2300000004</v>
      </c>
      <c r="F1457" s="65">
        <f>Raw_endusebreakdownannual!F1456</f>
        <v>2132012.04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948602.96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1944424.87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2929105.9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3896875.61</v>
      </c>
      <c r="F1462" s="65">
        <f>Raw_endusebreakdownannual!F1461</f>
        <v>149338.22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1596253.91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126586.99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940102.83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10493247.279999999</v>
      </c>
      <c r="F1472" s="65">
        <f>Raw_endusebreakdownannual!F1471</f>
        <v>2038044.01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574725.68999999994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1356905.62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2929105.9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3896875.61</v>
      </c>
      <c r="F1477" s="65">
        <f>Raw_endusebreakdownannual!F1476</f>
        <v>149338.22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1434668.9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117255.19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936322.61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9734811.2300000004</v>
      </c>
      <c r="F1487" s="65">
        <f>Raw_endusebreakdownannual!F1486</f>
        <v>1660386.52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572825.81999999995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2158961.7799999998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2929105.9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3896875.61</v>
      </c>
      <c r="F1492" s="65">
        <f>Raw_endusebreakdownannual!F1491</f>
        <v>149338.22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1644137.29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129497.9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904247.23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10758578.49</v>
      </c>
      <c r="F1502" s="65">
        <f>Raw_endusebreakdownannual!F1501</f>
        <v>1626411.27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597026.86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1588746.4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2929105.9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3896875.61</v>
      </c>
      <c r="F1507" s="65">
        <f>Raw_endusebreakdownannual!F1506</f>
        <v>149338.22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1496806.99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113253.14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936437.8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10024788.050000001</v>
      </c>
      <c r="F1517" s="65">
        <f>Raw_endusebreakdownannual!F1516</f>
        <v>1682802.88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179506.64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2531253.4500000002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2929105.9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3896875.61</v>
      </c>
      <c r="F1522" s="65">
        <f>Raw_endusebreakdownannual!F1521</f>
        <v>149338.22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1584914.93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123732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862428.95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11065881.91</v>
      </c>
      <c r="F1532" s="65">
        <f>Raw_endusebreakdownannual!F1531</f>
        <v>1191273.81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192396.64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2774907.9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2929105.9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3896875.61</v>
      </c>
      <c r="F1537" s="65">
        <f>Raw_endusebreakdownannual!F1536</f>
        <v>149338.22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1608326.52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130061.93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851430.77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11339277.869999999</v>
      </c>
      <c r="F1547" s="65">
        <f>Raw_endusebreakdownannual!F1546</f>
        <v>1193165.6299999999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297890.89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3062744.61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2929105.9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3896875.61</v>
      </c>
      <c r="F1552" s="65">
        <f>Raw_endusebreakdownannual!F1551</f>
        <v>149338.22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1740325.27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137608.63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850259.39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11766660.02</v>
      </c>
      <c r="F1562" s="65">
        <f>Raw_endusebreakdownannual!F1561</f>
        <v>1297488.49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303436.95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3367040.27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2929105.9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3896875.61</v>
      </c>
      <c r="F1567" s="65">
        <f>Raw_endusebreakdownannual!F1566</f>
        <v>149338.22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1874998.61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140324.97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838490.84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12208345.369999999</v>
      </c>
      <c r="F1577" s="65">
        <f>Raw_endusebreakdownannual!F1576</f>
        <v>1291266.01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664110.99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3900756.97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2929105.9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3896875.61</v>
      </c>
      <c r="F1582" s="65">
        <f>Raw_endusebreakdownannual!F1581</f>
        <v>149338.22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2070743.9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153348.84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831702.06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12950831.23</v>
      </c>
      <c r="F1592" s="65">
        <f>Raw_endusebreakdownannual!F1591</f>
        <v>1645151.26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1047675.46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3771511.77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2929105.9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3896875.61</v>
      </c>
      <c r="F1597" s="65">
        <f>Raw_endusebreakdownannual!F1596</f>
        <v>149338.22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2006483.38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152500.91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850275.79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12756477.58</v>
      </c>
      <c r="F1607" s="65">
        <f>Raw_endusebreakdownannual!F1606</f>
        <v>2047289.47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949100.6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3308060.37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2929105.9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3896875.61</v>
      </c>
      <c r="F1612" s="65">
        <f>Raw_endusebreakdownannual!F1611</f>
        <v>149338.22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1853695.69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149199.69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874265.58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12136937.27</v>
      </c>
      <c r="F1622" s="65">
        <f>Raw_endusebreakdownannual!F1621</f>
        <v>1972704.39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809100.63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4112392.81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2929105.9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3896875.61</v>
      </c>
      <c r="F1627" s="65">
        <f>Raw_endusebreakdownannual!F1626</f>
        <v>149338.22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2023731.95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157626.01999999999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825484.99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13119732.289999999</v>
      </c>
      <c r="F1637" s="65">
        <f>Raw_endusebreakdownannual!F1636</f>
        <v>1783923.83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623387.91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4785699.29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2929105.9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3896875.61</v>
      </c>
      <c r="F1642" s="65">
        <f>Raw_endusebreakdownannual!F1641</f>
        <v>149338.22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2281466.96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158500.54999999999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783551.49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14051648.32</v>
      </c>
      <c r="F1652" s="65">
        <f>Raw_endusebreakdownannual!F1651</f>
        <v>1556277.62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504407.47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6212500.7199999997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2929105.9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3896875.61</v>
      </c>
      <c r="F1657" s="65">
        <f>Raw_endusebreakdownannual!F1656</f>
        <v>149338.22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2318958.31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167059.35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695461.44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15524499.9</v>
      </c>
      <c r="F1667" s="65">
        <f>Raw_endusebreakdownannual!F1666</f>
        <v>1349207.12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1342950.42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3823553.08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2929105.9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3896875.61</v>
      </c>
      <c r="F1672" s="65">
        <f>Raw_endusebreakdownannual!F1671</f>
        <v>149338.22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2307389.7599999998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144401.25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924528.54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13101325.6</v>
      </c>
      <c r="F1682" s="65">
        <f>Raw_endusebreakdownannual!F1681</f>
        <v>2416817.1800000002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784589.86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319965.71000000002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2140645.73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3896875.61</v>
      </c>
      <c r="F1687" s="65">
        <f>Raw_endusebreakdownannual!F1686</f>
        <v>149338.22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1094999.83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77366.17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1022586.11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7529853.0599999996</v>
      </c>
      <c r="F1697" s="65">
        <f>Raw_endusebreakdownannual!F1696</f>
        <v>1956514.19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1214479.4099999999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1654994.54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2140645.73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3896875.61</v>
      </c>
      <c r="F1702" s="65">
        <f>Raw_endusebreakdownannual!F1701</f>
        <v>149338.22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1411256.87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108092.01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939771.81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9211864.7699999996</v>
      </c>
      <c r="F1712" s="65">
        <f>Raw_endusebreakdownannual!F1711</f>
        <v>2303589.44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842945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1161713.92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2140645.73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3896875.61</v>
      </c>
      <c r="F1717" s="65">
        <f>Raw_endusebreakdownannual!F1716</f>
        <v>149338.22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1265966.56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101942.55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936110.22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8567144.3900000006</v>
      </c>
      <c r="F1727" s="65">
        <f>Raw_endusebreakdownannual!F1726</f>
        <v>1928393.44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802844.77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1887846.58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2140645.73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3896875.61</v>
      </c>
      <c r="F1732" s="65">
        <f>Raw_endusebreakdownannual!F1731</f>
        <v>149338.22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1450467.43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114694.45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903934.68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9490529.8000000007</v>
      </c>
      <c r="F1742" s="65">
        <f>Raw_endusebreakdownannual!F1741</f>
        <v>1856117.68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877009.32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1351363.35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2140645.73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3896875.61</v>
      </c>
      <c r="F1747" s="65">
        <f>Raw_endusebreakdownannual!F1746</f>
        <v>149338.22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1309715.43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98122.72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936166.37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8796722.8499999996</v>
      </c>
      <c r="F1757" s="65">
        <f>Raw_endusebreakdownannual!F1756</f>
        <v>1962513.9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321394.63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2152994.1800000002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2140645.73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3896875.61</v>
      </c>
      <c r="F1762" s="65">
        <f>Raw_endusebreakdownannual!F1761</f>
        <v>149338.22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1379958.72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109937.11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862281.89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9680411.3699999992</v>
      </c>
      <c r="F1772" s="65">
        <f>Raw_endusebreakdownannual!F1771</f>
        <v>1333014.74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306221.36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2356995.2400000002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2140645.73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3896875.61</v>
      </c>
      <c r="F1777" s="65">
        <f>Raw_endusebreakdownannual!F1776</f>
        <v>149338.22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1383642.35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114728.94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851233.17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9892887.8699999992</v>
      </c>
      <c r="F1787" s="65">
        <f>Raw_endusebreakdownannual!F1786</f>
        <v>1306792.75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448130.25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2660565.5499999998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2140645.73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3896875.61</v>
      </c>
      <c r="F1792" s="65">
        <f>Raw_endusebreakdownannual!F1791</f>
        <v>149338.22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1520999.78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123842.52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850076.34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10342929.199999999</v>
      </c>
      <c r="F1802" s="65">
        <f>Raw_endusebreakdownannual!F1801</f>
        <v>1447544.81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432742.72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2940414.15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2140645.73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3896875.61</v>
      </c>
      <c r="F1807" s="65">
        <f>Raw_endusebreakdownannual!F1806</f>
        <v>149338.22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1645179.25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127096.07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838298.33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10750210.82</v>
      </c>
      <c r="F1817" s="65">
        <f>Raw_endusebreakdownannual!F1816</f>
        <v>1420379.27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717291.5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3397371.55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2140645.73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3896875.61</v>
      </c>
      <c r="F1822" s="65">
        <f>Raw_endusebreakdownannual!F1821</f>
        <v>149338.22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1793412.23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136009.76999999999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831584.7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11364314.9</v>
      </c>
      <c r="F1832" s="65">
        <f>Raw_endusebreakdownannual!F1831</f>
        <v>1698214.42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627454.18000000005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2988946.71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2140645.73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3896875.61</v>
      </c>
      <c r="F1837" s="65">
        <f>Raw_endusebreakdownannual!F1836</f>
        <v>149338.22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1526617.38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125798.99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849815.58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10678884.42</v>
      </c>
      <c r="F1847" s="65">
        <f>Raw_endusebreakdownannual!F1846</f>
        <v>1626607.98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646448.91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2661360.5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2140645.73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3896875.61</v>
      </c>
      <c r="F1852" s="65">
        <f>Raw_endusebreakdownannual!F1851</f>
        <v>149338.22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1456385.61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125375.3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873872.27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10280642.76</v>
      </c>
      <c r="F1862" s="65">
        <f>Raw_endusebreakdownannual!F1861</f>
        <v>1669659.4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528046.15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3279774.71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2140645.73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3896875.61</v>
      </c>
      <c r="F1867" s="65">
        <f>Raw_endusebreakdownannual!F1866</f>
        <v>149338.22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1566208.85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131264.38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825080.91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11014769.300000001</v>
      </c>
      <c r="F1877" s="65">
        <f>Raw_endusebreakdownannual!F1876</f>
        <v>1502465.28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447400.52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3841503.53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2140645.73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3896875.61</v>
      </c>
      <c r="F1882" s="65">
        <f>Raw_endusebreakdownannual!F1881</f>
        <v>149338.22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1758954.17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131412.94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783119.59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11769392</v>
      </c>
      <c r="F1892" s="65">
        <f>Raw_endusebreakdownannual!F1891</f>
        <v>1379858.33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413764.84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5034410.1100000003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2140645.73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3896875.61</v>
      </c>
      <c r="F1897" s="65">
        <f>Raw_endusebreakdownannual!F1896</f>
        <v>149338.22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1773508.2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138832.57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694879.98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12984272.220000001</v>
      </c>
      <c r="F1907" s="65">
        <f>Raw_endusebreakdownannual!F1906</f>
        <v>1257983.04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849675.67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3022727.13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2140645.73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3896875.61</v>
      </c>
      <c r="F1912" s="65">
        <f>Raw_endusebreakdownannual!F1911</f>
        <v>149338.22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1792967.77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119195.57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924182.62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10972411.82</v>
      </c>
      <c r="F1922" s="65">
        <f>Raw_endusebreakdownannual!F1921</f>
        <v>1923196.51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1188855.8600000001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426975.58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2929105.9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3896875.61</v>
      </c>
      <c r="F1927" s="65">
        <f>Raw_endusebreakdownannual!F1926</f>
        <v>149338.22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782406.58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92559.39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1023195.88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8127923.0700000003</v>
      </c>
      <c r="F1937" s="65">
        <f>Raw_endusebreakdownannual!F1936</f>
        <v>2361389.96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1137341.79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1937432.87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2929105.9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3896875.61</v>
      </c>
      <c r="F1942" s="65">
        <f>Raw_endusebreakdownannual!F1941</f>
        <v>149338.22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1072362.6100000001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126928.58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940113.09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9962705.5700000003</v>
      </c>
      <c r="F1952" s="65">
        <f>Raw_endusebreakdownannual!F1951</f>
        <v>2226793.1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687968.06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1366874.36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2929105.9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3896875.61</v>
      </c>
      <c r="F1957" s="65">
        <f>Raw_endusebreakdownannual!F1956</f>
        <v>149338.22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915038.87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117380.47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936344.07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9225275.2100000009</v>
      </c>
      <c r="F1967" s="65">
        <f>Raw_endusebreakdownannual!F1966</f>
        <v>1773650.35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679518.82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2150996.6800000002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2929105.9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3896875.61</v>
      </c>
      <c r="F1972" s="65">
        <f>Raw_endusebreakdownannual!F1971</f>
        <v>149338.22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1124881.71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129628.75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904236.77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10231488.66</v>
      </c>
      <c r="F1982" s="65">
        <f>Raw_endusebreakdownannual!F1981</f>
        <v>1733093.81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707539.56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1591608.13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2929105.9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3896875.61</v>
      </c>
      <c r="F1987" s="65">
        <f>Raw_endusebreakdownannual!F1986</f>
        <v>149338.22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988191.58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113325.89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936399.95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9519107.1199999992</v>
      </c>
      <c r="F1997" s="65">
        <f>Raw_endusebreakdownannual!F1996</f>
        <v>1793277.73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206264.77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2537014.9300000002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2929105.9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3896875.61</v>
      </c>
      <c r="F2002" s="65">
        <f>Raw_endusebreakdownannual!F2001</f>
        <v>149338.22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1095017.1000000001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123732.54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862421.15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10581746.08</v>
      </c>
      <c r="F2012" s="65">
        <f>Raw_endusebreakdownannual!F2011</f>
        <v>1218024.1399999999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217587.22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2764758.17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2929105.9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3896875.61</v>
      </c>
      <c r="F2017" s="65">
        <f>Raw_endusebreakdownannual!F2016</f>
        <v>149338.22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1125315.25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130049.92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851471.89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10846104.85</v>
      </c>
      <c r="F2027" s="65">
        <f>Raw_endusebreakdownannual!F2026</f>
        <v>1218397.33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334850.62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3049711.41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2929105.9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3896875.61</v>
      </c>
      <c r="F2032" s="65">
        <f>Raw_endusebreakdownannual!F2031</f>
        <v>149338.22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1244787.81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137631.35999999999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850252.19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11258112.1</v>
      </c>
      <c r="F2042" s="65">
        <f>Raw_endusebreakdownannual!F2041</f>
        <v>1334441.02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333854.77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3346958.35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2929105.9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3896875.61</v>
      </c>
      <c r="F2047" s="65">
        <f>Raw_endusebreakdownannual!F2046</f>
        <v>149338.22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1372380.46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140328.82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838490.04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11685649.140000001</v>
      </c>
      <c r="F2057" s="65">
        <f>Raw_endusebreakdownannual!F2056</f>
        <v>1321683.03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751906.47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3864727.89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2929105.9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3896875.61</v>
      </c>
      <c r="F2062" s="65">
        <f>Raw_endusebreakdownannual!F2061</f>
        <v>149338.22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1543098.92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153466.95000000001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831717.2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12387275.27</v>
      </c>
      <c r="F2072" s="65">
        <f>Raw_endusebreakdownannual!F2071</f>
        <v>1732961.89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1224404.8700000001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3740520.5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2929105.9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3896875.61</v>
      </c>
      <c r="F2077" s="65">
        <f>Raw_endusebreakdownannual!F2076</f>
        <v>149338.22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1501822.84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152925.65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850270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12221250.5</v>
      </c>
      <c r="F2087" s="65">
        <f>Raw_endusebreakdownannual!F2086</f>
        <v>2224013.09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1118393.1000000001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3283523.05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2929105.9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3896875.61</v>
      </c>
      <c r="F2092" s="65">
        <f>Raw_endusebreakdownannual!F2091</f>
        <v>149338.22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1359849.88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149535.06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874266.43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11618889.5</v>
      </c>
      <c r="F2102" s="65">
        <f>Raw_endusebreakdownannual!F2101</f>
        <v>2141997.7400000002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939631.62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4077762.68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2929105.9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3896875.61</v>
      </c>
      <c r="F2107" s="65">
        <f>Raw_endusebreakdownannual!F2106</f>
        <v>149338.22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1533976.86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157745.41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825490.68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12595466.460000001</v>
      </c>
      <c r="F2117" s="65">
        <f>Raw_endusebreakdownannual!F2116</f>
        <v>1914460.52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705751.17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4740232.05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2929105.9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3896875.61</v>
      </c>
      <c r="F2122" s="65">
        <f>Raw_endusebreakdownannual!F2121</f>
        <v>149338.22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1791964.72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158503.63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783591.35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13516681.92</v>
      </c>
      <c r="F2132" s="65">
        <f>Raw_endusebreakdownannual!F2131</f>
        <v>1638680.74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530793.56999999995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6153567.9800000004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2929105.9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3896875.61</v>
      </c>
      <c r="F2137" s="65">
        <f>Raw_endusebreakdownannual!F2136</f>
        <v>149338.22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1887867.01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167048.56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695501.76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15034465.07</v>
      </c>
      <c r="F2147" s="65">
        <f>Raw_endusebreakdownannual!F2146</f>
        <v>1375633.55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1606429.18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3793868.87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2929105.9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3896875.61</v>
      </c>
      <c r="F2152" s="65">
        <f>Raw_endusebreakdownannual!F2151</f>
        <v>149338.22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1766485.93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144810.54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924517.83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12531146.859999999</v>
      </c>
      <c r="F2162" s="65">
        <f>Raw_endusebreakdownannual!F2161</f>
        <v>2680285.23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1029451.79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324617.32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2140645.73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3896875.61</v>
      </c>
      <c r="F2167" s="65">
        <f>Raw_endusebreakdownannual!F2166</f>
        <v>149338.22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680197.21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77961.2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1022540.32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7120297.0800000001</v>
      </c>
      <c r="F2177" s="65">
        <f>Raw_endusebreakdownannual!F2176</f>
        <v>2201330.33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1529076.46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1644901.23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2140645.73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3896875.61</v>
      </c>
      <c r="F2182" s="65">
        <f>Raw_endusebreakdownannual!F2181</f>
        <v>149338.22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918097.49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108678.16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939757.26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8709198.2200000007</v>
      </c>
      <c r="F2192" s="65">
        <f>Raw_endusebreakdownannual!F2191</f>
        <v>2618171.94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1046256.71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1164874.96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2140645.73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3896875.61</v>
      </c>
      <c r="F2197" s="65">
        <f>Raw_endusebreakdownannual!F2196</f>
        <v>149338.22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785067.2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102264.58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936080.29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8089728.0800000001</v>
      </c>
      <c r="F2207" s="65">
        <f>Raw_endusebreakdownannual!F2206</f>
        <v>2131675.2200000002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983107.4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1875279.45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2140645.73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3896875.61</v>
      </c>
      <c r="F2212" s="65">
        <f>Raw_endusebreakdownannual!F2211</f>
        <v>149338.22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963766.57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115056.57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903918.59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8991623.9499999993</v>
      </c>
      <c r="F2222" s="65">
        <f>Raw_endusebreakdownannual!F2221</f>
        <v>2036364.2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1080997.67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1349885.63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2140645.73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3896875.61</v>
      </c>
      <c r="F2227" s="65">
        <f>Raw_endusebreakdownannual!F2226</f>
        <v>149338.22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842577.73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98332.800000000003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936183.81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8328317.5</v>
      </c>
      <c r="F2237" s="65">
        <f>Raw_endusebreakdownannual!F2236</f>
        <v>2166519.7000000002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374243.38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2151927.39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2140645.73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3896875.61</v>
      </c>
      <c r="F2242" s="65">
        <f>Raw_endusebreakdownannual!F2241</f>
        <v>149338.22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923617.11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109979.58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862252.29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9223045.4199999999</v>
      </c>
      <c r="F2252" s="65">
        <f>Raw_endusebreakdownannual!F2251</f>
        <v>1385833.88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352249.96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2342123.7999999998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2140645.73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3896875.61</v>
      </c>
      <c r="F2257" s="65">
        <f>Raw_endusebreakdownannual!F2256</f>
        <v>149338.22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940749.2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114792.58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851229.58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9435186.9299999997</v>
      </c>
      <c r="F2267" s="65">
        <f>Raw_endusebreakdownannual!F2266</f>
        <v>1352817.76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518015.37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2641299.27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2140645.73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3896875.61</v>
      </c>
      <c r="F2272" s="65">
        <f>Raw_endusebreakdownannual!F2271</f>
        <v>149338.22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1053236.55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123850.98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850000.61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9855908.1500000004</v>
      </c>
      <c r="F2282" s="65">
        <f>Raw_endusebreakdownannual!F2281</f>
        <v>1517354.2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489649.95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2915588.75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2140645.73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3896875.61</v>
      </c>
      <c r="F2287" s="65">
        <f>Raw_endusebreakdownannual!F2286</f>
        <v>149338.22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1166462.98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127150.9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838328.99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10246723.970000001</v>
      </c>
      <c r="F2297" s="65">
        <f>Raw_endusebreakdownannual!F2296</f>
        <v>1477317.15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847122.28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3361606.02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2140645.73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3896875.61</v>
      </c>
      <c r="F2302" s="65">
        <f>Raw_endusebreakdownannual!F2301</f>
        <v>149338.22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1307107.32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136253.5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831494.21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10842488.189999999</v>
      </c>
      <c r="F2312" s="65">
        <f>Raw_endusebreakdownannual!F2311</f>
        <v>1827954.7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773099.77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2965167.6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2140645.73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3896875.61</v>
      </c>
      <c r="F2317" s="65">
        <f>Raw_endusebreakdownannual!F2316</f>
        <v>149338.22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1144983.18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126172.78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849867.49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10273844.91</v>
      </c>
      <c r="F2327" s="65">
        <f>Raw_endusebreakdownannual!F2326</f>
        <v>1772305.48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803704.83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2641419.46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2140645.73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3896875.61</v>
      </c>
      <c r="F2332" s="65">
        <f>Raw_endusebreakdownannual!F2331</f>
        <v>149338.22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1065201.3999999999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125740.05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873854.35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9869882.2599999998</v>
      </c>
      <c r="F2342" s="65">
        <f>Raw_endusebreakdownannual!F2341</f>
        <v>1826897.4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646187.03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3252370.47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2140645.73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3896875.61</v>
      </c>
      <c r="F2347" s="65">
        <f>Raw_endusebreakdownannual!F2346</f>
        <v>149338.22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1185812.05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131455.64000000001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825070.88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10607159.5</v>
      </c>
      <c r="F2357" s="65">
        <f>Raw_endusebreakdownannual!F2356</f>
        <v>1620596.12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529026.59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3805842.74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2140645.73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3896875.61</v>
      </c>
      <c r="F2362" s="65">
        <f>Raw_endusebreakdownannual!F2361</f>
        <v>149338.22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1376475.59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131337.71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783046.43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11351177.380000001</v>
      </c>
      <c r="F2372" s="65">
        <f>Raw_endusebreakdownannual!F2371</f>
        <v>1461411.23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441814.58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4989187.38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2140645.73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3896875.61</v>
      </c>
      <c r="F2377" s="65">
        <f>Raw_endusebreakdownannual!F2376</f>
        <v>149338.22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1441291.67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138771.57999999999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694964.45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12606771.970000001</v>
      </c>
      <c r="F2387" s="65">
        <f>Raw_endusebreakdownannual!F2386</f>
        <v>1286117.25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1101646.03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2998857.23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2140645.73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3896875.61</v>
      </c>
      <c r="F2392" s="65">
        <f>Raw_endusebreakdownannual!F2391</f>
        <v>149338.22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1366757.71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119139.22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924152.07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10522275.51</v>
      </c>
      <c r="F2402" s="65">
        <f>Raw_endusebreakdownannual!F2401</f>
        <v>2175136.3199999998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501</v>
      </c>
      <c r="E2">
        <v>0</v>
      </c>
      <c r="F2">
        <v>1283456.4099999999</v>
      </c>
    </row>
    <row r="3" spans="1:6" x14ac:dyDescent="0.25">
      <c r="A3" t="s">
        <v>39</v>
      </c>
      <c r="B3" t="s">
        <v>73</v>
      </c>
      <c r="C3" t="s">
        <v>67</v>
      </c>
      <c r="D3" t="s">
        <v>502</v>
      </c>
      <c r="E3">
        <v>109234.67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503</v>
      </c>
      <c r="E4">
        <v>2929105.9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504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505</v>
      </c>
      <c r="E6">
        <v>3896875.61</v>
      </c>
      <c r="F6">
        <v>149338.22</v>
      </c>
    </row>
    <row r="7" spans="1:6" x14ac:dyDescent="0.25">
      <c r="A7" t="s">
        <v>39</v>
      </c>
      <c r="B7" t="s">
        <v>73</v>
      </c>
      <c r="C7" t="s">
        <v>67</v>
      </c>
      <c r="D7" t="s">
        <v>506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507</v>
      </c>
      <c r="E8">
        <v>714438.74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508</v>
      </c>
      <c r="E9">
        <v>26421.54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509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510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511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512</v>
      </c>
      <c r="E13">
        <v>0</v>
      </c>
      <c r="F13">
        <v>1023276.86</v>
      </c>
    </row>
    <row r="14" spans="1:6" x14ac:dyDescent="0.25">
      <c r="A14" t="s">
        <v>39</v>
      </c>
      <c r="B14" t="s">
        <v>73</v>
      </c>
      <c r="C14" t="s">
        <v>67</v>
      </c>
      <c r="D14" t="s">
        <v>513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514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515</v>
      </c>
      <c r="E16">
        <v>7676076.4699999997</v>
      </c>
      <c r="F16">
        <v>2456071.48</v>
      </c>
    </row>
    <row r="17" spans="1:6" x14ac:dyDescent="0.25">
      <c r="A17" t="s">
        <v>39</v>
      </c>
      <c r="B17" t="s">
        <v>74</v>
      </c>
      <c r="C17" t="s">
        <v>67</v>
      </c>
      <c r="D17" t="s">
        <v>501</v>
      </c>
      <c r="E17">
        <v>0</v>
      </c>
      <c r="F17">
        <v>1243119.58</v>
      </c>
    </row>
    <row r="18" spans="1:6" x14ac:dyDescent="0.25">
      <c r="A18" t="s">
        <v>39</v>
      </c>
      <c r="B18" t="s">
        <v>74</v>
      </c>
      <c r="C18" t="s">
        <v>67</v>
      </c>
      <c r="D18" t="s">
        <v>502</v>
      </c>
      <c r="E18">
        <v>1060648.51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503</v>
      </c>
      <c r="E19">
        <v>2929105.9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504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505</v>
      </c>
      <c r="E21">
        <v>3896875.61</v>
      </c>
      <c r="F21">
        <v>149338.22</v>
      </c>
    </row>
    <row r="22" spans="1:6" x14ac:dyDescent="0.25">
      <c r="A22" t="s">
        <v>39</v>
      </c>
      <c r="B22" t="s">
        <v>74</v>
      </c>
      <c r="C22" t="s">
        <v>67</v>
      </c>
      <c r="D22" t="s">
        <v>506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507</v>
      </c>
      <c r="E23">
        <v>983224.69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508</v>
      </c>
      <c r="E24">
        <v>70602.09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509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510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511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512</v>
      </c>
      <c r="E28">
        <v>0</v>
      </c>
      <c r="F28">
        <v>940106.92</v>
      </c>
    </row>
    <row r="29" spans="1:6" x14ac:dyDescent="0.25">
      <c r="A29" t="s">
        <v>39</v>
      </c>
      <c r="B29" t="s">
        <v>74</v>
      </c>
      <c r="C29" t="s">
        <v>67</v>
      </c>
      <c r="D29" t="s">
        <v>513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514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515</v>
      </c>
      <c r="E31">
        <v>8940456.8000000007</v>
      </c>
      <c r="F31">
        <v>2332564.71</v>
      </c>
    </row>
    <row r="32" spans="1:6" x14ac:dyDescent="0.25">
      <c r="A32" t="s">
        <v>39</v>
      </c>
      <c r="B32" t="s">
        <v>75</v>
      </c>
      <c r="C32" t="s">
        <v>67</v>
      </c>
      <c r="D32" t="s">
        <v>501</v>
      </c>
      <c r="E32">
        <v>0</v>
      </c>
      <c r="F32">
        <v>746943.07</v>
      </c>
    </row>
    <row r="33" spans="1:6" x14ac:dyDescent="0.25">
      <c r="A33" t="s">
        <v>39</v>
      </c>
      <c r="B33" t="s">
        <v>75</v>
      </c>
      <c r="C33" t="s">
        <v>67</v>
      </c>
      <c r="D33" t="s">
        <v>502</v>
      </c>
      <c r="E33">
        <v>643397.1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503</v>
      </c>
      <c r="E34">
        <v>2929105.9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504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505</v>
      </c>
      <c r="E36">
        <v>3896875.61</v>
      </c>
      <c r="F36">
        <v>149338.22</v>
      </c>
    </row>
    <row r="37" spans="1:6" x14ac:dyDescent="0.25">
      <c r="A37" t="s">
        <v>39</v>
      </c>
      <c r="B37" t="s">
        <v>75</v>
      </c>
      <c r="C37" t="s">
        <v>67</v>
      </c>
      <c r="D37" t="s">
        <v>506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507</v>
      </c>
      <c r="E38">
        <v>803318.71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508</v>
      </c>
      <c r="E39">
        <v>58353.8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509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510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511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512</v>
      </c>
      <c r="E43">
        <v>0</v>
      </c>
      <c r="F43">
        <v>936365.53</v>
      </c>
    </row>
    <row r="44" spans="1:6" x14ac:dyDescent="0.25">
      <c r="A44" t="s">
        <v>39</v>
      </c>
      <c r="B44" t="s">
        <v>75</v>
      </c>
      <c r="C44" t="s">
        <v>67</v>
      </c>
      <c r="D44" t="s">
        <v>513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514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515</v>
      </c>
      <c r="E46">
        <v>8331051.1299999999</v>
      </c>
      <c r="F46">
        <v>1832646.81</v>
      </c>
    </row>
    <row r="47" spans="1:6" x14ac:dyDescent="0.25">
      <c r="A47" t="s">
        <v>39</v>
      </c>
      <c r="B47" t="s">
        <v>76</v>
      </c>
      <c r="C47" t="s">
        <v>67</v>
      </c>
      <c r="D47" t="s">
        <v>501</v>
      </c>
      <c r="E47">
        <v>0</v>
      </c>
      <c r="F47">
        <v>752498.32</v>
      </c>
    </row>
    <row r="48" spans="1:6" x14ac:dyDescent="0.25">
      <c r="A48" t="s">
        <v>39</v>
      </c>
      <c r="B48" t="s">
        <v>76</v>
      </c>
      <c r="C48" t="s">
        <v>67</v>
      </c>
      <c r="D48" t="s">
        <v>502</v>
      </c>
      <c r="E48">
        <v>1243258.69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503</v>
      </c>
      <c r="E49">
        <v>2929105.9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504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505</v>
      </c>
      <c r="E51">
        <v>3896875.61</v>
      </c>
      <c r="F51">
        <v>149338.22</v>
      </c>
    </row>
    <row r="52" spans="1:6" x14ac:dyDescent="0.25">
      <c r="A52" t="s">
        <v>39</v>
      </c>
      <c r="B52" t="s">
        <v>76</v>
      </c>
      <c r="C52" t="s">
        <v>67</v>
      </c>
      <c r="D52" t="s">
        <v>506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507</v>
      </c>
      <c r="E53">
        <v>1039791.09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508</v>
      </c>
      <c r="E54">
        <v>77543.17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509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510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511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512</v>
      </c>
      <c r="E58">
        <v>0</v>
      </c>
      <c r="F58">
        <v>904178.1</v>
      </c>
    </row>
    <row r="59" spans="1:6" x14ac:dyDescent="0.25">
      <c r="A59" t="s">
        <v>39</v>
      </c>
      <c r="B59" t="s">
        <v>76</v>
      </c>
      <c r="C59" t="s">
        <v>67</v>
      </c>
      <c r="D59" t="s">
        <v>513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514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515</v>
      </c>
      <c r="E61">
        <v>9186574.4700000007</v>
      </c>
      <c r="F61">
        <v>1806014.64</v>
      </c>
    </row>
    <row r="62" spans="1:6" x14ac:dyDescent="0.25">
      <c r="A62" t="s">
        <v>39</v>
      </c>
      <c r="B62" t="s">
        <v>77</v>
      </c>
      <c r="C62" t="s">
        <v>67</v>
      </c>
      <c r="D62" t="s">
        <v>501</v>
      </c>
      <c r="E62">
        <v>0</v>
      </c>
      <c r="F62">
        <v>767357.96</v>
      </c>
    </row>
    <row r="63" spans="1:6" x14ac:dyDescent="0.25">
      <c r="A63" t="s">
        <v>39</v>
      </c>
      <c r="B63" t="s">
        <v>77</v>
      </c>
      <c r="C63" t="s">
        <v>67</v>
      </c>
      <c r="D63" t="s">
        <v>502</v>
      </c>
      <c r="E63">
        <v>804641.04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503</v>
      </c>
      <c r="E64">
        <v>2929105.9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504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505</v>
      </c>
      <c r="E66">
        <v>3896875.61</v>
      </c>
      <c r="F66">
        <v>149338.22</v>
      </c>
    </row>
    <row r="67" spans="1:6" x14ac:dyDescent="0.25">
      <c r="A67" t="s">
        <v>39</v>
      </c>
      <c r="B67" t="s">
        <v>77</v>
      </c>
      <c r="C67" t="s">
        <v>67</v>
      </c>
      <c r="D67" t="s">
        <v>506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507</v>
      </c>
      <c r="E68">
        <v>877027.03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508</v>
      </c>
      <c r="E69">
        <v>57693.01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509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510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511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512</v>
      </c>
      <c r="E73">
        <v>0</v>
      </c>
      <c r="F73">
        <v>936457.29</v>
      </c>
    </row>
    <row r="74" spans="1:6" x14ac:dyDescent="0.25">
      <c r="A74" t="s">
        <v>39</v>
      </c>
      <c r="B74" t="s">
        <v>77</v>
      </c>
      <c r="C74" t="s">
        <v>67</v>
      </c>
      <c r="D74" t="s">
        <v>513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514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515</v>
      </c>
      <c r="E76">
        <v>8565342.5999999996</v>
      </c>
      <c r="F76">
        <v>1853153.46</v>
      </c>
    </row>
    <row r="77" spans="1:6" x14ac:dyDescent="0.25">
      <c r="A77" t="s">
        <v>39</v>
      </c>
      <c r="B77" t="s">
        <v>78</v>
      </c>
      <c r="C77" t="s">
        <v>67</v>
      </c>
      <c r="D77" t="s">
        <v>501</v>
      </c>
      <c r="E77">
        <v>0</v>
      </c>
      <c r="F77">
        <v>229775.68</v>
      </c>
    </row>
    <row r="78" spans="1:6" x14ac:dyDescent="0.25">
      <c r="A78" t="s">
        <v>39</v>
      </c>
      <c r="B78" t="s">
        <v>78</v>
      </c>
      <c r="C78" t="s">
        <v>67</v>
      </c>
      <c r="D78" t="s">
        <v>502</v>
      </c>
      <c r="E78">
        <v>1393407.89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503</v>
      </c>
      <c r="E79">
        <v>2929105.9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504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505</v>
      </c>
      <c r="E81">
        <v>3896875.61</v>
      </c>
      <c r="F81">
        <v>149338.22</v>
      </c>
    </row>
    <row r="82" spans="1:6" x14ac:dyDescent="0.25">
      <c r="A82" t="s">
        <v>39</v>
      </c>
      <c r="B82" t="s">
        <v>78</v>
      </c>
      <c r="C82" t="s">
        <v>67</v>
      </c>
      <c r="D82" t="s">
        <v>506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507</v>
      </c>
      <c r="E83">
        <v>1034314.48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508</v>
      </c>
      <c r="E84">
        <v>88487.8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509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510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511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512</v>
      </c>
      <c r="E88">
        <v>0</v>
      </c>
      <c r="F88">
        <v>862507.07</v>
      </c>
    </row>
    <row r="89" spans="1:6" x14ac:dyDescent="0.25">
      <c r="A89" t="s">
        <v>39</v>
      </c>
      <c r="B89" t="s">
        <v>78</v>
      </c>
      <c r="C89" t="s">
        <v>67</v>
      </c>
      <c r="D89" t="s">
        <v>513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514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515</v>
      </c>
      <c r="E91">
        <v>9342191.6799999997</v>
      </c>
      <c r="F91">
        <v>1241620.96</v>
      </c>
    </row>
    <row r="92" spans="1:6" x14ac:dyDescent="0.25">
      <c r="A92" t="s">
        <v>39</v>
      </c>
      <c r="B92" t="s">
        <v>79</v>
      </c>
      <c r="C92" t="s">
        <v>67</v>
      </c>
      <c r="D92" t="s">
        <v>501</v>
      </c>
      <c r="E92">
        <v>0</v>
      </c>
      <c r="F92">
        <v>259714.13</v>
      </c>
    </row>
    <row r="93" spans="1:6" x14ac:dyDescent="0.25">
      <c r="A93" t="s">
        <v>39</v>
      </c>
      <c r="B93" t="s">
        <v>79</v>
      </c>
      <c r="C93" t="s">
        <v>67</v>
      </c>
      <c r="D93" t="s">
        <v>502</v>
      </c>
      <c r="E93">
        <v>1557403.78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503</v>
      </c>
      <c r="E94">
        <v>2929105.9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504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505</v>
      </c>
      <c r="E96">
        <v>3896875.61</v>
      </c>
      <c r="F96">
        <v>149338.22</v>
      </c>
    </row>
    <row r="97" spans="1:6" x14ac:dyDescent="0.25">
      <c r="A97" t="s">
        <v>39</v>
      </c>
      <c r="B97" t="s">
        <v>79</v>
      </c>
      <c r="C97" t="s">
        <v>67</v>
      </c>
      <c r="D97" t="s">
        <v>506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507</v>
      </c>
      <c r="E98">
        <v>1093024.29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508</v>
      </c>
      <c r="E99">
        <v>96399.32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509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510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511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512</v>
      </c>
      <c r="E103">
        <v>0</v>
      </c>
      <c r="F103">
        <v>851509.86</v>
      </c>
    </row>
    <row r="104" spans="1:6" x14ac:dyDescent="0.25">
      <c r="A104" t="s">
        <v>39</v>
      </c>
      <c r="B104" t="s">
        <v>79</v>
      </c>
      <c r="C104" t="s">
        <v>67</v>
      </c>
      <c r="D104" t="s">
        <v>513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514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515</v>
      </c>
      <c r="E106">
        <v>9572808.9100000001</v>
      </c>
      <c r="F106">
        <v>1260562.21</v>
      </c>
    </row>
    <row r="107" spans="1:6" x14ac:dyDescent="0.25">
      <c r="A107" t="s">
        <v>39</v>
      </c>
      <c r="B107" t="s">
        <v>80</v>
      </c>
      <c r="C107" t="s">
        <v>67</v>
      </c>
      <c r="D107" t="s">
        <v>501</v>
      </c>
      <c r="E107">
        <v>0</v>
      </c>
      <c r="F107">
        <v>379592.55</v>
      </c>
    </row>
    <row r="108" spans="1:6" x14ac:dyDescent="0.25">
      <c r="A108" t="s">
        <v>39</v>
      </c>
      <c r="B108" t="s">
        <v>80</v>
      </c>
      <c r="C108" t="s">
        <v>67</v>
      </c>
      <c r="D108" t="s">
        <v>502</v>
      </c>
      <c r="E108">
        <v>1814943.26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503</v>
      </c>
      <c r="E109">
        <v>2929105.9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504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505</v>
      </c>
      <c r="E111">
        <v>3896875.61</v>
      </c>
      <c r="F111">
        <v>149338.22</v>
      </c>
    </row>
    <row r="112" spans="1:6" x14ac:dyDescent="0.25">
      <c r="A112" t="s">
        <v>39</v>
      </c>
      <c r="B112" t="s">
        <v>80</v>
      </c>
      <c r="C112" t="s">
        <v>67</v>
      </c>
      <c r="D112" t="s">
        <v>506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507</v>
      </c>
      <c r="E113">
        <v>1200556.6200000001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508</v>
      </c>
      <c r="E114">
        <v>100804.97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509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510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511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512</v>
      </c>
      <c r="E118">
        <v>0</v>
      </c>
      <c r="F118">
        <v>850289.24</v>
      </c>
    </row>
    <row r="119" spans="1:6" x14ac:dyDescent="0.25">
      <c r="A119" t="s">
        <v>39</v>
      </c>
      <c r="B119" t="s">
        <v>80</v>
      </c>
      <c r="C119" t="s">
        <v>67</v>
      </c>
      <c r="D119" t="s">
        <v>513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514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515</v>
      </c>
      <c r="E121">
        <v>9942286.3699999992</v>
      </c>
      <c r="F121">
        <v>1379220</v>
      </c>
    </row>
    <row r="122" spans="1:6" x14ac:dyDescent="0.25">
      <c r="A122" t="s">
        <v>39</v>
      </c>
      <c r="B122" t="s">
        <v>81</v>
      </c>
      <c r="C122" t="s">
        <v>67</v>
      </c>
      <c r="D122" t="s">
        <v>501</v>
      </c>
      <c r="E122">
        <v>0</v>
      </c>
      <c r="F122">
        <v>386071.65</v>
      </c>
    </row>
    <row r="123" spans="1:6" x14ac:dyDescent="0.25">
      <c r="A123" t="s">
        <v>39</v>
      </c>
      <c r="B123" t="s">
        <v>81</v>
      </c>
      <c r="C123" t="s">
        <v>67</v>
      </c>
      <c r="D123" t="s">
        <v>502</v>
      </c>
      <c r="E123">
        <v>2062703.42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503</v>
      </c>
      <c r="E124">
        <v>2929105.9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504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505</v>
      </c>
      <c r="E126">
        <v>3896875.61</v>
      </c>
      <c r="F126">
        <v>149338.22</v>
      </c>
    </row>
    <row r="127" spans="1:6" x14ac:dyDescent="0.25">
      <c r="A127" t="s">
        <v>39</v>
      </c>
      <c r="B127" t="s">
        <v>81</v>
      </c>
      <c r="C127" t="s">
        <v>67</v>
      </c>
      <c r="D127" t="s">
        <v>506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507</v>
      </c>
      <c r="E128">
        <v>1349056.86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508</v>
      </c>
      <c r="E129">
        <v>106943.07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509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510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511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512</v>
      </c>
      <c r="E133">
        <v>0</v>
      </c>
      <c r="F133">
        <v>838524.69</v>
      </c>
    </row>
    <row r="134" spans="1:6" x14ac:dyDescent="0.25">
      <c r="A134" t="s">
        <v>39</v>
      </c>
      <c r="B134" t="s">
        <v>81</v>
      </c>
      <c r="C134" t="s">
        <v>67</v>
      </c>
      <c r="D134" t="s">
        <v>513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514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515</v>
      </c>
      <c r="E136">
        <v>10344684.869999999</v>
      </c>
      <c r="F136">
        <v>1373934.55</v>
      </c>
    </row>
    <row r="137" spans="1:6" x14ac:dyDescent="0.25">
      <c r="A137" t="s">
        <v>39</v>
      </c>
      <c r="B137" t="s">
        <v>20</v>
      </c>
      <c r="C137" t="s">
        <v>67</v>
      </c>
      <c r="D137" t="s">
        <v>501</v>
      </c>
      <c r="E137">
        <v>0</v>
      </c>
      <c r="F137">
        <v>887668.66</v>
      </c>
    </row>
    <row r="138" spans="1:6" x14ac:dyDescent="0.25">
      <c r="A138" t="s">
        <v>39</v>
      </c>
      <c r="B138" t="s">
        <v>20</v>
      </c>
      <c r="C138" t="s">
        <v>67</v>
      </c>
      <c r="D138" t="s">
        <v>502</v>
      </c>
      <c r="E138">
        <v>2556095.17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503</v>
      </c>
      <c r="E139">
        <v>2929105.9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504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505</v>
      </c>
      <c r="E141">
        <v>3896875.61</v>
      </c>
      <c r="F141">
        <v>149338.22</v>
      </c>
    </row>
    <row r="142" spans="1:6" x14ac:dyDescent="0.25">
      <c r="A142" t="s">
        <v>39</v>
      </c>
      <c r="B142" t="s">
        <v>20</v>
      </c>
      <c r="C142" t="s">
        <v>67</v>
      </c>
      <c r="D142" t="s">
        <v>506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507</v>
      </c>
      <c r="E143">
        <v>1536981.36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508</v>
      </c>
      <c r="E144">
        <v>113541.99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509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510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511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512</v>
      </c>
      <c r="E148">
        <v>0</v>
      </c>
      <c r="F148">
        <v>831741.28</v>
      </c>
    </row>
    <row r="149" spans="1:6" x14ac:dyDescent="0.25">
      <c r="A149" t="s">
        <v>39</v>
      </c>
      <c r="B149" t="s">
        <v>20</v>
      </c>
      <c r="C149" t="s">
        <v>67</v>
      </c>
      <c r="D149" t="s">
        <v>513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514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515</v>
      </c>
      <c r="E151">
        <v>11032600.039999999</v>
      </c>
      <c r="F151">
        <v>1868748.16</v>
      </c>
    </row>
    <row r="152" spans="1:6" x14ac:dyDescent="0.25">
      <c r="A152" t="s">
        <v>39</v>
      </c>
      <c r="B152" t="s">
        <v>21</v>
      </c>
      <c r="C152" t="s">
        <v>67</v>
      </c>
      <c r="D152" t="s">
        <v>501</v>
      </c>
      <c r="E152">
        <v>0</v>
      </c>
      <c r="F152">
        <v>1414029.29</v>
      </c>
    </row>
    <row r="153" spans="1:6" x14ac:dyDescent="0.25">
      <c r="A153" t="s">
        <v>39</v>
      </c>
      <c r="B153" t="s">
        <v>21</v>
      </c>
      <c r="C153" t="s">
        <v>67</v>
      </c>
      <c r="D153" t="s">
        <v>502</v>
      </c>
      <c r="E153">
        <v>2419902.4500000002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503</v>
      </c>
      <c r="E154">
        <v>2929105.9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504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505</v>
      </c>
      <c r="E156">
        <v>3896875.61</v>
      </c>
      <c r="F156">
        <v>149338.22</v>
      </c>
    </row>
    <row r="157" spans="1:6" x14ac:dyDescent="0.25">
      <c r="A157" t="s">
        <v>39</v>
      </c>
      <c r="B157" t="s">
        <v>21</v>
      </c>
      <c r="C157" t="s">
        <v>67</v>
      </c>
      <c r="D157" t="s">
        <v>506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507</v>
      </c>
      <c r="E158">
        <v>1466930.31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508</v>
      </c>
      <c r="E159">
        <v>91345.02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509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510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511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512</v>
      </c>
      <c r="E163">
        <v>0</v>
      </c>
      <c r="F163">
        <v>850249.71</v>
      </c>
    </row>
    <row r="164" spans="1:6" x14ac:dyDescent="0.25">
      <c r="A164" t="s">
        <v>39</v>
      </c>
      <c r="B164" t="s">
        <v>21</v>
      </c>
      <c r="C164" t="s">
        <v>67</v>
      </c>
      <c r="D164" t="s">
        <v>513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514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515</v>
      </c>
      <c r="E166">
        <v>10804159.289999999</v>
      </c>
      <c r="F166">
        <v>2413617.23</v>
      </c>
    </row>
    <row r="167" spans="1:6" x14ac:dyDescent="0.25">
      <c r="A167" t="s">
        <v>39</v>
      </c>
      <c r="B167" t="s">
        <v>22</v>
      </c>
      <c r="C167" t="s">
        <v>67</v>
      </c>
      <c r="D167" t="s">
        <v>501</v>
      </c>
      <c r="E167">
        <v>0</v>
      </c>
      <c r="F167">
        <v>1254816.83</v>
      </c>
    </row>
    <row r="168" spans="1:6" x14ac:dyDescent="0.25">
      <c r="A168" t="s">
        <v>39</v>
      </c>
      <c r="B168" t="s">
        <v>22</v>
      </c>
      <c r="C168" t="s">
        <v>67</v>
      </c>
      <c r="D168" t="s">
        <v>502</v>
      </c>
      <c r="E168">
        <v>2017036.99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503</v>
      </c>
      <c r="E169">
        <v>2929105.9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504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505</v>
      </c>
      <c r="E171">
        <v>3896875.61</v>
      </c>
      <c r="F171">
        <v>149338.22</v>
      </c>
    </row>
    <row r="172" spans="1:6" x14ac:dyDescent="0.25">
      <c r="A172" t="s">
        <v>39</v>
      </c>
      <c r="B172" t="s">
        <v>22</v>
      </c>
      <c r="C172" t="s">
        <v>67</v>
      </c>
      <c r="D172" t="s">
        <v>506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507</v>
      </c>
      <c r="E173">
        <v>1310664.44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508</v>
      </c>
      <c r="E174">
        <v>79434.52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509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510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511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512</v>
      </c>
      <c r="E178">
        <v>0</v>
      </c>
      <c r="F178">
        <v>874301.53</v>
      </c>
    </row>
    <row r="179" spans="1:6" x14ac:dyDescent="0.25">
      <c r="A179" t="s">
        <v>39</v>
      </c>
      <c r="B179" t="s">
        <v>22</v>
      </c>
      <c r="C179" t="s">
        <v>67</v>
      </c>
      <c r="D179" t="s">
        <v>513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514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515</v>
      </c>
      <c r="E181">
        <v>10233117.470000001</v>
      </c>
      <c r="F181">
        <v>2278456.5699999998</v>
      </c>
    </row>
    <row r="182" spans="1:6" x14ac:dyDescent="0.25">
      <c r="A182" t="s">
        <v>39</v>
      </c>
      <c r="B182" t="s">
        <v>23</v>
      </c>
      <c r="C182" t="s">
        <v>67</v>
      </c>
      <c r="D182" t="s">
        <v>501</v>
      </c>
      <c r="E182">
        <v>0</v>
      </c>
      <c r="F182">
        <v>1114072.6599999999</v>
      </c>
    </row>
    <row r="183" spans="1:6" x14ac:dyDescent="0.25">
      <c r="A183" t="s">
        <v>39</v>
      </c>
      <c r="B183" t="s">
        <v>23</v>
      </c>
      <c r="C183" t="s">
        <v>67</v>
      </c>
      <c r="D183" t="s">
        <v>502</v>
      </c>
      <c r="E183">
        <v>2658162.29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503</v>
      </c>
      <c r="E184">
        <v>2929105.9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504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505</v>
      </c>
      <c r="E186">
        <v>3896875.61</v>
      </c>
      <c r="F186">
        <v>149338.22</v>
      </c>
    </row>
    <row r="187" spans="1:6" x14ac:dyDescent="0.25">
      <c r="A187" t="s">
        <v>39</v>
      </c>
      <c r="B187" t="s">
        <v>23</v>
      </c>
      <c r="C187" t="s">
        <v>67</v>
      </c>
      <c r="D187" t="s">
        <v>506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507</v>
      </c>
      <c r="E188">
        <v>1523985.59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508</v>
      </c>
      <c r="E189">
        <v>88795.24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509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510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511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512</v>
      </c>
      <c r="E193">
        <v>0</v>
      </c>
      <c r="F193">
        <v>825525.52</v>
      </c>
    </row>
    <row r="194" spans="1:6" x14ac:dyDescent="0.25">
      <c r="A194" t="s">
        <v>39</v>
      </c>
      <c r="B194" t="s">
        <v>23</v>
      </c>
      <c r="C194" t="s">
        <v>67</v>
      </c>
      <c r="D194" t="s">
        <v>513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514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515</v>
      </c>
      <c r="E196">
        <v>11096924.640000001</v>
      </c>
      <c r="F196">
        <v>2088936.39</v>
      </c>
    </row>
    <row r="197" spans="1:6" x14ac:dyDescent="0.25">
      <c r="A197" t="s">
        <v>39</v>
      </c>
      <c r="B197" t="s">
        <v>24</v>
      </c>
      <c r="C197" t="s">
        <v>67</v>
      </c>
      <c r="D197" t="s">
        <v>501</v>
      </c>
      <c r="E197">
        <v>0</v>
      </c>
      <c r="F197">
        <v>835511.87</v>
      </c>
    </row>
    <row r="198" spans="1:6" x14ac:dyDescent="0.25">
      <c r="A198" t="s">
        <v>39</v>
      </c>
      <c r="B198" t="s">
        <v>24</v>
      </c>
      <c r="C198" t="s">
        <v>67</v>
      </c>
      <c r="D198" t="s">
        <v>502</v>
      </c>
      <c r="E198">
        <v>3294721.95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503</v>
      </c>
      <c r="E199">
        <v>2929105.9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504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505</v>
      </c>
      <c r="E201">
        <v>3896875.61</v>
      </c>
      <c r="F201">
        <v>149338.22</v>
      </c>
    </row>
    <row r="202" spans="1:6" x14ac:dyDescent="0.25">
      <c r="A202" t="s">
        <v>39</v>
      </c>
      <c r="B202" t="s">
        <v>24</v>
      </c>
      <c r="C202" t="s">
        <v>67</v>
      </c>
      <c r="D202" t="s">
        <v>506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507</v>
      </c>
      <c r="E203">
        <v>1814180.78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508</v>
      </c>
      <c r="E204">
        <v>118942.12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509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510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511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512</v>
      </c>
      <c r="E208">
        <v>0</v>
      </c>
      <c r="F208">
        <v>783531.76</v>
      </c>
    </row>
    <row r="209" spans="1:6" x14ac:dyDescent="0.25">
      <c r="A209" t="s">
        <v>39</v>
      </c>
      <c r="B209" t="s">
        <v>24</v>
      </c>
      <c r="C209" t="s">
        <v>67</v>
      </c>
      <c r="D209" t="s">
        <v>513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514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515</v>
      </c>
      <c r="E211">
        <v>12053826.369999999</v>
      </c>
      <c r="F211">
        <v>1768381.85</v>
      </c>
    </row>
    <row r="212" spans="1:6" x14ac:dyDescent="0.25">
      <c r="A212" t="s">
        <v>39</v>
      </c>
      <c r="B212" t="s">
        <v>25</v>
      </c>
      <c r="C212" t="s">
        <v>67</v>
      </c>
      <c r="D212" t="s">
        <v>501</v>
      </c>
      <c r="E212">
        <v>0</v>
      </c>
      <c r="F212">
        <v>772396.65</v>
      </c>
    </row>
    <row r="213" spans="1:6" x14ac:dyDescent="0.25">
      <c r="A213" t="s">
        <v>39</v>
      </c>
      <c r="B213" t="s">
        <v>25</v>
      </c>
      <c r="C213" t="s">
        <v>67</v>
      </c>
      <c r="D213" t="s">
        <v>502</v>
      </c>
      <c r="E213">
        <v>4560334.7699999996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503</v>
      </c>
      <c r="E214">
        <v>2929105.9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504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505</v>
      </c>
      <c r="E216">
        <v>3896875.61</v>
      </c>
      <c r="F216">
        <v>149338.22</v>
      </c>
    </row>
    <row r="217" spans="1:6" x14ac:dyDescent="0.25">
      <c r="A217" t="s">
        <v>39</v>
      </c>
      <c r="B217" t="s">
        <v>25</v>
      </c>
      <c r="C217" t="s">
        <v>67</v>
      </c>
      <c r="D217" t="s">
        <v>506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507</v>
      </c>
      <c r="E218">
        <v>1934866.78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508</v>
      </c>
      <c r="E219">
        <v>108371.54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509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510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511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512</v>
      </c>
      <c r="E223">
        <v>0</v>
      </c>
      <c r="F223">
        <v>695440.21</v>
      </c>
    </row>
    <row r="224" spans="1:6" x14ac:dyDescent="0.25">
      <c r="A224" t="s">
        <v>39</v>
      </c>
      <c r="B224" t="s">
        <v>25</v>
      </c>
      <c r="C224" t="s">
        <v>67</v>
      </c>
      <c r="D224" t="s">
        <v>513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514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515</v>
      </c>
      <c r="E226">
        <v>13429554.609999999</v>
      </c>
      <c r="F226">
        <v>1617175.07</v>
      </c>
    </row>
    <row r="227" spans="1:6" x14ac:dyDescent="0.25">
      <c r="A227" t="s">
        <v>39</v>
      </c>
      <c r="B227" t="s">
        <v>26</v>
      </c>
      <c r="C227" t="s">
        <v>67</v>
      </c>
      <c r="D227" t="s">
        <v>501</v>
      </c>
      <c r="E227">
        <v>0</v>
      </c>
      <c r="F227">
        <v>1769322.13</v>
      </c>
    </row>
    <row r="228" spans="1:6" x14ac:dyDescent="0.25">
      <c r="A228" t="s">
        <v>39</v>
      </c>
      <c r="B228" t="s">
        <v>26</v>
      </c>
      <c r="C228" t="s">
        <v>67</v>
      </c>
      <c r="D228" t="s">
        <v>502</v>
      </c>
      <c r="E228">
        <v>2239778.0099999998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503</v>
      </c>
      <c r="E229">
        <v>2929105.9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504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505</v>
      </c>
      <c r="E231">
        <v>3896875.61</v>
      </c>
      <c r="F231">
        <v>149338.22</v>
      </c>
    </row>
    <row r="232" spans="1:6" x14ac:dyDescent="0.25">
      <c r="A232" t="s">
        <v>39</v>
      </c>
      <c r="B232" t="s">
        <v>26</v>
      </c>
      <c r="C232" t="s">
        <v>67</v>
      </c>
      <c r="D232" t="s">
        <v>506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507</v>
      </c>
      <c r="E233">
        <v>1753556.96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508</v>
      </c>
      <c r="E234">
        <v>92933.59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509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510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511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512</v>
      </c>
      <c r="E238">
        <v>0</v>
      </c>
      <c r="F238">
        <v>924600.78</v>
      </c>
    </row>
    <row r="239" spans="1:6" x14ac:dyDescent="0.25">
      <c r="A239" t="s">
        <v>39</v>
      </c>
      <c r="B239" t="s">
        <v>26</v>
      </c>
      <c r="C239" t="s">
        <v>67</v>
      </c>
      <c r="D239" t="s">
        <v>513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514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515</v>
      </c>
      <c r="E241">
        <v>10912250.08</v>
      </c>
      <c r="F241">
        <v>2843261.13</v>
      </c>
    </row>
    <row r="242" spans="1:6" x14ac:dyDescent="0.25">
      <c r="A242" t="s">
        <v>40</v>
      </c>
      <c r="B242" t="s">
        <v>73</v>
      </c>
      <c r="C242" t="s">
        <v>67</v>
      </c>
      <c r="D242" t="s">
        <v>501</v>
      </c>
      <c r="E242">
        <v>0</v>
      </c>
      <c r="F242">
        <v>1167557.94</v>
      </c>
    </row>
    <row r="243" spans="1:6" x14ac:dyDescent="0.25">
      <c r="A243" t="s">
        <v>40</v>
      </c>
      <c r="B243" t="s">
        <v>73</v>
      </c>
      <c r="C243" t="s">
        <v>67</v>
      </c>
      <c r="D243" t="s">
        <v>502</v>
      </c>
      <c r="E243">
        <v>84246.18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503</v>
      </c>
      <c r="E244">
        <v>2140645.73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504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505</v>
      </c>
      <c r="E246">
        <v>3896875.61</v>
      </c>
      <c r="F246">
        <v>149338.22</v>
      </c>
    </row>
    <row r="247" spans="1:6" x14ac:dyDescent="0.25">
      <c r="A247" t="s">
        <v>40</v>
      </c>
      <c r="B247" t="s">
        <v>73</v>
      </c>
      <c r="C247" t="s">
        <v>67</v>
      </c>
      <c r="D247" t="s">
        <v>506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507</v>
      </c>
      <c r="E248">
        <v>648586.63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508</v>
      </c>
      <c r="E249">
        <v>21876.959999999999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509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510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511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512</v>
      </c>
      <c r="E253">
        <v>0</v>
      </c>
      <c r="F253">
        <v>1022649.72</v>
      </c>
    </row>
    <row r="254" spans="1:6" x14ac:dyDescent="0.25">
      <c r="A254" t="s">
        <v>40</v>
      </c>
      <c r="B254" t="s">
        <v>73</v>
      </c>
      <c r="C254" t="s">
        <v>67</v>
      </c>
      <c r="D254" t="s">
        <v>513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514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515</v>
      </c>
      <c r="E256">
        <v>6792231.1299999999</v>
      </c>
      <c r="F256">
        <v>2339545.88</v>
      </c>
    </row>
    <row r="257" spans="1:6" x14ac:dyDescent="0.25">
      <c r="A257" t="s">
        <v>40</v>
      </c>
      <c r="B257" t="s">
        <v>74</v>
      </c>
      <c r="C257" t="s">
        <v>67</v>
      </c>
      <c r="D257" t="s">
        <v>501</v>
      </c>
      <c r="E257">
        <v>0</v>
      </c>
      <c r="F257">
        <v>1711393.06</v>
      </c>
    </row>
    <row r="258" spans="1:6" x14ac:dyDescent="0.25">
      <c r="A258" t="s">
        <v>40</v>
      </c>
      <c r="B258" t="s">
        <v>74</v>
      </c>
      <c r="C258" t="s">
        <v>67</v>
      </c>
      <c r="D258" t="s">
        <v>502</v>
      </c>
      <c r="E258">
        <v>936379.73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503</v>
      </c>
      <c r="E259">
        <v>2140645.73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504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505</v>
      </c>
      <c r="E261">
        <v>3896875.61</v>
      </c>
      <c r="F261">
        <v>149338.22</v>
      </c>
    </row>
    <row r="262" spans="1:6" x14ac:dyDescent="0.25">
      <c r="A262" t="s">
        <v>40</v>
      </c>
      <c r="B262" t="s">
        <v>74</v>
      </c>
      <c r="C262" t="s">
        <v>67</v>
      </c>
      <c r="D262" t="s">
        <v>506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507</v>
      </c>
      <c r="E263">
        <v>839878.59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508</v>
      </c>
      <c r="E264">
        <v>61769.83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509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510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511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512</v>
      </c>
      <c r="E268">
        <v>0</v>
      </c>
      <c r="F268">
        <v>939699.73</v>
      </c>
    </row>
    <row r="269" spans="1:6" x14ac:dyDescent="0.25">
      <c r="A269" t="s">
        <v>40</v>
      </c>
      <c r="B269" t="s">
        <v>74</v>
      </c>
      <c r="C269" t="s">
        <v>67</v>
      </c>
      <c r="D269" t="s">
        <v>513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514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515</v>
      </c>
      <c r="E271">
        <v>7875549.5</v>
      </c>
      <c r="F271">
        <v>2800431.01</v>
      </c>
    </row>
    <row r="272" spans="1:6" x14ac:dyDescent="0.25">
      <c r="A272" t="s">
        <v>40</v>
      </c>
      <c r="B272" t="s">
        <v>75</v>
      </c>
      <c r="C272" t="s">
        <v>67</v>
      </c>
      <c r="D272" t="s">
        <v>501</v>
      </c>
      <c r="E272">
        <v>0</v>
      </c>
      <c r="F272">
        <v>1167421.8899999999</v>
      </c>
    </row>
    <row r="273" spans="1:6" x14ac:dyDescent="0.25">
      <c r="A273" t="s">
        <v>40</v>
      </c>
      <c r="B273" t="s">
        <v>75</v>
      </c>
      <c r="C273" t="s">
        <v>67</v>
      </c>
      <c r="D273" t="s">
        <v>502</v>
      </c>
      <c r="E273">
        <v>554729.68999999994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503</v>
      </c>
      <c r="E274">
        <v>2140645.73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504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505</v>
      </c>
      <c r="E276">
        <v>3896875.61</v>
      </c>
      <c r="F276">
        <v>149338.22</v>
      </c>
    </row>
    <row r="277" spans="1:6" x14ac:dyDescent="0.25">
      <c r="A277" t="s">
        <v>40</v>
      </c>
      <c r="B277" t="s">
        <v>75</v>
      </c>
      <c r="C277" t="s">
        <v>67</v>
      </c>
      <c r="D277" t="s">
        <v>506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507</v>
      </c>
      <c r="E278">
        <v>678018.66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508</v>
      </c>
      <c r="E279">
        <v>51090.87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509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510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511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512</v>
      </c>
      <c r="E283">
        <v>0</v>
      </c>
      <c r="F283">
        <v>936099.07</v>
      </c>
    </row>
    <row r="284" spans="1:6" x14ac:dyDescent="0.25">
      <c r="A284" t="s">
        <v>40</v>
      </c>
      <c r="B284" t="s">
        <v>75</v>
      </c>
      <c r="C284" t="s">
        <v>67</v>
      </c>
      <c r="D284" t="s">
        <v>513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514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515</v>
      </c>
      <c r="E286">
        <v>7321360.5700000003</v>
      </c>
      <c r="F286">
        <v>2252859.1800000002</v>
      </c>
    </row>
    <row r="287" spans="1:6" x14ac:dyDescent="0.25">
      <c r="A287" t="s">
        <v>40</v>
      </c>
      <c r="B287" t="s">
        <v>76</v>
      </c>
      <c r="C287" t="s">
        <v>67</v>
      </c>
      <c r="D287" t="s">
        <v>501</v>
      </c>
      <c r="E287">
        <v>0</v>
      </c>
      <c r="F287">
        <v>1112419.74</v>
      </c>
    </row>
    <row r="288" spans="1:6" x14ac:dyDescent="0.25">
      <c r="A288" t="s">
        <v>40</v>
      </c>
      <c r="B288" t="s">
        <v>76</v>
      </c>
      <c r="C288" t="s">
        <v>67</v>
      </c>
      <c r="D288" t="s">
        <v>502</v>
      </c>
      <c r="E288">
        <v>1107503.5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503</v>
      </c>
      <c r="E289">
        <v>2140645.73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504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505</v>
      </c>
      <c r="E291">
        <v>3896875.61</v>
      </c>
      <c r="F291">
        <v>149338.22</v>
      </c>
    </row>
    <row r="292" spans="1:6" x14ac:dyDescent="0.25">
      <c r="A292" t="s">
        <v>40</v>
      </c>
      <c r="B292" t="s">
        <v>76</v>
      </c>
      <c r="C292" t="s">
        <v>67</v>
      </c>
      <c r="D292" t="s">
        <v>506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507</v>
      </c>
      <c r="E293">
        <v>878393.41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508</v>
      </c>
      <c r="E294">
        <v>69545.22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509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510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511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512</v>
      </c>
      <c r="E298">
        <v>0</v>
      </c>
      <c r="F298">
        <v>903936.35</v>
      </c>
    </row>
    <row r="299" spans="1:6" x14ac:dyDescent="0.25">
      <c r="A299" t="s">
        <v>40</v>
      </c>
      <c r="B299" t="s">
        <v>76</v>
      </c>
      <c r="C299" t="s">
        <v>67</v>
      </c>
      <c r="D299" t="s">
        <v>513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514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515</v>
      </c>
      <c r="E301">
        <v>8092963.4800000004</v>
      </c>
      <c r="F301">
        <v>2165694.31</v>
      </c>
    </row>
    <row r="302" spans="1:6" x14ac:dyDescent="0.25">
      <c r="A302" t="s">
        <v>40</v>
      </c>
      <c r="B302" t="s">
        <v>77</v>
      </c>
      <c r="C302" t="s">
        <v>67</v>
      </c>
      <c r="D302" t="s">
        <v>501</v>
      </c>
      <c r="E302">
        <v>0</v>
      </c>
      <c r="F302">
        <v>1199174.21</v>
      </c>
    </row>
    <row r="303" spans="1:6" x14ac:dyDescent="0.25">
      <c r="A303" t="s">
        <v>40</v>
      </c>
      <c r="B303" t="s">
        <v>77</v>
      </c>
      <c r="C303" t="s">
        <v>67</v>
      </c>
      <c r="D303" t="s">
        <v>502</v>
      </c>
      <c r="E303">
        <v>692573.47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503</v>
      </c>
      <c r="E304">
        <v>2140645.73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504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505</v>
      </c>
      <c r="E306">
        <v>3896875.61</v>
      </c>
      <c r="F306">
        <v>149338.22</v>
      </c>
    </row>
    <row r="307" spans="1:6" x14ac:dyDescent="0.25">
      <c r="A307" t="s">
        <v>40</v>
      </c>
      <c r="B307" t="s">
        <v>77</v>
      </c>
      <c r="C307" t="s">
        <v>67</v>
      </c>
      <c r="D307" t="s">
        <v>506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507</v>
      </c>
      <c r="E308">
        <v>741930.98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508</v>
      </c>
      <c r="E309">
        <v>50036.23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509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510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511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512</v>
      </c>
      <c r="E313">
        <v>0</v>
      </c>
      <c r="F313">
        <v>936183.48</v>
      </c>
    </row>
    <row r="314" spans="1:6" x14ac:dyDescent="0.25">
      <c r="A314" t="s">
        <v>40</v>
      </c>
      <c r="B314" t="s">
        <v>77</v>
      </c>
      <c r="C314" t="s">
        <v>67</v>
      </c>
      <c r="D314" t="s">
        <v>513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514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515</v>
      </c>
      <c r="E316">
        <v>7522062.0300000003</v>
      </c>
      <c r="F316">
        <v>2284695.92</v>
      </c>
    </row>
    <row r="317" spans="1:6" x14ac:dyDescent="0.25">
      <c r="A317" t="s">
        <v>40</v>
      </c>
      <c r="B317" t="s">
        <v>78</v>
      </c>
      <c r="C317" t="s">
        <v>67</v>
      </c>
      <c r="D317" t="s">
        <v>501</v>
      </c>
      <c r="E317">
        <v>0</v>
      </c>
      <c r="F317">
        <v>427343.85</v>
      </c>
    </row>
    <row r="318" spans="1:6" x14ac:dyDescent="0.25">
      <c r="A318" t="s">
        <v>40</v>
      </c>
      <c r="B318" t="s">
        <v>78</v>
      </c>
      <c r="C318" t="s">
        <v>67</v>
      </c>
      <c r="D318" t="s">
        <v>502</v>
      </c>
      <c r="E318">
        <v>1199245.56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503</v>
      </c>
      <c r="E319">
        <v>2140645.73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504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505</v>
      </c>
      <c r="E321">
        <v>3896875.61</v>
      </c>
      <c r="F321">
        <v>149338.22</v>
      </c>
    </row>
    <row r="322" spans="1:6" x14ac:dyDescent="0.25">
      <c r="A322" t="s">
        <v>40</v>
      </c>
      <c r="B322" t="s">
        <v>78</v>
      </c>
      <c r="C322" t="s">
        <v>67</v>
      </c>
      <c r="D322" t="s">
        <v>506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507</v>
      </c>
      <c r="E323">
        <v>850929.81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508</v>
      </c>
      <c r="E324">
        <v>78493.06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509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510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511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512</v>
      </c>
      <c r="E328">
        <v>0</v>
      </c>
      <c r="F328">
        <v>862327.43</v>
      </c>
    </row>
    <row r="329" spans="1:6" x14ac:dyDescent="0.25">
      <c r="A329" t="s">
        <v>40</v>
      </c>
      <c r="B329" t="s">
        <v>78</v>
      </c>
      <c r="C329" t="s">
        <v>67</v>
      </c>
      <c r="D329" t="s">
        <v>513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514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515</v>
      </c>
      <c r="E331">
        <v>8166189.7800000003</v>
      </c>
      <c r="F331">
        <v>1439009.5</v>
      </c>
    </row>
    <row r="332" spans="1:6" x14ac:dyDescent="0.25">
      <c r="A332" t="s">
        <v>40</v>
      </c>
      <c r="B332" t="s">
        <v>79</v>
      </c>
      <c r="C332" t="s">
        <v>67</v>
      </c>
      <c r="D332" t="s">
        <v>501</v>
      </c>
      <c r="E332">
        <v>0</v>
      </c>
      <c r="F332">
        <v>434652.46</v>
      </c>
    </row>
    <row r="333" spans="1:6" x14ac:dyDescent="0.25">
      <c r="A333" t="s">
        <v>40</v>
      </c>
      <c r="B333" t="s">
        <v>79</v>
      </c>
      <c r="C333" t="s">
        <v>67</v>
      </c>
      <c r="D333" t="s">
        <v>502</v>
      </c>
      <c r="E333">
        <v>1347234.15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503</v>
      </c>
      <c r="E334">
        <v>2140645.73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504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505</v>
      </c>
      <c r="E336">
        <v>3896875.61</v>
      </c>
      <c r="F336">
        <v>149338.22</v>
      </c>
    </row>
    <row r="337" spans="1:6" x14ac:dyDescent="0.25">
      <c r="A337" t="s">
        <v>40</v>
      </c>
      <c r="B337" t="s">
        <v>79</v>
      </c>
      <c r="C337" t="s">
        <v>67</v>
      </c>
      <c r="D337" t="s">
        <v>506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507</v>
      </c>
      <c r="E338">
        <v>910947.99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508</v>
      </c>
      <c r="E339">
        <v>85211.93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509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510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511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512</v>
      </c>
      <c r="E343">
        <v>0</v>
      </c>
      <c r="F343">
        <v>851272.2</v>
      </c>
    </row>
    <row r="344" spans="1:6" x14ac:dyDescent="0.25">
      <c r="A344" t="s">
        <v>40</v>
      </c>
      <c r="B344" t="s">
        <v>79</v>
      </c>
      <c r="C344" t="s">
        <v>67</v>
      </c>
      <c r="D344" t="s">
        <v>513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514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515</v>
      </c>
      <c r="E346">
        <v>8380915.4199999999</v>
      </c>
      <c r="F346">
        <v>1435262.88</v>
      </c>
    </row>
    <row r="347" spans="1:6" x14ac:dyDescent="0.25">
      <c r="A347" t="s">
        <v>40</v>
      </c>
      <c r="B347" t="s">
        <v>80</v>
      </c>
      <c r="C347" t="s">
        <v>67</v>
      </c>
      <c r="D347" t="s">
        <v>501</v>
      </c>
      <c r="E347">
        <v>0</v>
      </c>
      <c r="F347">
        <v>614198.81000000006</v>
      </c>
    </row>
    <row r="348" spans="1:6" x14ac:dyDescent="0.25">
      <c r="A348" t="s">
        <v>40</v>
      </c>
      <c r="B348" t="s">
        <v>80</v>
      </c>
      <c r="C348" t="s">
        <v>67</v>
      </c>
      <c r="D348" t="s">
        <v>502</v>
      </c>
      <c r="E348">
        <v>1609380.49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503</v>
      </c>
      <c r="E349">
        <v>2140645.73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504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505</v>
      </c>
      <c r="E351">
        <v>3896875.61</v>
      </c>
      <c r="F351">
        <v>149338.22</v>
      </c>
    </row>
    <row r="352" spans="1:6" x14ac:dyDescent="0.25">
      <c r="A352" t="s">
        <v>40</v>
      </c>
      <c r="B352" t="s">
        <v>80</v>
      </c>
      <c r="C352" t="s">
        <v>67</v>
      </c>
      <c r="D352" t="s">
        <v>506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507</v>
      </c>
      <c r="E353">
        <v>1005112.8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508</v>
      </c>
      <c r="E354">
        <v>91178.49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509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510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511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512</v>
      </c>
      <c r="E358">
        <v>0</v>
      </c>
      <c r="F358">
        <v>850163.47</v>
      </c>
    </row>
    <row r="359" spans="1:6" x14ac:dyDescent="0.25">
      <c r="A359" t="s">
        <v>40</v>
      </c>
      <c r="B359" t="s">
        <v>80</v>
      </c>
      <c r="C359" t="s">
        <v>67</v>
      </c>
      <c r="D359" t="s">
        <v>513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514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515</v>
      </c>
      <c r="E361">
        <v>8743193.1300000008</v>
      </c>
      <c r="F361">
        <v>1613700.5</v>
      </c>
    </row>
    <row r="362" spans="1:6" x14ac:dyDescent="0.25">
      <c r="A362" t="s">
        <v>40</v>
      </c>
      <c r="B362" t="s">
        <v>81</v>
      </c>
      <c r="C362" t="s">
        <v>67</v>
      </c>
      <c r="D362" t="s">
        <v>501</v>
      </c>
      <c r="E362">
        <v>0</v>
      </c>
      <c r="F362">
        <v>594412.66</v>
      </c>
    </row>
    <row r="363" spans="1:6" x14ac:dyDescent="0.25">
      <c r="A363" t="s">
        <v>40</v>
      </c>
      <c r="B363" t="s">
        <v>81</v>
      </c>
      <c r="C363" t="s">
        <v>67</v>
      </c>
      <c r="D363" t="s">
        <v>502</v>
      </c>
      <c r="E363">
        <v>1836769.29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503</v>
      </c>
      <c r="E364">
        <v>2140645.73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504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505</v>
      </c>
      <c r="E366">
        <v>3896875.61</v>
      </c>
      <c r="F366">
        <v>149338.22</v>
      </c>
    </row>
    <row r="367" spans="1:6" x14ac:dyDescent="0.25">
      <c r="A367" t="s">
        <v>40</v>
      </c>
      <c r="B367" t="s">
        <v>81</v>
      </c>
      <c r="C367" t="s">
        <v>67</v>
      </c>
      <c r="D367" t="s">
        <v>506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507</v>
      </c>
      <c r="E368">
        <v>1125640.01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508</v>
      </c>
      <c r="E369">
        <v>97376.47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509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510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511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512</v>
      </c>
      <c r="E373">
        <v>0</v>
      </c>
      <c r="F373">
        <v>838381.99</v>
      </c>
    </row>
    <row r="374" spans="1:6" x14ac:dyDescent="0.25">
      <c r="A374" t="s">
        <v>40</v>
      </c>
      <c r="B374" t="s">
        <v>81</v>
      </c>
      <c r="C374" t="s">
        <v>67</v>
      </c>
      <c r="D374" t="s">
        <v>513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514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515</v>
      </c>
      <c r="E376">
        <v>9097307.1199999992</v>
      </c>
      <c r="F376">
        <v>1582132.87</v>
      </c>
    </row>
    <row r="377" spans="1:6" x14ac:dyDescent="0.25">
      <c r="A377" t="s">
        <v>40</v>
      </c>
      <c r="B377" t="s">
        <v>20</v>
      </c>
      <c r="C377" t="s">
        <v>67</v>
      </c>
      <c r="D377" t="s">
        <v>501</v>
      </c>
      <c r="E377">
        <v>0</v>
      </c>
      <c r="F377">
        <v>1044865.02</v>
      </c>
    </row>
    <row r="378" spans="1:6" x14ac:dyDescent="0.25">
      <c r="A378" t="s">
        <v>40</v>
      </c>
      <c r="B378" t="s">
        <v>20</v>
      </c>
      <c r="C378" t="s">
        <v>67</v>
      </c>
      <c r="D378" t="s">
        <v>502</v>
      </c>
      <c r="E378">
        <v>2238029.1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503</v>
      </c>
      <c r="E379">
        <v>2140645.73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504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505</v>
      </c>
      <c r="E381">
        <v>3896875.61</v>
      </c>
      <c r="F381">
        <v>149338.22</v>
      </c>
    </row>
    <row r="382" spans="1:6" x14ac:dyDescent="0.25">
      <c r="A382" t="s">
        <v>40</v>
      </c>
      <c r="B382" t="s">
        <v>20</v>
      </c>
      <c r="C382" t="s">
        <v>67</v>
      </c>
      <c r="D382" t="s">
        <v>506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507</v>
      </c>
      <c r="E383">
        <v>1280115.76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508</v>
      </c>
      <c r="E384">
        <v>94284.66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509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510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511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512</v>
      </c>
      <c r="E388">
        <v>0</v>
      </c>
      <c r="F388">
        <v>831616.75</v>
      </c>
    </row>
    <row r="389" spans="1:6" x14ac:dyDescent="0.25">
      <c r="A389" t="s">
        <v>40</v>
      </c>
      <c r="B389" t="s">
        <v>20</v>
      </c>
      <c r="C389" t="s">
        <v>67</v>
      </c>
      <c r="D389" t="s">
        <v>513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514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515</v>
      </c>
      <c r="E391">
        <v>9649950.8599999994</v>
      </c>
      <c r="F391">
        <v>2025819.98</v>
      </c>
    </row>
    <row r="392" spans="1:6" x14ac:dyDescent="0.25">
      <c r="A392" t="s">
        <v>40</v>
      </c>
      <c r="B392" t="s">
        <v>21</v>
      </c>
      <c r="C392" t="s">
        <v>67</v>
      </c>
      <c r="D392" t="s">
        <v>501</v>
      </c>
      <c r="E392">
        <v>0</v>
      </c>
      <c r="F392">
        <v>863928.79</v>
      </c>
    </row>
    <row r="393" spans="1:6" x14ac:dyDescent="0.25">
      <c r="A393" t="s">
        <v>40</v>
      </c>
      <c r="B393" t="s">
        <v>21</v>
      </c>
      <c r="C393" t="s">
        <v>67</v>
      </c>
      <c r="D393" t="s">
        <v>502</v>
      </c>
      <c r="E393">
        <v>1896292.24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503</v>
      </c>
      <c r="E394">
        <v>2140645.73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504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505</v>
      </c>
      <c r="E396">
        <v>3896875.61</v>
      </c>
      <c r="F396">
        <v>149338.22</v>
      </c>
    </row>
    <row r="397" spans="1:6" x14ac:dyDescent="0.25">
      <c r="A397" t="s">
        <v>40</v>
      </c>
      <c r="B397" t="s">
        <v>21</v>
      </c>
      <c r="C397" t="s">
        <v>67</v>
      </c>
      <c r="D397" t="s">
        <v>506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507</v>
      </c>
      <c r="E398">
        <v>1079778.05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508</v>
      </c>
      <c r="E399">
        <v>66266.23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509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510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511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512</v>
      </c>
      <c r="E403">
        <v>0</v>
      </c>
      <c r="F403">
        <v>849787.2</v>
      </c>
    </row>
    <row r="404" spans="1:6" x14ac:dyDescent="0.25">
      <c r="A404" t="s">
        <v>40</v>
      </c>
      <c r="B404" t="s">
        <v>21</v>
      </c>
      <c r="C404" t="s">
        <v>67</v>
      </c>
      <c r="D404" t="s">
        <v>513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514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515</v>
      </c>
      <c r="E406">
        <v>9079857.8699999992</v>
      </c>
      <c r="F406">
        <v>1863054.21</v>
      </c>
    </row>
    <row r="407" spans="1:6" x14ac:dyDescent="0.25">
      <c r="A407" t="s">
        <v>40</v>
      </c>
      <c r="B407" t="s">
        <v>22</v>
      </c>
      <c r="C407" t="s">
        <v>67</v>
      </c>
      <c r="D407" t="s">
        <v>501</v>
      </c>
      <c r="E407">
        <v>0</v>
      </c>
      <c r="F407">
        <v>899332.38</v>
      </c>
    </row>
    <row r="408" spans="1:6" x14ac:dyDescent="0.25">
      <c r="A408" t="s">
        <v>40</v>
      </c>
      <c r="B408" t="s">
        <v>22</v>
      </c>
      <c r="C408" t="s">
        <v>67</v>
      </c>
      <c r="D408" t="s">
        <v>502</v>
      </c>
      <c r="E408">
        <v>1618779.5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503</v>
      </c>
      <c r="E409">
        <v>2140645.73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504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505</v>
      </c>
      <c r="E411">
        <v>3896875.61</v>
      </c>
      <c r="F411">
        <v>149338.22</v>
      </c>
    </row>
    <row r="412" spans="1:6" x14ac:dyDescent="0.25">
      <c r="A412" t="s">
        <v>40</v>
      </c>
      <c r="B412" t="s">
        <v>22</v>
      </c>
      <c r="C412" t="s">
        <v>67</v>
      </c>
      <c r="D412" t="s">
        <v>506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507</v>
      </c>
      <c r="E413">
        <v>1005185.56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508</v>
      </c>
      <c r="E414">
        <v>65894.679999999993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509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510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511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512</v>
      </c>
      <c r="E418">
        <v>0</v>
      </c>
      <c r="F418">
        <v>873843.14</v>
      </c>
    </row>
    <row r="419" spans="1:6" x14ac:dyDescent="0.25">
      <c r="A419" t="s">
        <v>40</v>
      </c>
      <c r="B419" t="s">
        <v>22</v>
      </c>
      <c r="C419" t="s">
        <v>67</v>
      </c>
      <c r="D419" t="s">
        <v>513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514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515</v>
      </c>
      <c r="E421">
        <v>8727381.0800000001</v>
      </c>
      <c r="F421">
        <v>1922513.74</v>
      </c>
    </row>
    <row r="422" spans="1:6" x14ac:dyDescent="0.25">
      <c r="A422" t="s">
        <v>40</v>
      </c>
      <c r="B422" t="s">
        <v>23</v>
      </c>
      <c r="C422" t="s">
        <v>67</v>
      </c>
      <c r="D422" t="s">
        <v>501</v>
      </c>
      <c r="E422">
        <v>0</v>
      </c>
      <c r="F422">
        <v>727417.34</v>
      </c>
    </row>
    <row r="423" spans="1:6" x14ac:dyDescent="0.25">
      <c r="A423" t="s">
        <v>40</v>
      </c>
      <c r="B423" t="s">
        <v>23</v>
      </c>
      <c r="C423" t="s">
        <v>67</v>
      </c>
      <c r="D423" t="s">
        <v>502</v>
      </c>
      <c r="E423">
        <v>2105888.6800000002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503</v>
      </c>
      <c r="E424">
        <v>2140645.73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504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505</v>
      </c>
      <c r="E426">
        <v>3896875.61</v>
      </c>
      <c r="F426">
        <v>149338.22</v>
      </c>
    </row>
    <row r="427" spans="1:6" x14ac:dyDescent="0.25">
      <c r="A427" t="s">
        <v>40</v>
      </c>
      <c r="B427" t="s">
        <v>23</v>
      </c>
      <c r="C427" t="s">
        <v>67</v>
      </c>
      <c r="D427" t="s">
        <v>506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507</v>
      </c>
      <c r="E428">
        <v>1137024.5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508</v>
      </c>
      <c r="E429">
        <v>73277.100000000006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509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510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511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512</v>
      </c>
      <c r="E433">
        <v>0</v>
      </c>
      <c r="F433">
        <v>825052.05</v>
      </c>
    </row>
    <row r="434" spans="1:6" x14ac:dyDescent="0.25">
      <c r="A434" t="s">
        <v>40</v>
      </c>
      <c r="B434" t="s">
        <v>23</v>
      </c>
      <c r="C434" t="s">
        <v>67</v>
      </c>
      <c r="D434" t="s">
        <v>513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514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515</v>
      </c>
      <c r="E436">
        <v>9353711.6300000008</v>
      </c>
      <c r="F436">
        <v>1701807.61</v>
      </c>
    </row>
    <row r="437" spans="1:6" x14ac:dyDescent="0.25">
      <c r="A437" t="s">
        <v>40</v>
      </c>
      <c r="B437" t="s">
        <v>24</v>
      </c>
      <c r="C437" t="s">
        <v>67</v>
      </c>
      <c r="D437" t="s">
        <v>501</v>
      </c>
      <c r="E437">
        <v>0</v>
      </c>
      <c r="F437">
        <v>595366.19999999995</v>
      </c>
    </row>
    <row r="438" spans="1:6" x14ac:dyDescent="0.25">
      <c r="A438" t="s">
        <v>40</v>
      </c>
      <c r="B438" t="s">
        <v>24</v>
      </c>
      <c r="C438" t="s">
        <v>67</v>
      </c>
      <c r="D438" t="s">
        <v>502</v>
      </c>
      <c r="E438">
        <v>2650272.25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503</v>
      </c>
      <c r="E439">
        <v>2140645.73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504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505</v>
      </c>
      <c r="E441">
        <v>3896875.61</v>
      </c>
      <c r="F441">
        <v>149338.22</v>
      </c>
    </row>
    <row r="442" spans="1:6" x14ac:dyDescent="0.25">
      <c r="A442" t="s">
        <v>40</v>
      </c>
      <c r="B442" t="s">
        <v>24</v>
      </c>
      <c r="C442" t="s">
        <v>67</v>
      </c>
      <c r="D442" t="s">
        <v>506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507</v>
      </c>
      <c r="E443">
        <v>1342648.66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508</v>
      </c>
      <c r="E444">
        <v>97188.77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509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510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511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512</v>
      </c>
      <c r="E448">
        <v>0</v>
      </c>
      <c r="F448">
        <v>783114.95</v>
      </c>
    </row>
    <row r="449" spans="1:6" x14ac:dyDescent="0.25">
      <c r="A449" t="s">
        <v>40</v>
      </c>
      <c r="B449" t="s">
        <v>24</v>
      </c>
      <c r="C449" t="s">
        <v>67</v>
      </c>
      <c r="D449" t="s">
        <v>513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514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515</v>
      </c>
      <c r="E451">
        <v>10127631.039999999</v>
      </c>
      <c r="F451">
        <v>1527819.37</v>
      </c>
    </row>
    <row r="452" spans="1:6" x14ac:dyDescent="0.25">
      <c r="A452" t="s">
        <v>40</v>
      </c>
      <c r="B452" t="s">
        <v>25</v>
      </c>
      <c r="C452" t="s">
        <v>67</v>
      </c>
      <c r="D452" t="s">
        <v>501</v>
      </c>
      <c r="E452">
        <v>0</v>
      </c>
      <c r="F452">
        <v>540360.22</v>
      </c>
    </row>
    <row r="453" spans="1:6" x14ac:dyDescent="0.25">
      <c r="A453" t="s">
        <v>40</v>
      </c>
      <c r="B453" t="s">
        <v>25</v>
      </c>
      <c r="C453" t="s">
        <v>67</v>
      </c>
      <c r="D453" t="s">
        <v>502</v>
      </c>
      <c r="E453">
        <v>3716297.99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503</v>
      </c>
      <c r="E454">
        <v>2140645.73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504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505</v>
      </c>
      <c r="E456">
        <v>3896875.61</v>
      </c>
      <c r="F456">
        <v>149338.22</v>
      </c>
    </row>
    <row r="457" spans="1:6" x14ac:dyDescent="0.25">
      <c r="A457" t="s">
        <v>40</v>
      </c>
      <c r="B457" t="s">
        <v>25</v>
      </c>
      <c r="C457" t="s">
        <v>67</v>
      </c>
      <c r="D457" t="s">
        <v>506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507</v>
      </c>
      <c r="E458">
        <v>1397623.98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508</v>
      </c>
      <c r="E459">
        <v>89696.71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509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510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511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512</v>
      </c>
      <c r="E463">
        <v>0</v>
      </c>
      <c r="F463">
        <v>695010.95</v>
      </c>
    </row>
    <row r="464" spans="1:6" x14ac:dyDescent="0.25">
      <c r="A464" t="s">
        <v>40</v>
      </c>
      <c r="B464" t="s">
        <v>25</v>
      </c>
      <c r="C464" t="s">
        <v>67</v>
      </c>
      <c r="D464" t="s">
        <v>513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514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515</v>
      </c>
      <c r="E466">
        <v>11241140.02</v>
      </c>
      <c r="F466">
        <v>1384709.39</v>
      </c>
    </row>
    <row r="467" spans="1:6" x14ac:dyDescent="0.25">
      <c r="A467" t="s">
        <v>40</v>
      </c>
      <c r="B467" t="s">
        <v>26</v>
      </c>
      <c r="C467" t="s">
        <v>67</v>
      </c>
      <c r="D467" t="s">
        <v>501</v>
      </c>
      <c r="E467">
        <v>0</v>
      </c>
      <c r="F467">
        <v>1238199.4099999999</v>
      </c>
    </row>
    <row r="468" spans="1:6" x14ac:dyDescent="0.25">
      <c r="A468" t="s">
        <v>40</v>
      </c>
      <c r="B468" t="s">
        <v>26</v>
      </c>
      <c r="C468" t="s">
        <v>67</v>
      </c>
      <c r="D468" t="s">
        <v>502</v>
      </c>
      <c r="E468">
        <v>1765664.47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503</v>
      </c>
      <c r="E469">
        <v>2140645.73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504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505</v>
      </c>
      <c r="E471">
        <v>3896875.61</v>
      </c>
      <c r="F471">
        <v>149338.22</v>
      </c>
    </row>
    <row r="472" spans="1:6" x14ac:dyDescent="0.25">
      <c r="A472" t="s">
        <v>40</v>
      </c>
      <c r="B472" t="s">
        <v>26</v>
      </c>
      <c r="C472" t="s">
        <v>67</v>
      </c>
      <c r="D472" t="s">
        <v>506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507</v>
      </c>
      <c r="E473">
        <v>1294970.02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508</v>
      </c>
      <c r="E474">
        <v>72816.37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509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510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511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512</v>
      </c>
      <c r="E478">
        <v>0</v>
      </c>
      <c r="F478">
        <v>924072.26</v>
      </c>
    </row>
    <row r="479" spans="1:6" x14ac:dyDescent="0.25">
      <c r="A479" t="s">
        <v>40</v>
      </c>
      <c r="B479" t="s">
        <v>26</v>
      </c>
      <c r="C479" t="s">
        <v>67</v>
      </c>
      <c r="D479" t="s">
        <v>513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514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515</v>
      </c>
      <c r="E481">
        <v>9170972.2100000009</v>
      </c>
      <c r="F481">
        <v>2311609.89</v>
      </c>
    </row>
    <row r="482" spans="1:6" x14ac:dyDescent="0.25">
      <c r="A482" t="s">
        <v>39</v>
      </c>
      <c r="B482" t="s">
        <v>73</v>
      </c>
      <c r="C482" t="s">
        <v>48</v>
      </c>
      <c r="D482" t="s">
        <v>501</v>
      </c>
      <c r="E482">
        <v>0</v>
      </c>
      <c r="F482">
        <v>1079447.0900000001</v>
      </c>
    </row>
    <row r="483" spans="1:6" x14ac:dyDescent="0.25">
      <c r="A483" t="s">
        <v>39</v>
      </c>
      <c r="B483" t="s">
        <v>73</v>
      </c>
      <c r="C483" t="s">
        <v>48</v>
      </c>
      <c r="D483" t="s">
        <v>502</v>
      </c>
      <c r="E483">
        <v>423966.39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503</v>
      </c>
      <c r="E484">
        <v>2929105.9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504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505</v>
      </c>
      <c r="E486">
        <v>3896875.61</v>
      </c>
      <c r="F486">
        <v>149338.22</v>
      </c>
    </row>
    <row r="487" spans="1:6" x14ac:dyDescent="0.25">
      <c r="A487" t="s">
        <v>39</v>
      </c>
      <c r="B487" t="s">
        <v>73</v>
      </c>
      <c r="C487" t="s">
        <v>48</v>
      </c>
      <c r="D487" t="s">
        <v>506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507</v>
      </c>
      <c r="E488">
        <v>1284784.08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508</v>
      </c>
      <c r="E489">
        <v>92693.19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509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510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511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512</v>
      </c>
      <c r="E493">
        <v>0</v>
      </c>
      <c r="F493">
        <v>1023249.29</v>
      </c>
    </row>
    <row r="494" spans="1:6" x14ac:dyDescent="0.25">
      <c r="A494" t="s">
        <v>39</v>
      </c>
      <c r="B494" t="s">
        <v>73</v>
      </c>
      <c r="C494" t="s">
        <v>48</v>
      </c>
      <c r="D494" t="s">
        <v>513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514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515</v>
      </c>
      <c r="E496">
        <v>8627425.1699999999</v>
      </c>
      <c r="F496">
        <v>2252034.6</v>
      </c>
    </row>
    <row r="497" spans="1:6" x14ac:dyDescent="0.25">
      <c r="A497" t="s">
        <v>39</v>
      </c>
      <c r="B497" t="s">
        <v>74</v>
      </c>
      <c r="C497" t="s">
        <v>48</v>
      </c>
      <c r="D497" t="s">
        <v>501</v>
      </c>
      <c r="E497">
        <v>0</v>
      </c>
      <c r="F497">
        <v>1044488.81</v>
      </c>
    </row>
    <row r="498" spans="1:6" x14ac:dyDescent="0.25">
      <c r="A498" t="s">
        <v>39</v>
      </c>
      <c r="B498" t="s">
        <v>74</v>
      </c>
      <c r="C498" t="s">
        <v>48</v>
      </c>
      <c r="D498" t="s">
        <v>502</v>
      </c>
      <c r="E498">
        <v>1946908.39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503</v>
      </c>
      <c r="E499">
        <v>2929105.9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504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505</v>
      </c>
      <c r="E501">
        <v>3896875.61</v>
      </c>
      <c r="F501">
        <v>149338.22</v>
      </c>
    </row>
    <row r="502" spans="1:6" x14ac:dyDescent="0.25">
      <c r="A502" t="s">
        <v>39</v>
      </c>
      <c r="B502" t="s">
        <v>74</v>
      </c>
      <c r="C502" t="s">
        <v>48</v>
      </c>
      <c r="D502" t="s">
        <v>506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507</v>
      </c>
      <c r="E503">
        <v>1595833.35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508</v>
      </c>
      <c r="E504">
        <v>127087.26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509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510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511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512</v>
      </c>
      <c r="E508">
        <v>0</v>
      </c>
      <c r="F508">
        <v>940039.9</v>
      </c>
    </row>
    <row r="509" spans="1:6" x14ac:dyDescent="0.25">
      <c r="A509" t="s">
        <v>39</v>
      </c>
      <c r="B509" t="s">
        <v>74</v>
      </c>
      <c r="C509" t="s">
        <v>48</v>
      </c>
      <c r="D509" t="s">
        <v>513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514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515</v>
      </c>
      <c r="E511">
        <v>10495810.51</v>
      </c>
      <c r="F511">
        <v>2133866.92</v>
      </c>
    </row>
    <row r="512" spans="1:6" x14ac:dyDescent="0.25">
      <c r="A512" t="s">
        <v>39</v>
      </c>
      <c r="B512" t="s">
        <v>75</v>
      </c>
      <c r="C512" t="s">
        <v>48</v>
      </c>
      <c r="D512" t="s">
        <v>501</v>
      </c>
      <c r="E512">
        <v>0</v>
      </c>
      <c r="F512">
        <v>627951.87</v>
      </c>
    </row>
    <row r="513" spans="1:6" x14ac:dyDescent="0.25">
      <c r="A513" t="s">
        <v>39</v>
      </c>
      <c r="B513" t="s">
        <v>75</v>
      </c>
      <c r="C513" t="s">
        <v>48</v>
      </c>
      <c r="D513" t="s">
        <v>502</v>
      </c>
      <c r="E513">
        <v>1358307.23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503</v>
      </c>
      <c r="E514">
        <v>2929105.9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504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505</v>
      </c>
      <c r="E516">
        <v>3896875.61</v>
      </c>
      <c r="F516">
        <v>149338.22</v>
      </c>
    </row>
    <row r="517" spans="1:6" x14ac:dyDescent="0.25">
      <c r="A517" t="s">
        <v>39</v>
      </c>
      <c r="B517" t="s">
        <v>75</v>
      </c>
      <c r="C517" t="s">
        <v>48</v>
      </c>
      <c r="D517" t="s">
        <v>506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507</v>
      </c>
      <c r="E518">
        <v>1434648.51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508</v>
      </c>
      <c r="E519">
        <v>117482.31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509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510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511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512</v>
      </c>
      <c r="E523">
        <v>0</v>
      </c>
      <c r="F523">
        <v>936333.77</v>
      </c>
    </row>
    <row r="524" spans="1:6" x14ac:dyDescent="0.25">
      <c r="A524" t="s">
        <v>39</v>
      </c>
      <c r="B524" t="s">
        <v>75</v>
      </c>
      <c r="C524" t="s">
        <v>48</v>
      </c>
      <c r="D524" t="s">
        <v>513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514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515</v>
      </c>
      <c r="E526">
        <v>9736419.5600000005</v>
      </c>
      <c r="F526">
        <v>1713623.86</v>
      </c>
    </row>
    <row r="527" spans="1:6" x14ac:dyDescent="0.25">
      <c r="A527" t="s">
        <v>39</v>
      </c>
      <c r="B527" t="s">
        <v>76</v>
      </c>
      <c r="C527" t="s">
        <v>48</v>
      </c>
      <c r="D527" t="s">
        <v>501</v>
      </c>
      <c r="E527">
        <v>0</v>
      </c>
      <c r="F527">
        <v>621592.13</v>
      </c>
    </row>
    <row r="528" spans="1:6" x14ac:dyDescent="0.25">
      <c r="A528" t="s">
        <v>39</v>
      </c>
      <c r="B528" t="s">
        <v>76</v>
      </c>
      <c r="C528" t="s">
        <v>48</v>
      </c>
      <c r="D528" t="s">
        <v>502</v>
      </c>
      <c r="E528">
        <v>2160153.5099999998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503</v>
      </c>
      <c r="E529">
        <v>2929105.9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504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505</v>
      </c>
      <c r="E531">
        <v>3896875.61</v>
      </c>
      <c r="F531">
        <v>149338.22</v>
      </c>
    </row>
    <row r="532" spans="1:6" x14ac:dyDescent="0.25">
      <c r="A532" t="s">
        <v>39</v>
      </c>
      <c r="B532" t="s">
        <v>76</v>
      </c>
      <c r="C532" t="s">
        <v>48</v>
      </c>
      <c r="D532" t="s">
        <v>506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507</v>
      </c>
      <c r="E533">
        <v>1644093.47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508</v>
      </c>
      <c r="E534">
        <v>129672.55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509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510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511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512</v>
      </c>
      <c r="E538">
        <v>0</v>
      </c>
      <c r="F538">
        <v>904243.4</v>
      </c>
    </row>
    <row r="539" spans="1:6" x14ac:dyDescent="0.25">
      <c r="A539" t="s">
        <v>39</v>
      </c>
      <c r="B539" t="s">
        <v>76</v>
      </c>
      <c r="C539" t="s">
        <v>48</v>
      </c>
      <c r="D539" t="s">
        <v>513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514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515</v>
      </c>
      <c r="E541">
        <v>10759901.039999999</v>
      </c>
      <c r="F541">
        <v>1675173.74</v>
      </c>
    </row>
    <row r="542" spans="1:6" x14ac:dyDescent="0.25">
      <c r="A542" t="s">
        <v>39</v>
      </c>
      <c r="B542" t="s">
        <v>77</v>
      </c>
      <c r="C542" t="s">
        <v>48</v>
      </c>
      <c r="D542" t="s">
        <v>501</v>
      </c>
      <c r="E542">
        <v>0</v>
      </c>
      <c r="F542">
        <v>651242.61</v>
      </c>
    </row>
    <row r="543" spans="1:6" x14ac:dyDescent="0.25">
      <c r="A543" t="s">
        <v>39</v>
      </c>
      <c r="B543" t="s">
        <v>77</v>
      </c>
      <c r="C543" t="s">
        <v>48</v>
      </c>
      <c r="D543" t="s">
        <v>502</v>
      </c>
      <c r="E543">
        <v>1589603.62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503</v>
      </c>
      <c r="E544">
        <v>2929105.9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504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505</v>
      </c>
      <c r="E546">
        <v>3896875.61</v>
      </c>
      <c r="F546">
        <v>149338.22</v>
      </c>
    </row>
    <row r="547" spans="1:6" x14ac:dyDescent="0.25">
      <c r="A547" t="s">
        <v>39</v>
      </c>
      <c r="B547" t="s">
        <v>77</v>
      </c>
      <c r="C547" t="s">
        <v>48</v>
      </c>
      <c r="D547" t="s">
        <v>506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507</v>
      </c>
      <c r="E548">
        <v>1496824.62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508</v>
      </c>
      <c r="E549">
        <v>113346.36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509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510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511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512</v>
      </c>
      <c r="E553">
        <v>0</v>
      </c>
      <c r="F553">
        <v>936441.5</v>
      </c>
    </row>
    <row r="554" spans="1:6" x14ac:dyDescent="0.25">
      <c r="A554" t="s">
        <v>39</v>
      </c>
      <c r="B554" t="s">
        <v>77</v>
      </c>
      <c r="C554" t="s">
        <v>48</v>
      </c>
      <c r="D554" t="s">
        <v>513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514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515</v>
      </c>
      <c r="E556">
        <v>10025756.109999999</v>
      </c>
      <c r="F556">
        <v>1737022.33</v>
      </c>
    </row>
    <row r="557" spans="1:6" x14ac:dyDescent="0.25">
      <c r="A557" t="s">
        <v>39</v>
      </c>
      <c r="B557" t="s">
        <v>78</v>
      </c>
      <c r="C557" t="s">
        <v>48</v>
      </c>
      <c r="D557" t="s">
        <v>501</v>
      </c>
      <c r="E557">
        <v>0</v>
      </c>
      <c r="F557">
        <v>189167.42</v>
      </c>
    </row>
    <row r="558" spans="1:6" x14ac:dyDescent="0.25">
      <c r="A558" t="s">
        <v>39</v>
      </c>
      <c r="B558" t="s">
        <v>78</v>
      </c>
      <c r="C558" t="s">
        <v>48</v>
      </c>
      <c r="D558" t="s">
        <v>502</v>
      </c>
      <c r="E558">
        <v>2531461.2599999998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503</v>
      </c>
      <c r="E559">
        <v>2929105.9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504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505</v>
      </c>
      <c r="E561">
        <v>3896875.61</v>
      </c>
      <c r="F561">
        <v>149338.22</v>
      </c>
    </row>
    <row r="562" spans="1:6" x14ac:dyDescent="0.25">
      <c r="A562" t="s">
        <v>39</v>
      </c>
      <c r="B562" t="s">
        <v>78</v>
      </c>
      <c r="C562" t="s">
        <v>48</v>
      </c>
      <c r="D562" t="s">
        <v>506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507</v>
      </c>
      <c r="E563">
        <v>1584966.95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508</v>
      </c>
      <c r="E564">
        <v>123729.62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509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510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511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512</v>
      </c>
      <c r="E568">
        <v>0</v>
      </c>
      <c r="F568">
        <v>862427.62</v>
      </c>
    </row>
    <row r="569" spans="1:6" x14ac:dyDescent="0.25">
      <c r="A569" t="s">
        <v>39</v>
      </c>
      <c r="B569" t="s">
        <v>78</v>
      </c>
      <c r="C569" t="s">
        <v>48</v>
      </c>
      <c r="D569" t="s">
        <v>513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514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515</v>
      </c>
      <c r="E571">
        <v>11066139.35</v>
      </c>
      <c r="F571">
        <v>1200933.25</v>
      </c>
    </row>
    <row r="572" spans="1:6" x14ac:dyDescent="0.25">
      <c r="A572" t="s">
        <v>39</v>
      </c>
      <c r="B572" t="s">
        <v>79</v>
      </c>
      <c r="C572" t="s">
        <v>48</v>
      </c>
      <c r="D572" t="s">
        <v>501</v>
      </c>
      <c r="E572">
        <v>0</v>
      </c>
      <c r="F572">
        <v>201645.36</v>
      </c>
    </row>
    <row r="573" spans="1:6" x14ac:dyDescent="0.25">
      <c r="A573" t="s">
        <v>39</v>
      </c>
      <c r="B573" t="s">
        <v>79</v>
      </c>
      <c r="C573" t="s">
        <v>48</v>
      </c>
      <c r="D573" t="s">
        <v>502</v>
      </c>
      <c r="E573">
        <v>2775137.07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503</v>
      </c>
      <c r="E574">
        <v>2929105.9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504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505</v>
      </c>
      <c r="E576">
        <v>3896875.61</v>
      </c>
      <c r="F576">
        <v>149338.22</v>
      </c>
    </row>
    <row r="577" spans="1:6" x14ac:dyDescent="0.25">
      <c r="A577" t="s">
        <v>39</v>
      </c>
      <c r="B577" t="s">
        <v>79</v>
      </c>
      <c r="C577" t="s">
        <v>48</v>
      </c>
      <c r="D577" t="s">
        <v>506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507</v>
      </c>
      <c r="E578">
        <v>1608371.21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508</v>
      </c>
      <c r="E579">
        <v>130067.04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509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510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511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512</v>
      </c>
      <c r="E583">
        <v>0</v>
      </c>
      <c r="F583">
        <v>851480.84</v>
      </c>
    </row>
    <row r="584" spans="1:6" x14ac:dyDescent="0.25">
      <c r="A584" t="s">
        <v>39</v>
      </c>
      <c r="B584" t="s">
        <v>79</v>
      </c>
      <c r="C584" t="s">
        <v>48</v>
      </c>
      <c r="D584" t="s">
        <v>513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514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515</v>
      </c>
      <c r="E586">
        <v>11339556.84</v>
      </c>
      <c r="F586">
        <v>1202464.42</v>
      </c>
    </row>
    <row r="587" spans="1:6" x14ac:dyDescent="0.25">
      <c r="A587" t="s">
        <v>39</v>
      </c>
      <c r="B587" t="s">
        <v>80</v>
      </c>
      <c r="C587" t="s">
        <v>48</v>
      </c>
      <c r="D587" t="s">
        <v>501</v>
      </c>
      <c r="E587">
        <v>0</v>
      </c>
      <c r="F587">
        <v>312413.84000000003</v>
      </c>
    </row>
    <row r="588" spans="1:6" x14ac:dyDescent="0.25">
      <c r="A588" t="s">
        <v>39</v>
      </c>
      <c r="B588" t="s">
        <v>80</v>
      </c>
      <c r="C588" t="s">
        <v>48</v>
      </c>
      <c r="D588" t="s">
        <v>502</v>
      </c>
      <c r="E588">
        <v>3063180.58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503</v>
      </c>
      <c r="E589">
        <v>2929105.9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504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505</v>
      </c>
      <c r="E591">
        <v>3896875.61</v>
      </c>
      <c r="F591">
        <v>149338.22</v>
      </c>
    </row>
    <row r="592" spans="1:6" x14ac:dyDescent="0.25">
      <c r="A592" t="s">
        <v>39</v>
      </c>
      <c r="B592" t="s">
        <v>80</v>
      </c>
      <c r="C592" t="s">
        <v>48</v>
      </c>
      <c r="D592" t="s">
        <v>506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507</v>
      </c>
      <c r="E593">
        <v>1740360.82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508</v>
      </c>
      <c r="E594">
        <v>137628.87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509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510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511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512</v>
      </c>
      <c r="E598">
        <v>0</v>
      </c>
      <c r="F598">
        <v>850299.54</v>
      </c>
    </row>
    <row r="599" spans="1:6" x14ac:dyDescent="0.25">
      <c r="A599" t="s">
        <v>39</v>
      </c>
      <c r="B599" t="s">
        <v>80</v>
      </c>
      <c r="C599" t="s">
        <v>48</v>
      </c>
      <c r="D599" t="s">
        <v>513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514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515</v>
      </c>
      <c r="E601">
        <v>11767151.789999999</v>
      </c>
      <c r="F601">
        <v>1312051.6000000001</v>
      </c>
    </row>
    <row r="602" spans="1:6" x14ac:dyDescent="0.25">
      <c r="A602" t="s">
        <v>39</v>
      </c>
      <c r="B602" t="s">
        <v>81</v>
      </c>
      <c r="C602" t="s">
        <v>48</v>
      </c>
      <c r="D602" t="s">
        <v>501</v>
      </c>
      <c r="E602">
        <v>0</v>
      </c>
      <c r="F602">
        <v>313856.5</v>
      </c>
    </row>
    <row r="603" spans="1:6" x14ac:dyDescent="0.25">
      <c r="A603" t="s">
        <v>39</v>
      </c>
      <c r="B603" t="s">
        <v>81</v>
      </c>
      <c r="C603" t="s">
        <v>48</v>
      </c>
      <c r="D603" t="s">
        <v>502</v>
      </c>
      <c r="E603">
        <v>3367312.68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503</v>
      </c>
      <c r="E604">
        <v>2929105.9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504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505</v>
      </c>
      <c r="E606">
        <v>3896875.61</v>
      </c>
      <c r="F606">
        <v>149338.22</v>
      </c>
    </row>
    <row r="607" spans="1:6" x14ac:dyDescent="0.25">
      <c r="A607" t="s">
        <v>39</v>
      </c>
      <c r="B607" t="s">
        <v>81</v>
      </c>
      <c r="C607" t="s">
        <v>48</v>
      </c>
      <c r="D607" t="s">
        <v>506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507</v>
      </c>
      <c r="E608">
        <v>1875048.72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508</v>
      </c>
      <c r="E609">
        <v>140342.34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509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510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511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512</v>
      </c>
      <c r="E613">
        <v>0</v>
      </c>
      <c r="F613">
        <v>838496.62</v>
      </c>
    </row>
    <row r="614" spans="1:6" x14ac:dyDescent="0.25">
      <c r="A614" t="s">
        <v>39</v>
      </c>
      <c r="B614" t="s">
        <v>81</v>
      </c>
      <c r="C614" t="s">
        <v>48</v>
      </c>
      <c r="D614" t="s">
        <v>513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514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515</v>
      </c>
      <c r="E616">
        <v>12208685.26</v>
      </c>
      <c r="F616">
        <v>1301691.3400000001</v>
      </c>
    </row>
    <row r="617" spans="1:6" x14ac:dyDescent="0.25">
      <c r="A617" t="s">
        <v>39</v>
      </c>
      <c r="B617" t="s">
        <v>20</v>
      </c>
      <c r="C617" t="s">
        <v>48</v>
      </c>
      <c r="D617" t="s">
        <v>501</v>
      </c>
      <c r="E617">
        <v>0</v>
      </c>
      <c r="F617">
        <v>703648.3</v>
      </c>
    </row>
    <row r="618" spans="1:6" x14ac:dyDescent="0.25">
      <c r="A618" t="s">
        <v>39</v>
      </c>
      <c r="B618" t="s">
        <v>20</v>
      </c>
      <c r="C618" t="s">
        <v>48</v>
      </c>
      <c r="D618" t="s">
        <v>502</v>
      </c>
      <c r="E618">
        <v>3901864.95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503</v>
      </c>
      <c r="E619">
        <v>2929105.9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504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505</v>
      </c>
      <c r="E621">
        <v>3896875.61</v>
      </c>
      <c r="F621">
        <v>149338.22</v>
      </c>
    </row>
    <row r="622" spans="1:6" x14ac:dyDescent="0.25">
      <c r="A622" t="s">
        <v>39</v>
      </c>
      <c r="B622" t="s">
        <v>20</v>
      </c>
      <c r="C622" t="s">
        <v>48</v>
      </c>
      <c r="D622" t="s">
        <v>506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507</v>
      </c>
      <c r="E623">
        <v>2070710.27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508</v>
      </c>
      <c r="E624">
        <v>153506.59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509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510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511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512</v>
      </c>
      <c r="E628">
        <v>0</v>
      </c>
      <c r="F628">
        <v>831690.28</v>
      </c>
    </row>
    <row r="629" spans="1:6" x14ac:dyDescent="0.25">
      <c r="A629" t="s">
        <v>39</v>
      </c>
      <c r="B629" t="s">
        <v>20</v>
      </c>
      <c r="C629" t="s">
        <v>48</v>
      </c>
      <c r="D629" t="s">
        <v>513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514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515</v>
      </c>
      <c r="E631">
        <v>12952063.32</v>
      </c>
      <c r="F631">
        <v>1684676.8</v>
      </c>
    </row>
    <row r="632" spans="1:6" x14ac:dyDescent="0.25">
      <c r="A632" t="s">
        <v>39</v>
      </c>
      <c r="B632" t="s">
        <v>21</v>
      </c>
      <c r="C632" t="s">
        <v>48</v>
      </c>
      <c r="D632" t="s">
        <v>501</v>
      </c>
      <c r="E632">
        <v>0</v>
      </c>
      <c r="F632">
        <v>1131728.46</v>
      </c>
    </row>
    <row r="633" spans="1:6" x14ac:dyDescent="0.25">
      <c r="A633" t="s">
        <v>39</v>
      </c>
      <c r="B633" t="s">
        <v>21</v>
      </c>
      <c r="C633" t="s">
        <v>48</v>
      </c>
      <c r="D633" t="s">
        <v>502</v>
      </c>
      <c r="E633">
        <v>3773572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503</v>
      </c>
      <c r="E634">
        <v>2929105.9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504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505</v>
      </c>
      <c r="E636">
        <v>3896875.61</v>
      </c>
      <c r="F636">
        <v>149338.22</v>
      </c>
    </row>
    <row r="637" spans="1:6" x14ac:dyDescent="0.25">
      <c r="A637" t="s">
        <v>39</v>
      </c>
      <c r="B637" t="s">
        <v>21</v>
      </c>
      <c r="C637" t="s">
        <v>48</v>
      </c>
      <c r="D637" t="s">
        <v>506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507</v>
      </c>
      <c r="E638">
        <v>2005491.96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508</v>
      </c>
      <c r="E639">
        <v>152993.60999999999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509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510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511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512</v>
      </c>
      <c r="E643">
        <v>0</v>
      </c>
      <c r="F643">
        <v>850254.64</v>
      </c>
    </row>
    <row r="644" spans="1:6" x14ac:dyDescent="0.25">
      <c r="A644" t="s">
        <v>39</v>
      </c>
      <c r="B644" t="s">
        <v>21</v>
      </c>
      <c r="C644" t="s">
        <v>48</v>
      </c>
      <c r="D644" t="s">
        <v>513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514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515</v>
      </c>
      <c r="E646">
        <v>12758039.08</v>
      </c>
      <c r="F646">
        <v>2131321.3199999998</v>
      </c>
    </row>
    <row r="647" spans="1:6" x14ac:dyDescent="0.25">
      <c r="A647" t="s">
        <v>39</v>
      </c>
      <c r="B647" t="s">
        <v>22</v>
      </c>
      <c r="C647" t="s">
        <v>48</v>
      </c>
      <c r="D647" t="s">
        <v>501</v>
      </c>
      <c r="E647">
        <v>0</v>
      </c>
      <c r="F647">
        <v>1032911.91</v>
      </c>
    </row>
    <row r="648" spans="1:6" x14ac:dyDescent="0.25">
      <c r="A648" t="s">
        <v>39</v>
      </c>
      <c r="B648" t="s">
        <v>22</v>
      </c>
      <c r="C648" t="s">
        <v>48</v>
      </c>
      <c r="D648" t="s">
        <v>502</v>
      </c>
      <c r="E648">
        <v>3310307.89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503</v>
      </c>
      <c r="E649">
        <v>2929105.9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504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505</v>
      </c>
      <c r="E651">
        <v>3896875.61</v>
      </c>
      <c r="F651">
        <v>149338.22</v>
      </c>
    </row>
    <row r="652" spans="1:6" x14ac:dyDescent="0.25">
      <c r="A652" t="s">
        <v>39</v>
      </c>
      <c r="B652" t="s">
        <v>22</v>
      </c>
      <c r="C652" t="s">
        <v>48</v>
      </c>
      <c r="D652" t="s">
        <v>506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507</v>
      </c>
      <c r="E653">
        <v>1853026.25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508</v>
      </c>
      <c r="E654">
        <v>149687.21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509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510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511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512</v>
      </c>
      <c r="E658">
        <v>0</v>
      </c>
      <c r="F658">
        <v>874264.16</v>
      </c>
    </row>
    <row r="659" spans="1:6" x14ac:dyDescent="0.25">
      <c r="A659" t="s">
        <v>39</v>
      </c>
      <c r="B659" t="s">
        <v>22</v>
      </c>
      <c r="C659" t="s">
        <v>48</v>
      </c>
      <c r="D659" t="s">
        <v>513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514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515</v>
      </c>
      <c r="E661">
        <v>12139002.869999999</v>
      </c>
      <c r="F661">
        <v>2056514.28</v>
      </c>
    </row>
    <row r="662" spans="1:6" x14ac:dyDescent="0.25">
      <c r="A662" t="s">
        <v>39</v>
      </c>
      <c r="B662" t="s">
        <v>23</v>
      </c>
      <c r="C662" t="s">
        <v>48</v>
      </c>
      <c r="D662" t="s">
        <v>501</v>
      </c>
      <c r="E662">
        <v>0</v>
      </c>
      <c r="F662">
        <v>866974.33</v>
      </c>
    </row>
    <row r="663" spans="1:6" x14ac:dyDescent="0.25">
      <c r="A663" t="s">
        <v>39</v>
      </c>
      <c r="B663" t="s">
        <v>23</v>
      </c>
      <c r="C663" t="s">
        <v>48</v>
      </c>
      <c r="D663" t="s">
        <v>502</v>
      </c>
      <c r="E663">
        <v>4113657.88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503</v>
      </c>
      <c r="E664">
        <v>2929105.9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504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505</v>
      </c>
      <c r="E666">
        <v>3896875.61</v>
      </c>
      <c r="F666">
        <v>149338.22</v>
      </c>
    </row>
    <row r="667" spans="1:6" x14ac:dyDescent="0.25">
      <c r="A667" t="s">
        <v>39</v>
      </c>
      <c r="B667" t="s">
        <v>23</v>
      </c>
      <c r="C667" t="s">
        <v>48</v>
      </c>
      <c r="D667" t="s">
        <v>506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507</v>
      </c>
      <c r="E668">
        <v>2023137.68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508</v>
      </c>
      <c r="E669">
        <v>157872.01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509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510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511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512</v>
      </c>
      <c r="E673">
        <v>0</v>
      </c>
      <c r="F673">
        <v>825510.79</v>
      </c>
    </row>
    <row r="674" spans="1:6" x14ac:dyDescent="0.25">
      <c r="A674" t="s">
        <v>39</v>
      </c>
      <c r="B674" t="s">
        <v>23</v>
      </c>
      <c r="C674" t="s">
        <v>48</v>
      </c>
      <c r="D674" t="s">
        <v>513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514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515</v>
      </c>
      <c r="E676">
        <v>13120649.09</v>
      </c>
      <c r="F676">
        <v>1841823.34</v>
      </c>
    </row>
    <row r="677" spans="1:6" x14ac:dyDescent="0.25">
      <c r="A677" t="s">
        <v>39</v>
      </c>
      <c r="B677" t="s">
        <v>24</v>
      </c>
      <c r="C677" t="s">
        <v>48</v>
      </c>
      <c r="D677" t="s">
        <v>501</v>
      </c>
      <c r="E677">
        <v>0</v>
      </c>
      <c r="F677">
        <v>658763.41</v>
      </c>
    </row>
    <row r="678" spans="1:6" x14ac:dyDescent="0.25">
      <c r="A678" t="s">
        <v>39</v>
      </c>
      <c r="B678" t="s">
        <v>24</v>
      </c>
      <c r="C678" t="s">
        <v>48</v>
      </c>
      <c r="D678" t="s">
        <v>502</v>
      </c>
      <c r="E678">
        <v>4786720.46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503</v>
      </c>
      <c r="E679">
        <v>2929105.9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504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505</v>
      </c>
      <c r="E681">
        <v>3896875.61</v>
      </c>
      <c r="F681">
        <v>149338.22</v>
      </c>
    </row>
    <row r="682" spans="1:6" x14ac:dyDescent="0.25">
      <c r="A682" t="s">
        <v>39</v>
      </c>
      <c r="B682" t="s">
        <v>24</v>
      </c>
      <c r="C682" t="s">
        <v>48</v>
      </c>
      <c r="D682" t="s">
        <v>506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507</v>
      </c>
      <c r="E683">
        <v>2281483.6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508</v>
      </c>
      <c r="E684">
        <v>158590.07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509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510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511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512</v>
      </c>
      <c r="E688">
        <v>0</v>
      </c>
      <c r="F688">
        <v>783619.34</v>
      </c>
    </row>
    <row r="689" spans="1:6" x14ac:dyDescent="0.25">
      <c r="A689" t="s">
        <v>39</v>
      </c>
      <c r="B689" t="s">
        <v>24</v>
      </c>
      <c r="C689" t="s">
        <v>48</v>
      </c>
      <c r="D689" t="s">
        <v>513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514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515</v>
      </c>
      <c r="E691">
        <v>14052775.65</v>
      </c>
      <c r="F691">
        <v>1591720.96</v>
      </c>
    </row>
    <row r="692" spans="1:6" x14ac:dyDescent="0.25">
      <c r="A692" t="s">
        <v>39</v>
      </c>
      <c r="B692" t="s">
        <v>25</v>
      </c>
      <c r="C692" t="s">
        <v>48</v>
      </c>
      <c r="D692" t="s">
        <v>501</v>
      </c>
      <c r="E692">
        <v>0</v>
      </c>
      <c r="F692">
        <v>515012.8</v>
      </c>
    </row>
    <row r="693" spans="1:6" x14ac:dyDescent="0.25">
      <c r="A693" t="s">
        <v>39</v>
      </c>
      <c r="B693" t="s">
        <v>25</v>
      </c>
      <c r="C693" t="s">
        <v>48</v>
      </c>
      <c r="D693" t="s">
        <v>502</v>
      </c>
      <c r="E693">
        <v>6213004.2000000002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503</v>
      </c>
      <c r="E694">
        <v>2929105.9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504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505</v>
      </c>
      <c r="E696">
        <v>3896875.61</v>
      </c>
      <c r="F696">
        <v>149338.22</v>
      </c>
    </row>
    <row r="697" spans="1:6" x14ac:dyDescent="0.25">
      <c r="A697" t="s">
        <v>39</v>
      </c>
      <c r="B697" t="s">
        <v>25</v>
      </c>
      <c r="C697" t="s">
        <v>48</v>
      </c>
      <c r="D697" t="s">
        <v>506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507</v>
      </c>
      <c r="E698">
        <v>2319042.2200000002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508</v>
      </c>
      <c r="E699">
        <v>167061.45000000001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509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510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511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512</v>
      </c>
      <c r="E703">
        <v>0</v>
      </c>
      <c r="F703">
        <v>695431.3</v>
      </c>
    </row>
    <row r="704" spans="1:6" x14ac:dyDescent="0.25">
      <c r="A704" t="s">
        <v>39</v>
      </c>
      <c r="B704" t="s">
        <v>25</v>
      </c>
      <c r="C704" t="s">
        <v>48</v>
      </c>
      <c r="D704" t="s">
        <v>513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514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515</v>
      </c>
      <c r="E706">
        <v>15525089.380000001</v>
      </c>
      <c r="F706">
        <v>1359782.32</v>
      </c>
    </row>
    <row r="707" spans="1:6" x14ac:dyDescent="0.25">
      <c r="A707" t="s">
        <v>39</v>
      </c>
      <c r="B707" t="s">
        <v>26</v>
      </c>
      <c r="C707" t="s">
        <v>48</v>
      </c>
      <c r="D707" t="s">
        <v>501</v>
      </c>
      <c r="E707">
        <v>0</v>
      </c>
      <c r="F707">
        <v>1480022.65</v>
      </c>
    </row>
    <row r="708" spans="1:6" x14ac:dyDescent="0.25">
      <c r="A708" t="s">
        <v>39</v>
      </c>
      <c r="B708" t="s">
        <v>26</v>
      </c>
      <c r="C708" t="s">
        <v>48</v>
      </c>
      <c r="D708" t="s">
        <v>502</v>
      </c>
      <c r="E708">
        <v>3827252.84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503</v>
      </c>
      <c r="E709">
        <v>2929105.9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504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505</v>
      </c>
      <c r="E711">
        <v>3896875.61</v>
      </c>
      <c r="F711">
        <v>149338.22</v>
      </c>
    </row>
    <row r="712" spans="1:6" x14ac:dyDescent="0.25">
      <c r="A712" t="s">
        <v>39</v>
      </c>
      <c r="B712" t="s">
        <v>26</v>
      </c>
      <c r="C712" t="s">
        <v>48</v>
      </c>
      <c r="D712" t="s">
        <v>506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507</v>
      </c>
      <c r="E713">
        <v>2304717.63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508</v>
      </c>
      <c r="E714">
        <v>144851.21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509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510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511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512</v>
      </c>
      <c r="E718">
        <v>0</v>
      </c>
      <c r="F718">
        <v>924506.07</v>
      </c>
    </row>
    <row r="719" spans="1:6" x14ac:dyDescent="0.25">
      <c r="A719" t="s">
        <v>39</v>
      </c>
      <c r="B719" t="s">
        <v>26</v>
      </c>
      <c r="C719" t="s">
        <v>48</v>
      </c>
      <c r="D719" t="s">
        <v>513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514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515</v>
      </c>
      <c r="E721">
        <v>13102803.189999999</v>
      </c>
      <c r="F721">
        <v>2553866.94</v>
      </c>
    </row>
    <row r="722" spans="1:6" x14ac:dyDescent="0.25">
      <c r="A722" t="s">
        <v>40</v>
      </c>
      <c r="B722" t="s">
        <v>73</v>
      </c>
      <c r="C722" t="s">
        <v>48</v>
      </c>
      <c r="D722" t="s">
        <v>501</v>
      </c>
      <c r="E722">
        <v>0</v>
      </c>
      <c r="F722">
        <v>920533.57</v>
      </c>
    </row>
    <row r="723" spans="1:6" x14ac:dyDescent="0.25">
      <c r="A723" t="s">
        <v>40</v>
      </c>
      <c r="B723" t="s">
        <v>73</v>
      </c>
      <c r="C723" t="s">
        <v>48</v>
      </c>
      <c r="D723" t="s">
        <v>502</v>
      </c>
      <c r="E723">
        <v>323513.02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503</v>
      </c>
      <c r="E724">
        <v>2140645.73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504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505</v>
      </c>
      <c r="E726">
        <v>3896875.61</v>
      </c>
      <c r="F726">
        <v>149338.22</v>
      </c>
    </row>
    <row r="727" spans="1:6" x14ac:dyDescent="0.25">
      <c r="A727" t="s">
        <v>40</v>
      </c>
      <c r="B727" t="s">
        <v>73</v>
      </c>
      <c r="C727" t="s">
        <v>48</v>
      </c>
      <c r="D727" t="s">
        <v>506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507</v>
      </c>
      <c r="E728">
        <v>1093962.08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508</v>
      </c>
      <c r="E729">
        <v>78209.23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509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510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511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512</v>
      </c>
      <c r="E733">
        <v>0</v>
      </c>
      <c r="F733">
        <v>1022659.91</v>
      </c>
    </row>
    <row r="734" spans="1:6" x14ac:dyDescent="0.25">
      <c r="A734" t="s">
        <v>40</v>
      </c>
      <c r="B734" t="s">
        <v>73</v>
      </c>
      <c r="C734" t="s">
        <v>48</v>
      </c>
      <c r="D734" t="s">
        <v>513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514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515</v>
      </c>
      <c r="E736">
        <v>7533205.6699999999</v>
      </c>
      <c r="F736">
        <v>2092531.7</v>
      </c>
    </row>
    <row r="737" spans="1:6" x14ac:dyDescent="0.25">
      <c r="A737" t="s">
        <v>40</v>
      </c>
      <c r="B737" t="s">
        <v>74</v>
      </c>
      <c r="C737" t="s">
        <v>48</v>
      </c>
      <c r="D737" t="s">
        <v>501</v>
      </c>
      <c r="E737">
        <v>0</v>
      </c>
      <c r="F737">
        <v>1393668.95</v>
      </c>
    </row>
    <row r="738" spans="1:6" x14ac:dyDescent="0.25">
      <c r="A738" t="s">
        <v>40</v>
      </c>
      <c r="B738" t="s">
        <v>74</v>
      </c>
      <c r="C738" t="s">
        <v>48</v>
      </c>
      <c r="D738" t="s">
        <v>502</v>
      </c>
      <c r="E738">
        <v>1658392.47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503</v>
      </c>
      <c r="E739">
        <v>2140645.73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504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505</v>
      </c>
      <c r="E741">
        <v>3896875.61</v>
      </c>
      <c r="F741">
        <v>149338.22</v>
      </c>
    </row>
    <row r="742" spans="1:6" x14ac:dyDescent="0.25">
      <c r="A742" t="s">
        <v>40</v>
      </c>
      <c r="B742" t="s">
        <v>74</v>
      </c>
      <c r="C742" t="s">
        <v>48</v>
      </c>
      <c r="D742" t="s">
        <v>506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507</v>
      </c>
      <c r="E743">
        <v>1408925.06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508</v>
      </c>
      <c r="E744">
        <v>108884.24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509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510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511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512</v>
      </c>
      <c r="E748">
        <v>0</v>
      </c>
      <c r="F748">
        <v>939797.08</v>
      </c>
    </row>
    <row r="749" spans="1:6" x14ac:dyDescent="0.25">
      <c r="A749" t="s">
        <v>40</v>
      </c>
      <c r="B749" t="s">
        <v>74</v>
      </c>
      <c r="C749" t="s">
        <v>48</v>
      </c>
      <c r="D749" t="s">
        <v>513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514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515</v>
      </c>
      <c r="E751">
        <v>9213723.1199999992</v>
      </c>
      <c r="F751">
        <v>2482804.2400000002</v>
      </c>
    </row>
    <row r="752" spans="1:6" x14ac:dyDescent="0.25">
      <c r="A752" t="s">
        <v>40</v>
      </c>
      <c r="B752" t="s">
        <v>75</v>
      </c>
      <c r="C752" t="s">
        <v>48</v>
      </c>
      <c r="D752" t="s">
        <v>501</v>
      </c>
      <c r="E752">
        <v>0</v>
      </c>
      <c r="F752">
        <v>949544.3</v>
      </c>
    </row>
    <row r="753" spans="1:6" x14ac:dyDescent="0.25">
      <c r="A753" t="s">
        <v>40</v>
      </c>
      <c r="B753" t="s">
        <v>75</v>
      </c>
      <c r="C753" t="s">
        <v>48</v>
      </c>
      <c r="D753" t="s">
        <v>502</v>
      </c>
      <c r="E753">
        <v>1163282.93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503</v>
      </c>
      <c r="E754">
        <v>2140645.73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504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505</v>
      </c>
      <c r="E756">
        <v>3896875.61</v>
      </c>
      <c r="F756">
        <v>149338.22</v>
      </c>
    </row>
    <row r="757" spans="1:6" x14ac:dyDescent="0.25">
      <c r="A757" t="s">
        <v>40</v>
      </c>
      <c r="B757" t="s">
        <v>75</v>
      </c>
      <c r="C757" t="s">
        <v>48</v>
      </c>
      <c r="D757" t="s">
        <v>506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507</v>
      </c>
      <c r="E758">
        <v>1265814.83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508</v>
      </c>
      <c r="E759">
        <v>102426.78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509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510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511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512</v>
      </c>
      <c r="E763">
        <v>0</v>
      </c>
      <c r="F763">
        <v>936097.86</v>
      </c>
    </row>
    <row r="764" spans="1:6" x14ac:dyDescent="0.25">
      <c r="A764" t="s">
        <v>40</v>
      </c>
      <c r="B764" t="s">
        <v>75</v>
      </c>
      <c r="C764" t="s">
        <v>48</v>
      </c>
      <c r="D764" t="s">
        <v>513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514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515</v>
      </c>
      <c r="E766">
        <v>8569045.8800000008</v>
      </c>
      <c r="F766">
        <v>2034980.38</v>
      </c>
    </row>
    <row r="767" spans="1:6" x14ac:dyDescent="0.25">
      <c r="A767" t="s">
        <v>40</v>
      </c>
      <c r="B767" t="s">
        <v>76</v>
      </c>
      <c r="C767" t="s">
        <v>48</v>
      </c>
      <c r="D767" t="s">
        <v>501</v>
      </c>
      <c r="E767">
        <v>0</v>
      </c>
      <c r="F767">
        <v>893987.99</v>
      </c>
    </row>
    <row r="768" spans="1:6" x14ac:dyDescent="0.25">
      <c r="A768" t="s">
        <v>40</v>
      </c>
      <c r="B768" t="s">
        <v>76</v>
      </c>
      <c r="C768" t="s">
        <v>48</v>
      </c>
      <c r="D768" t="s">
        <v>502</v>
      </c>
      <c r="E768">
        <v>1889756.56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503</v>
      </c>
      <c r="E769">
        <v>2140645.73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504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505</v>
      </c>
      <c r="E771">
        <v>3896875.61</v>
      </c>
      <c r="F771">
        <v>149338.22</v>
      </c>
    </row>
    <row r="772" spans="1:6" x14ac:dyDescent="0.25">
      <c r="A772" t="s">
        <v>40</v>
      </c>
      <c r="B772" t="s">
        <v>76</v>
      </c>
      <c r="C772" t="s">
        <v>48</v>
      </c>
      <c r="D772" t="s">
        <v>506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507</v>
      </c>
      <c r="E773">
        <v>1450357.98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508</v>
      </c>
      <c r="E774">
        <v>115254.24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509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510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511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512</v>
      </c>
      <c r="E778">
        <v>0</v>
      </c>
      <c r="F778">
        <v>903968.14</v>
      </c>
    </row>
    <row r="779" spans="1:6" x14ac:dyDescent="0.25">
      <c r="A779" t="s">
        <v>40</v>
      </c>
      <c r="B779" t="s">
        <v>76</v>
      </c>
      <c r="C779" t="s">
        <v>48</v>
      </c>
      <c r="D779" t="s">
        <v>513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514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515</v>
      </c>
      <c r="E781">
        <v>9492890.1400000006</v>
      </c>
      <c r="F781">
        <v>1947294.34</v>
      </c>
    </row>
    <row r="782" spans="1:6" x14ac:dyDescent="0.25">
      <c r="A782" t="s">
        <v>40</v>
      </c>
      <c r="B782" t="s">
        <v>77</v>
      </c>
      <c r="C782" t="s">
        <v>48</v>
      </c>
      <c r="D782" t="s">
        <v>501</v>
      </c>
      <c r="E782">
        <v>0</v>
      </c>
      <c r="F782">
        <v>987725.22</v>
      </c>
    </row>
    <row r="783" spans="1:6" x14ac:dyDescent="0.25">
      <c r="A783" t="s">
        <v>40</v>
      </c>
      <c r="B783" t="s">
        <v>77</v>
      </c>
      <c r="C783" t="s">
        <v>48</v>
      </c>
      <c r="D783" t="s">
        <v>502</v>
      </c>
      <c r="E783">
        <v>1353735.84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503</v>
      </c>
      <c r="E784">
        <v>2140645.73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504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505</v>
      </c>
      <c r="E786">
        <v>3896875.61</v>
      </c>
      <c r="F786">
        <v>149338.22</v>
      </c>
    </row>
    <row r="787" spans="1:6" x14ac:dyDescent="0.25">
      <c r="A787" t="s">
        <v>40</v>
      </c>
      <c r="B787" t="s">
        <v>77</v>
      </c>
      <c r="C787" t="s">
        <v>48</v>
      </c>
      <c r="D787" t="s">
        <v>506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507</v>
      </c>
      <c r="E788">
        <v>1309681.03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508</v>
      </c>
      <c r="E789">
        <v>98506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509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510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511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512</v>
      </c>
      <c r="E793">
        <v>0</v>
      </c>
      <c r="F793">
        <v>936135.01</v>
      </c>
    </row>
    <row r="794" spans="1:6" x14ac:dyDescent="0.25">
      <c r="A794" t="s">
        <v>40</v>
      </c>
      <c r="B794" t="s">
        <v>77</v>
      </c>
      <c r="C794" t="s">
        <v>48</v>
      </c>
      <c r="D794" t="s">
        <v>513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514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515</v>
      </c>
      <c r="E796">
        <v>8799444.2200000007</v>
      </c>
      <c r="F796">
        <v>2073198.45</v>
      </c>
    </row>
    <row r="797" spans="1:6" x14ac:dyDescent="0.25">
      <c r="A797" t="s">
        <v>40</v>
      </c>
      <c r="B797" t="s">
        <v>78</v>
      </c>
      <c r="C797" t="s">
        <v>48</v>
      </c>
      <c r="D797" t="s">
        <v>501</v>
      </c>
      <c r="E797">
        <v>0</v>
      </c>
      <c r="F797">
        <v>342849.61</v>
      </c>
    </row>
    <row r="798" spans="1:6" x14ac:dyDescent="0.25">
      <c r="A798" t="s">
        <v>40</v>
      </c>
      <c r="B798" t="s">
        <v>78</v>
      </c>
      <c r="C798" t="s">
        <v>48</v>
      </c>
      <c r="D798" t="s">
        <v>502</v>
      </c>
      <c r="E798">
        <v>2153484.35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503</v>
      </c>
      <c r="E799">
        <v>2140645.73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504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505</v>
      </c>
      <c r="E801">
        <v>3896875.61</v>
      </c>
      <c r="F801">
        <v>149338.22</v>
      </c>
    </row>
    <row r="802" spans="1:6" x14ac:dyDescent="0.25">
      <c r="A802" t="s">
        <v>40</v>
      </c>
      <c r="B802" t="s">
        <v>78</v>
      </c>
      <c r="C802" t="s">
        <v>48</v>
      </c>
      <c r="D802" t="s">
        <v>506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507</v>
      </c>
      <c r="E803">
        <v>1380060.9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508</v>
      </c>
      <c r="E804">
        <v>110057.59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509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510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511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512</v>
      </c>
      <c r="E808">
        <v>0</v>
      </c>
      <c r="F808">
        <v>862279.13</v>
      </c>
    </row>
    <row r="809" spans="1:6" x14ac:dyDescent="0.25">
      <c r="A809" t="s">
        <v>40</v>
      </c>
      <c r="B809" t="s">
        <v>78</v>
      </c>
      <c r="C809" t="s">
        <v>48</v>
      </c>
      <c r="D809" t="s">
        <v>513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514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515</v>
      </c>
      <c r="E811">
        <v>9681124.1799999997</v>
      </c>
      <c r="F811">
        <v>1354466.96</v>
      </c>
    </row>
    <row r="812" spans="1:6" x14ac:dyDescent="0.25">
      <c r="A812" t="s">
        <v>40</v>
      </c>
      <c r="B812" t="s">
        <v>79</v>
      </c>
      <c r="C812" t="s">
        <v>48</v>
      </c>
      <c r="D812" t="s">
        <v>501</v>
      </c>
      <c r="E812">
        <v>0</v>
      </c>
      <c r="F812">
        <v>324838.63</v>
      </c>
    </row>
    <row r="813" spans="1:6" x14ac:dyDescent="0.25">
      <c r="A813" t="s">
        <v>40</v>
      </c>
      <c r="B813" t="s">
        <v>79</v>
      </c>
      <c r="C813" t="s">
        <v>48</v>
      </c>
      <c r="D813" t="s">
        <v>502</v>
      </c>
      <c r="E813">
        <v>2357386.21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503</v>
      </c>
      <c r="E814">
        <v>2140645.73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504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505</v>
      </c>
      <c r="E816">
        <v>3896875.61</v>
      </c>
      <c r="F816">
        <v>149338.22</v>
      </c>
    </row>
    <row r="817" spans="1:6" x14ac:dyDescent="0.25">
      <c r="A817" t="s">
        <v>40</v>
      </c>
      <c r="B817" t="s">
        <v>79</v>
      </c>
      <c r="C817" t="s">
        <v>48</v>
      </c>
      <c r="D817" t="s">
        <v>506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507</v>
      </c>
      <c r="E818">
        <v>1383700.93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508</v>
      </c>
      <c r="E819">
        <v>114783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509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510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511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512</v>
      </c>
      <c r="E823">
        <v>0</v>
      </c>
      <c r="F823">
        <v>851242.24</v>
      </c>
    </row>
    <row r="824" spans="1:6" x14ac:dyDescent="0.25">
      <c r="A824" t="s">
        <v>40</v>
      </c>
      <c r="B824" t="s">
        <v>79</v>
      </c>
      <c r="C824" t="s">
        <v>48</v>
      </c>
      <c r="D824" t="s">
        <v>513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514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515</v>
      </c>
      <c r="E826">
        <v>9893391.4900000002</v>
      </c>
      <c r="F826">
        <v>1325419.0900000001</v>
      </c>
    </row>
    <row r="827" spans="1:6" x14ac:dyDescent="0.25">
      <c r="A827" t="s">
        <v>40</v>
      </c>
      <c r="B827" t="s">
        <v>80</v>
      </c>
      <c r="C827" t="s">
        <v>48</v>
      </c>
      <c r="D827" t="s">
        <v>501</v>
      </c>
      <c r="E827">
        <v>0</v>
      </c>
      <c r="F827">
        <v>478454.9</v>
      </c>
    </row>
    <row r="828" spans="1:6" x14ac:dyDescent="0.25">
      <c r="A828" t="s">
        <v>40</v>
      </c>
      <c r="B828" t="s">
        <v>80</v>
      </c>
      <c r="C828" t="s">
        <v>48</v>
      </c>
      <c r="D828" t="s">
        <v>502</v>
      </c>
      <c r="E828">
        <v>2661434.88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503</v>
      </c>
      <c r="E829">
        <v>2140645.73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504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505</v>
      </c>
      <c r="E831">
        <v>3896875.61</v>
      </c>
      <c r="F831">
        <v>149338.22</v>
      </c>
    </row>
    <row r="832" spans="1:6" x14ac:dyDescent="0.25">
      <c r="A832" t="s">
        <v>40</v>
      </c>
      <c r="B832" t="s">
        <v>80</v>
      </c>
      <c r="C832" t="s">
        <v>48</v>
      </c>
      <c r="D832" t="s">
        <v>506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507</v>
      </c>
      <c r="E833">
        <v>1521088.55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508</v>
      </c>
      <c r="E834">
        <v>124007.25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509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510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511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512</v>
      </c>
      <c r="E838">
        <v>0</v>
      </c>
      <c r="F838">
        <v>850080.36</v>
      </c>
    </row>
    <row r="839" spans="1:6" x14ac:dyDescent="0.25">
      <c r="A839" t="s">
        <v>40</v>
      </c>
      <c r="B839" t="s">
        <v>80</v>
      </c>
      <c r="C839" t="s">
        <v>48</v>
      </c>
      <c r="D839" t="s">
        <v>513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514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515</v>
      </c>
      <c r="E841">
        <v>10344052.029999999</v>
      </c>
      <c r="F841">
        <v>1477873.48</v>
      </c>
    </row>
    <row r="842" spans="1:6" x14ac:dyDescent="0.25">
      <c r="A842" t="s">
        <v>40</v>
      </c>
      <c r="B842" t="s">
        <v>81</v>
      </c>
      <c r="C842" t="s">
        <v>48</v>
      </c>
      <c r="D842" t="s">
        <v>501</v>
      </c>
      <c r="E842">
        <v>0</v>
      </c>
      <c r="F842">
        <v>454511.12</v>
      </c>
    </row>
    <row r="843" spans="1:6" x14ac:dyDescent="0.25">
      <c r="A843" t="s">
        <v>40</v>
      </c>
      <c r="B843" t="s">
        <v>81</v>
      </c>
      <c r="C843" t="s">
        <v>48</v>
      </c>
      <c r="D843" t="s">
        <v>502</v>
      </c>
      <c r="E843">
        <v>2940857.59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503</v>
      </c>
      <c r="E844">
        <v>2140645.73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504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505</v>
      </c>
      <c r="E846">
        <v>3896875.61</v>
      </c>
      <c r="F846">
        <v>149338.22</v>
      </c>
    </row>
    <row r="847" spans="1:6" x14ac:dyDescent="0.25">
      <c r="A847" t="s">
        <v>40</v>
      </c>
      <c r="B847" t="s">
        <v>81</v>
      </c>
      <c r="C847" t="s">
        <v>48</v>
      </c>
      <c r="D847" t="s">
        <v>506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507</v>
      </c>
      <c r="E848">
        <v>1645314.52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508</v>
      </c>
      <c r="E849">
        <v>127183.98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509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510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511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512</v>
      </c>
      <c r="E853">
        <v>0</v>
      </c>
      <c r="F853">
        <v>838269.68</v>
      </c>
    </row>
    <row r="854" spans="1:6" x14ac:dyDescent="0.25">
      <c r="A854" t="s">
        <v>40</v>
      </c>
      <c r="B854" t="s">
        <v>81</v>
      </c>
      <c r="C854" t="s">
        <v>48</v>
      </c>
      <c r="D854" t="s">
        <v>513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514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515</v>
      </c>
      <c r="E856">
        <v>10750877.439999999</v>
      </c>
      <c r="F856">
        <v>1442119.02</v>
      </c>
    </row>
    <row r="857" spans="1:6" x14ac:dyDescent="0.25">
      <c r="A857" t="s">
        <v>40</v>
      </c>
      <c r="B857" t="s">
        <v>20</v>
      </c>
      <c r="C857" t="s">
        <v>48</v>
      </c>
      <c r="D857" t="s">
        <v>501</v>
      </c>
      <c r="E857">
        <v>0</v>
      </c>
      <c r="F857">
        <v>782089.91</v>
      </c>
    </row>
    <row r="858" spans="1:6" x14ac:dyDescent="0.25">
      <c r="A858" t="s">
        <v>40</v>
      </c>
      <c r="B858" t="s">
        <v>20</v>
      </c>
      <c r="C858" t="s">
        <v>48</v>
      </c>
      <c r="D858" t="s">
        <v>502</v>
      </c>
      <c r="E858">
        <v>3399557.77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503</v>
      </c>
      <c r="E859">
        <v>2140645.73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504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505</v>
      </c>
      <c r="E861">
        <v>3896875.61</v>
      </c>
      <c r="F861">
        <v>149338.22</v>
      </c>
    </row>
    <row r="862" spans="1:6" x14ac:dyDescent="0.25">
      <c r="A862" t="s">
        <v>40</v>
      </c>
      <c r="B862" t="s">
        <v>20</v>
      </c>
      <c r="C862" t="s">
        <v>48</v>
      </c>
      <c r="D862" t="s">
        <v>506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507</v>
      </c>
      <c r="E863">
        <v>1793298.46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508</v>
      </c>
      <c r="E864">
        <v>136437.98000000001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509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510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511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512</v>
      </c>
      <c r="E868">
        <v>0</v>
      </c>
      <c r="F868">
        <v>831514.56</v>
      </c>
    </row>
    <row r="869" spans="1:6" x14ac:dyDescent="0.25">
      <c r="A869" t="s">
        <v>40</v>
      </c>
      <c r="B869" t="s">
        <v>20</v>
      </c>
      <c r="C869" t="s">
        <v>48</v>
      </c>
      <c r="D869" t="s">
        <v>513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514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515</v>
      </c>
      <c r="E871">
        <v>11366815.560000001</v>
      </c>
      <c r="F871">
        <v>1762942.69</v>
      </c>
    </row>
    <row r="872" spans="1:6" x14ac:dyDescent="0.25">
      <c r="A872" t="s">
        <v>40</v>
      </c>
      <c r="B872" t="s">
        <v>21</v>
      </c>
      <c r="C872" t="s">
        <v>48</v>
      </c>
      <c r="D872" t="s">
        <v>501</v>
      </c>
      <c r="E872">
        <v>0</v>
      </c>
      <c r="F872">
        <v>698418.27</v>
      </c>
    </row>
    <row r="873" spans="1:6" x14ac:dyDescent="0.25">
      <c r="A873" t="s">
        <v>40</v>
      </c>
      <c r="B873" t="s">
        <v>21</v>
      </c>
      <c r="C873" t="s">
        <v>48</v>
      </c>
      <c r="D873" t="s">
        <v>502</v>
      </c>
      <c r="E873">
        <v>2990443.98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503</v>
      </c>
      <c r="E874">
        <v>2140645.73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504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505</v>
      </c>
      <c r="E876">
        <v>3896875.61</v>
      </c>
      <c r="F876">
        <v>149338.22</v>
      </c>
    </row>
    <row r="877" spans="1:6" x14ac:dyDescent="0.25">
      <c r="A877" t="s">
        <v>40</v>
      </c>
      <c r="B877" t="s">
        <v>21</v>
      </c>
      <c r="C877" t="s">
        <v>48</v>
      </c>
      <c r="D877" t="s">
        <v>506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507</v>
      </c>
      <c r="E878">
        <v>1526308.09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508</v>
      </c>
      <c r="E879">
        <v>126054.81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509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510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511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512</v>
      </c>
      <c r="E883">
        <v>0</v>
      </c>
      <c r="F883">
        <v>849790.72</v>
      </c>
    </row>
    <row r="884" spans="1:6" x14ac:dyDescent="0.25">
      <c r="A884" t="s">
        <v>40</v>
      </c>
      <c r="B884" t="s">
        <v>21</v>
      </c>
      <c r="C884" t="s">
        <v>48</v>
      </c>
      <c r="D884" t="s">
        <v>513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514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515</v>
      </c>
      <c r="E886">
        <v>10680328.23</v>
      </c>
      <c r="F886">
        <v>1697547.22</v>
      </c>
    </row>
    <row r="887" spans="1:6" x14ac:dyDescent="0.25">
      <c r="A887" t="s">
        <v>40</v>
      </c>
      <c r="B887" t="s">
        <v>22</v>
      </c>
      <c r="C887" t="s">
        <v>48</v>
      </c>
      <c r="D887" t="s">
        <v>501</v>
      </c>
      <c r="E887">
        <v>0</v>
      </c>
      <c r="F887">
        <v>728908.11</v>
      </c>
    </row>
    <row r="888" spans="1:6" x14ac:dyDescent="0.25">
      <c r="A888" t="s">
        <v>40</v>
      </c>
      <c r="B888" t="s">
        <v>22</v>
      </c>
      <c r="C888" t="s">
        <v>48</v>
      </c>
      <c r="D888" t="s">
        <v>502</v>
      </c>
      <c r="E888">
        <v>2665120.37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503</v>
      </c>
      <c r="E889">
        <v>2140645.73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504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505</v>
      </c>
      <c r="E891">
        <v>3896875.61</v>
      </c>
      <c r="F891">
        <v>149338.22</v>
      </c>
    </row>
    <row r="892" spans="1:6" x14ac:dyDescent="0.25">
      <c r="A892" t="s">
        <v>40</v>
      </c>
      <c r="B892" t="s">
        <v>22</v>
      </c>
      <c r="C892" t="s">
        <v>48</v>
      </c>
      <c r="D892" t="s">
        <v>506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507</v>
      </c>
      <c r="E893">
        <v>1455828.92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508</v>
      </c>
      <c r="E894">
        <v>125808.81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509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510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511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512</v>
      </c>
      <c r="E898">
        <v>0</v>
      </c>
      <c r="F898">
        <v>873872.51</v>
      </c>
    </row>
    <row r="899" spans="1:6" x14ac:dyDescent="0.25">
      <c r="A899" t="s">
        <v>40</v>
      </c>
      <c r="B899" t="s">
        <v>22</v>
      </c>
      <c r="C899" t="s">
        <v>48</v>
      </c>
      <c r="D899" t="s">
        <v>513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514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515</v>
      </c>
      <c r="E901">
        <v>10284279.449999999</v>
      </c>
      <c r="F901">
        <v>1752118.83</v>
      </c>
    </row>
    <row r="902" spans="1:6" x14ac:dyDescent="0.25">
      <c r="A902" t="s">
        <v>40</v>
      </c>
      <c r="B902" t="s">
        <v>23</v>
      </c>
      <c r="C902" t="s">
        <v>48</v>
      </c>
      <c r="D902" t="s">
        <v>501</v>
      </c>
      <c r="E902">
        <v>0</v>
      </c>
      <c r="F902">
        <v>587068.88</v>
      </c>
    </row>
    <row r="903" spans="1:6" x14ac:dyDescent="0.25">
      <c r="A903" t="s">
        <v>40</v>
      </c>
      <c r="B903" t="s">
        <v>23</v>
      </c>
      <c r="C903" t="s">
        <v>48</v>
      </c>
      <c r="D903" t="s">
        <v>502</v>
      </c>
      <c r="E903">
        <v>3281751.07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503</v>
      </c>
      <c r="E904">
        <v>2140645.73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504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505</v>
      </c>
      <c r="E906">
        <v>3896875.61</v>
      </c>
      <c r="F906">
        <v>149338.22</v>
      </c>
    </row>
    <row r="907" spans="1:6" x14ac:dyDescent="0.25">
      <c r="A907" t="s">
        <v>40</v>
      </c>
      <c r="B907" t="s">
        <v>23</v>
      </c>
      <c r="C907" t="s">
        <v>48</v>
      </c>
      <c r="D907" t="s">
        <v>506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507</v>
      </c>
      <c r="E908">
        <v>1566082.53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508</v>
      </c>
      <c r="E909">
        <v>131576.34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509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510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511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512</v>
      </c>
      <c r="E913">
        <v>0</v>
      </c>
      <c r="F913">
        <v>824940.38</v>
      </c>
    </row>
    <row r="914" spans="1:6" x14ac:dyDescent="0.25">
      <c r="A914" t="s">
        <v>40</v>
      </c>
      <c r="B914" t="s">
        <v>23</v>
      </c>
      <c r="C914" t="s">
        <v>48</v>
      </c>
      <c r="D914" t="s">
        <v>513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514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515</v>
      </c>
      <c r="E916">
        <v>11016931.279999999</v>
      </c>
      <c r="F916">
        <v>1561347.48</v>
      </c>
    </row>
    <row r="917" spans="1:6" x14ac:dyDescent="0.25">
      <c r="A917" t="s">
        <v>40</v>
      </c>
      <c r="B917" t="s">
        <v>24</v>
      </c>
      <c r="C917" t="s">
        <v>48</v>
      </c>
      <c r="D917" t="s">
        <v>501</v>
      </c>
      <c r="E917">
        <v>0</v>
      </c>
      <c r="F917">
        <v>488215.44</v>
      </c>
    </row>
    <row r="918" spans="1:6" x14ac:dyDescent="0.25">
      <c r="A918" t="s">
        <v>40</v>
      </c>
      <c r="B918" t="s">
        <v>24</v>
      </c>
      <c r="C918" t="s">
        <v>48</v>
      </c>
      <c r="D918" t="s">
        <v>502</v>
      </c>
      <c r="E918">
        <v>3843011.91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503</v>
      </c>
      <c r="E919">
        <v>2140645.73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504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505</v>
      </c>
      <c r="E921">
        <v>3896875.61</v>
      </c>
      <c r="F921">
        <v>149338.22</v>
      </c>
    </row>
    <row r="922" spans="1:6" x14ac:dyDescent="0.25">
      <c r="A922" t="s">
        <v>40</v>
      </c>
      <c r="B922" t="s">
        <v>24</v>
      </c>
      <c r="C922" t="s">
        <v>48</v>
      </c>
      <c r="D922" t="s">
        <v>506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507</v>
      </c>
      <c r="E923">
        <v>1759101.26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508</v>
      </c>
      <c r="E924">
        <v>131236.37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509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510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511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512</v>
      </c>
      <c r="E928">
        <v>0</v>
      </c>
      <c r="F928">
        <v>782970.9</v>
      </c>
    </row>
    <row r="929" spans="1:6" x14ac:dyDescent="0.25">
      <c r="A929" t="s">
        <v>40</v>
      </c>
      <c r="B929" t="s">
        <v>24</v>
      </c>
      <c r="C929" t="s">
        <v>48</v>
      </c>
      <c r="D929" t="s">
        <v>513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514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515</v>
      </c>
      <c r="E931">
        <v>11770870.880000001</v>
      </c>
      <c r="F931">
        <v>1420524.56</v>
      </c>
    </row>
    <row r="932" spans="1:6" x14ac:dyDescent="0.25">
      <c r="A932" t="s">
        <v>40</v>
      </c>
      <c r="B932" t="s">
        <v>25</v>
      </c>
      <c r="C932" t="s">
        <v>48</v>
      </c>
      <c r="D932" t="s">
        <v>501</v>
      </c>
      <c r="E932">
        <v>0</v>
      </c>
      <c r="F932">
        <v>427454.66</v>
      </c>
    </row>
    <row r="933" spans="1:6" x14ac:dyDescent="0.25">
      <c r="A933" t="s">
        <v>40</v>
      </c>
      <c r="B933" t="s">
        <v>25</v>
      </c>
      <c r="C933" t="s">
        <v>48</v>
      </c>
      <c r="D933" t="s">
        <v>502</v>
      </c>
      <c r="E933">
        <v>5035860.57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503</v>
      </c>
      <c r="E934">
        <v>2140645.73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504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505</v>
      </c>
      <c r="E936">
        <v>3896875.61</v>
      </c>
      <c r="F936">
        <v>149338.22</v>
      </c>
    </row>
    <row r="937" spans="1:6" x14ac:dyDescent="0.25">
      <c r="A937" t="s">
        <v>40</v>
      </c>
      <c r="B937" t="s">
        <v>25</v>
      </c>
      <c r="C937" t="s">
        <v>48</v>
      </c>
      <c r="D937" t="s">
        <v>506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507</v>
      </c>
      <c r="E938">
        <v>1773675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508</v>
      </c>
      <c r="E939">
        <v>138842.85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509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510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511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512</v>
      </c>
      <c r="E943">
        <v>0</v>
      </c>
      <c r="F943">
        <v>694876.5</v>
      </c>
    </row>
    <row r="944" spans="1:6" x14ac:dyDescent="0.25">
      <c r="A944" t="s">
        <v>40</v>
      </c>
      <c r="B944" t="s">
        <v>25</v>
      </c>
      <c r="C944" t="s">
        <v>48</v>
      </c>
      <c r="D944" t="s">
        <v>513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514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515</v>
      </c>
      <c r="E946">
        <v>12985899.77</v>
      </c>
      <c r="F946">
        <v>1271669.3799999999</v>
      </c>
    </row>
    <row r="947" spans="1:6" x14ac:dyDescent="0.25">
      <c r="A947" t="s">
        <v>40</v>
      </c>
      <c r="B947" t="s">
        <v>26</v>
      </c>
      <c r="C947" t="s">
        <v>48</v>
      </c>
      <c r="D947" t="s">
        <v>501</v>
      </c>
      <c r="E947">
        <v>0</v>
      </c>
      <c r="F947">
        <v>989578.64</v>
      </c>
    </row>
    <row r="948" spans="1:6" x14ac:dyDescent="0.25">
      <c r="A948" t="s">
        <v>40</v>
      </c>
      <c r="B948" t="s">
        <v>26</v>
      </c>
      <c r="C948" t="s">
        <v>48</v>
      </c>
      <c r="D948" t="s">
        <v>502</v>
      </c>
      <c r="E948">
        <v>3027601.13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503</v>
      </c>
      <c r="E949">
        <v>2140645.73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504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505</v>
      </c>
      <c r="E951">
        <v>3896875.61</v>
      </c>
      <c r="F951">
        <v>149338.22</v>
      </c>
    </row>
    <row r="952" spans="1:6" x14ac:dyDescent="0.25">
      <c r="A952" t="s">
        <v>40</v>
      </c>
      <c r="B952" t="s">
        <v>26</v>
      </c>
      <c r="C952" t="s">
        <v>48</v>
      </c>
      <c r="D952" t="s">
        <v>506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507</v>
      </c>
      <c r="E953">
        <v>1792939.12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508</v>
      </c>
      <c r="E954">
        <v>119164.62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509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510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511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512</v>
      </c>
      <c r="E958">
        <v>0</v>
      </c>
      <c r="F958">
        <v>924193.07</v>
      </c>
    </row>
    <row r="959" spans="1:6" x14ac:dyDescent="0.25">
      <c r="A959" t="s">
        <v>40</v>
      </c>
      <c r="B959" t="s">
        <v>26</v>
      </c>
      <c r="C959" t="s">
        <v>48</v>
      </c>
      <c r="D959" t="s">
        <v>513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514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515</v>
      </c>
      <c r="E961">
        <v>10977226.210000001</v>
      </c>
      <c r="F961">
        <v>2063109.93</v>
      </c>
    </row>
    <row r="962" spans="1:6" x14ac:dyDescent="0.25">
      <c r="A962" t="s">
        <v>39</v>
      </c>
      <c r="B962" t="s">
        <v>73</v>
      </c>
      <c r="C962" t="s">
        <v>65</v>
      </c>
      <c r="D962" t="s">
        <v>501</v>
      </c>
      <c r="E962">
        <v>36180.57</v>
      </c>
      <c r="F962">
        <v>935783.17</v>
      </c>
    </row>
    <row r="963" spans="1:6" x14ac:dyDescent="0.25">
      <c r="A963" t="s">
        <v>39</v>
      </c>
      <c r="B963" t="s">
        <v>73</v>
      </c>
      <c r="C963" t="s">
        <v>65</v>
      </c>
      <c r="D963" t="s">
        <v>502</v>
      </c>
      <c r="E963">
        <v>423681.44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503</v>
      </c>
      <c r="E964">
        <v>2929105.9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504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505</v>
      </c>
      <c r="E966">
        <v>3896875.61</v>
      </c>
      <c r="F966">
        <v>149338.22</v>
      </c>
    </row>
    <row r="967" spans="1:6" x14ac:dyDescent="0.25">
      <c r="A967" t="s">
        <v>39</v>
      </c>
      <c r="B967" t="s">
        <v>73</v>
      </c>
      <c r="C967" t="s">
        <v>65</v>
      </c>
      <c r="D967" t="s">
        <v>506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507</v>
      </c>
      <c r="E968">
        <v>1284781.1599999999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508</v>
      </c>
      <c r="E969">
        <v>92692.51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509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510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511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512</v>
      </c>
      <c r="E973">
        <v>0</v>
      </c>
      <c r="F973">
        <v>1023273.58</v>
      </c>
    </row>
    <row r="974" spans="1:6" x14ac:dyDescent="0.25">
      <c r="A974" t="s">
        <v>39</v>
      </c>
      <c r="B974" t="s">
        <v>73</v>
      </c>
      <c r="C974" t="s">
        <v>65</v>
      </c>
      <c r="D974" t="s">
        <v>513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514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515</v>
      </c>
      <c r="E976">
        <v>8663317.1899999995</v>
      </c>
      <c r="F976">
        <v>2108394.9700000002</v>
      </c>
    </row>
    <row r="977" spans="1:6" x14ac:dyDescent="0.25">
      <c r="A977" t="s">
        <v>39</v>
      </c>
      <c r="B977" t="s">
        <v>74</v>
      </c>
      <c r="C977" t="s">
        <v>65</v>
      </c>
      <c r="D977" t="s">
        <v>501</v>
      </c>
      <c r="E977">
        <v>32667.53</v>
      </c>
      <c r="F977">
        <v>933258.49</v>
      </c>
    </row>
    <row r="978" spans="1:6" x14ac:dyDescent="0.25">
      <c r="A978" t="s">
        <v>39</v>
      </c>
      <c r="B978" t="s">
        <v>74</v>
      </c>
      <c r="C978" t="s">
        <v>65</v>
      </c>
      <c r="D978" t="s">
        <v>502</v>
      </c>
      <c r="E978">
        <v>1945150.41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503</v>
      </c>
      <c r="E979">
        <v>2929105.9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504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505</v>
      </c>
      <c r="E981">
        <v>3896875.61</v>
      </c>
      <c r="F981">
        <v>149338.22</v>
      </c>
    </row>
    <row r="982" spans="1:6" x14ac:dyDescent="0.25">
      <c r="A982" t="s">
        <v>39</v>
      </c>
      <c r="B982" t="s">
        <v>74</v>
      </c>
      <c r="C982" t="s">
        <v>65</v>
      </c>
      <c r="D982" t="s">
        <v>506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507</v>
      </c>
      <c r="E983">
        <v>1595836.78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508</v>
      </c>
      <c r="E984">
        <v>127090.05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509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510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511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512</v>
      </c>
      <c r="E988">
        <v>0</v>
      </c>
      <c r="F988">
        <v>940087.89</v>
      </c>
    </row>
    <row r="989" spans="1:6" x14ac:dyDescent="0.25">
      <c r="A989" t="s">
        <v>39</v>
      </c>
      <c r="B989" t="s">
        <v>74</v>
      </c>
      <c r="C989" t="s">
        <v>65</v>
      </c>
      <c r="D989" t="s">
        <v>513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514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515</v>
      </c>
      <c r="E991">
        <v>10526726.289999999</v>
      </c>
      <c r="F991">
        <v>2022684.6</v>
      </c>
    </row>
    <row r="992" spans="1:6" x14ac:dyDescent="0.25">
      <c r="A992" t="s">
        <v>39</v>
      </c>
      <c r="B992" t="s">
        <v>75</v>
      </c>
      <c r="C992" t="s">
        <v>65</v>
      </c>
      <c r="D992" t="s">
        <v>501</v>
      </c>
      <c r="E992">
        <v>15899.95</v>
      </c>
      <c r="F992">
        <v>566948.31999999995</v>
      </c>
    </row>
    <row r="993" spans="1:6" x14ac:dyDescent="0.25">
      <c r="A993" t="s">
        <v>39</v>
      </c>
      <c r="B993" t="s">
        <v>75</v>
      </c>
      <c r="C993" t="s">
        <v>65</v>
      </c>
      <c r="D993" t="s">
        <v>502</v>
      </c>
      <c r="E993">
        <v>1356860.97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503</v>
      </c>
      <c r="E994">
        <v>2929105.9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504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505</v>
      </c>
      <c r="E996">
        <v>3896875.61</v>
      </c>
      <c r="F996">
        <v>149338.22</v>
      </c>
    </row>
    <row r="997" spans="1:6" x14ac:dyDescent="0.25">
      <c r="A997" t="s">
        <v>39</v>
      </c>
      <c r="B997" t="s">
        <v>75</v>
      </c>
      <c r="C997" t="s">
        <v>65</v>
      </c>
      <c r="D997" t="s">
        <v>506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507</v>
      </c>
      <c r="E998">
        <v>1434649.55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508</v>
      </c>
      <c r="E999">
        <v>117482.25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509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510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511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512</v>
      </c>
      <c r="E1003">
        <v>0</v>
      </c>
      <c r="F1003">
        <v>936341.98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513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514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515</v>
      </c>
      <c r="E1006">
        <v>9750874.2400000002</v>
      </c>
      <c r="F1006">
        <v>1652628.51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501</v>
      </c>
      <c r="E1007">
        <v>14526.18</v>
      </c>
      <c r="F1007">
        <v>566322.62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502</v>
      </c>
      <c r="E1008">
        <v>2158967.69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503</v>
      </c>
      <c r="E1009">
        <v>2929105.9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504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505</v>
      </c>
      <c r="E1011">
        <v>3896875.61</v>
      </c>
      <c r="F1011">
        <v>149338.22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506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507</v>
      </c>
      <c r="E1013">
        <v>1644094.35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508</v>
      </c>
      <c r="E1014">
        <v>129672.56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509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510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511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512</v>
      </c>
      <c r="E1018">
        <v>0</v>
      </c>
      <c r="F1018">
        <v>904240.01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513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514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515</v>
      </c>
      <c r="E1021">
        <v>10773242.289999999</v>
      </c>
      <c r="F1021">
        <v>1619900.85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501</v>
      </c>
      <c r="E1022">
        <v>16714.080000000002</v>
      </c>
      <c r="F1022">
        <v>589399.37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502</v>
      </c>
      <c r="E1023">
        <v>1588878.99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503</v>
      </c>
      <c r="E1024">
        <v>2929105.9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504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505</v>
      </c>
      <c r="E1026">
        <v>3896875.61</v>
      </c>
      <c r="F1026">
        <v>149338.22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506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507</v>
      </c>
      <c r="E1028">
        <v>1496822.23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508</v>
      </c>
      <c r="E1029">
        <v>113346.33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509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510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511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512</v>
      </c>
      <c r="E1033">
        <v>0</v>
      </c>
      <c r="F1033">
        <v>936439.75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513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514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515</v>
      </c>
      <c r="E1036">
        <v>10041743.140000001</v>
      </c>
      <c r="F1036">
        <v>1675177.33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501</v>
      </c>
      <c r="E1037">
        <v>2503.83</v>
      </c>
      <c r="F1037">
        <v>178763.95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502</v>
      </c>
      <c r="E1038">
        <v>2523086.7200000002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503</v>
      </c>
      <c r="E1039">
        <v>2929105.9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504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505</v>
      </c>
      <c r="E1041">
        <v>3896875.61</v>
      </c>
      <c r="F1041">
        <v>149338.22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506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507</v>
      </c>
      <c r="E1043">
        <v>1584972.36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508</v>
      </c>
      <c r="E1044">
        <v>123729.62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509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510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511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512</v>
      </c>
      <c r="E1048">
        <v>0</v>
      </c>
      <c r="F1048">
        <v>862423.82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513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514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515</v>
      </c>
      <c r="E1051">
        <v>11060274.039999999</v>
      </c>
      <c r="F1051">
        <v>1190525.99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501</v>
      </c>
      <c r="E1052">
        <v>2437.89</v>
      </c>
      <c r="F1052">
        <v>191551.06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502</v>
      </c>
      <c r="E1053">
        <v>2769447.93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503</v>
      </c>
      <c r="E1054">
        <v>2929105.9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504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505</v>
      </c>
      <c r="E1056">
        <v>3896875.61</v>
      </c>
      <c r="F1056">
        <v>149338.22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506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507</v>
      </c>
      <c r="E1058">
        <v>1608374.94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508</v>
      </c>
      <c r="E1059">
        <v>130067.04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509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510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511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512</v>
      </c>
      <c r="E1063">
        <v>0</v>
      </c>
      <c r="F1063">
        <v>851493.03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513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514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515</v>
      </c>
      <c r="E1066">
        <v>11336309.32</v>
      </c>
      <c r="F1066">
        <v>1192382.3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501</v>
      </c>
      <c r="E1067">
        <v>3954.96</v>
      </c>
      <c r="F1067">
        <v>296328.3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502</v>
      </c>
      <c r="E1068">
        <v>3059497.63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503</v>
      </c>
      <c r="E1069">
        <v>2929105.9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504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505</v>
      </c>
      <c r="E1071">
        <v>3896875.61</v>
      </c>
      <c r="F1071">
        <v>149338.22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506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507</v>
      </c>
      <c r="E1073">
        <v>1740357.4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508</v>
      </c>
      <c r="E1074">
        <v>137628.87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509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510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511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512</v>
      </c>
      <c r="E1078">
        <v>0</v>
      </c>
      <c r="F1078">
        <v>850296.93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513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514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515</v>
      </c>
      <c r="E1081">
        <v>11767420.380000001</v>
      </c>
      <c r="F1081">
        <v>1295963.45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501</v>
      </c>
      <c r="E1082">
        <v>2796.3</v>
      </c>
      <c r="F1082">
        <v>302467.32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502</v>
      </c>
      <c r="E1083">
        <v>3363703.46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503</v>
      </c>
      <c r="E1084">
        <v>2929105.9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504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505</v>
      </c>
      <c r="E1086">
        <v>3896875.61</v>
      </c>
      <c r="F1086">
        <v>149338.22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506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507</v>
      </c>
      <c r="E1088">
        <v>1875054.62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508</v>
      </c>
      <c r="E1089">
        <v>140342.34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509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510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511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512</v>
      </c>
      <c r="E1093">
        <v>0</v>
      </c>
      <c r="F1093">
        <v>838488.65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513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514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515</v>
      </c>
      <c r="E1096">
        <v>12207878.25</v>
      </c>
      <c r="F1096">
        <v>1290294.19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501</v>
      </c>
      <c r="E1097">
        <v>12748.39</v>
      </c>
      <c r="F1097">
        <v>659093.66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502</v>
      </c>
      <c r="E1098">
        <v>3901570.75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503</v>
      </c>
      <c r="E1099">
        <v>2929105.9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504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505</v>
      </c>
      <c r="E1101">
        <v>3896875.61</v>
      </c>
      <c r="F1101">
        <v>149338.22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506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507</v>
      </c>
      <c r="E1103">
        <v>2070709.36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508</v>
      </c>
      <c r="E1104">
        <v>153506.57999999999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509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510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511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512</v>
      </c>
      <c r="E1108">
        <v>0</v>
      </c>
      <c r="F1108">
        <v>831688.46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513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514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515</v>
      </c>
      <c r="E1111">
        <v>12964516.58</v>
      </c>
      <c r="F1111">
        <v>1640120.33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501</v>
      </c>
      <c r="E1112">
        <v>27805.63</v>
      </c>
      <c r="F1112">
        <v>1033797.91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502</v>
      </c>
      <c r="E1113">
        <v>3778184.29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503</v>
      </c>
      <c r="E1114">
        <v>2929105.9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504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505</v>
      </c>
      <c r="E1116">
        <v>3896875.61</v>
      </c>
      <c r="F1116">
        <v>149338.22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506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507</v>
      </c>
      <c r="E1118">
        <v>2005487.44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508</v>
      </c>
      <c r="E1119">
        <v>152994.17000000001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509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510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511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512</v>
      </c>
      <c r="E1123">
        <v>0</v>
      </c>
      <c r="F1123">
        <v>850264.16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513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514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515</v>
      </c>
      <c r="E1126">
        <v>12790453.060000001</v>
      </c>
      <c r="F1126">
        <v>2033400.29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501</v>
      </c>
      <c r="E1127">
        <v>28424.5</v>
      </c>
      <c r="F1127">
        <v>935358.6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502</v>
      </c>
      <c r="E1128">
        <v>3312259.7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503</v>
      </c>
      <c r="E1129">
        <v>2929105.9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504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505</v>
      </c>
      <c r="E1131">
        <v>3896875.61</v>
      </c>
      <c r="F1131">
        <v>149338.22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506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507</v>
      </c>
      <c r="E1133">
        <v>1853013.79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508</v>
      </c>
      <c r="E1134">
        <v>149687.25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509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510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511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512</v>
      </c>
      <c r="E1138">
        <v>0</v>
      </c>
      <c r="F1138">
        <v>874274.28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513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514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515</v>
      </c>
      <c r="E1141">
        <v>12169366.75</v>
      </c>
      <c r="F1141">
        <v>1958971.09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501</v>
      </c>
      <c r="E1142">
        <v>19469.3</v>
      </c>
      <c r="F1142">
        <v>797345.9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502</v>
      </c>
      <c r="E1143">
        <v>4116182.21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503</v>
      </c>
      <c r="E1144">
        <v>2929105.9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504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505</v>
      </c>
      <c r="E1146">
        <v>3896875.61</v>
      </c>
      <c r="F1146">
        <v>149338.22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506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507</v>
      </c>
      <c r="E1148">
        <v>2023137.95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508</v>
      </c>
      <c r="E1149">
        <v>157872.01999999999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509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510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511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512</v>
      </c>
      <c r="E1153">
        <v>0</v>
      </c>
      <c r="F1153">
        <v>825503.12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513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514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515</v>
      </c>
      <c r="E1156">
        <v>13142643</v>
      </c>
      <c r="F1156">
        <v>1772187.24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501</v>
      </c>
      <c r="E1157">
        <v>12009.57</v>
      </c>
      <c r="F1157">
        <v>617452.01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502</v>
      </c>
      <c r="E1158">
        <v>4790199.29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503</v>
      </c>
      <c r="E1159">
        <v>2929105.9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504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505</v>
      </c>
      <c r="E1161">
        <v>3896875.61</v>
      </c>
      <c r="F1161">
        <v>149338.22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506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507</v>
      </c>
      <c r="E1163">
        <v>2281484.11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508</v>
      </c>
      <c r="E1164">
        <v>158590.04999999999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509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510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511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512</v>
      </c>
      <c r="E1168">
        <v>0</v>
      </c>
      <c r="F1168">
        <v>783621.48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513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514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515</v>
      </c>
      <c r="E1171">
        <v>14068264.529999999</v>
      </c>
      <c r="F1171">
        <v>1550411.7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501</v>
      </c>
      <c r="E1172">
        <v>3085.45</v>
      </c>
      <c r="F1172">
        <v>503705.36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502</v>
      </c>
      <c r="E1173">
        <v>6213160.2300000004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503</v>
      </c>
      <c r="E1174">
        <v>2929105.9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504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505</v>
      </c>
      <c r="E1176">
        <v>3896875.61</v>
      </c>
      <c r="F1176">
        <v>149338.22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506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507</v>
      </c>
      <c r="E1178">
        <v>2319042.2000000002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508</v>
      </c>
      <c r="E1179">
        <v>167061.46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509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510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511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512</v>
      </c>
      <c r="E1183">
        <v>0</v>
      </c>
      <c r="F1183">
        <v>695432.2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513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514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515</v>
      </c>
      <c r="E1186">
        <v>15528330.85</v>
      </c>
      <c r="F1186">
        <v>1348475.78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501</v>
      </c>
      <c r="E1187">
        <v>58955.35</v>
      </c>
      <c r="F1187">
        <v>1319158.6599999999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502</v>
      </c>
      <c r="E1188">
        <v>3832558.57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503</v>
      </c>
      <c r="E1189">
        <v>2929105.9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504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505</v>
      </c>
      <c r="E1191">
        <v>3896875.61</v>
      </c>
      <c r="F1191">
        <v>149338.22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506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507</v>
      </c>
      <c r="E1193">
        <v>2304742.6800000002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508</v>
      </c>
      <c r="E1194">
        <v>144851.23000000001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509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510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511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512</v>
      </c>
      <c r="E1198">
        <v>0</v>
      </c>
      <c r="F1198">
        <v>924496.62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513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514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515</v>
      </c>
      <c r="E1201">
        <v>13167089.359999999</v>
      </c>
      <c r="F1201">
        <v>2392993.4900000002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501</v>
      </c>
      <c r="E1202">
        <v>42090.99</v>
      </c>
      <c r="F1202">
        <v>752038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502</v>
      </c>
      <c r="E1203">
        <v>323026.01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503</v>
      </c>
      <c r="E1204">
        <v>2140645.73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504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505</v>
      </c>
      <c r="E1206">
        <v>3896875.61</v>
      </c>
      <c r="F1206">
        <v>149338.22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506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507</v>
      </c>
      <c r="E1208">
        <v>1093962.1499999999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508</v>
      </c>
      <c r="E1209">
        <v>78209.23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509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510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511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512</v>
      </c>
      <c r="E1213">
        <v>0</v>
      </c>
      <c r="F1213">
        <v>1022682.14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513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514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515</v>
      </c>
      <c r="E1216">
        <v>7574809.7400000002</v>
      </c>
      <c r="F1216">
        <v>1924058.36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501</v>
      </c>
      <c r="E1217">
        <v>57103.17</v>
      </c>
      <c r="F1217">
        <v>1192573.56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502</v>
      </c>
      <c r="E1218">
        <v>1656766.55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503</v>
      </c>
      <c r="E1219">
        <v>2140645.73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504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505</v>
      </c>
      <c r="E1221">
        <v>3896875.61</v>
      </c>
      <c r="F1221">
        <v>149338.22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506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507</v>
      </c>
      <c r="E1223">
        <v>1408932.19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508</v>
      </c>
      <c r="E1224">
        <v>108876.52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509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510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511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512</v>
      </c>
      <c r="E1228">
        <v>0</v>
      </c>
      <c r="F1228">
        <v>939822.9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513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514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515</v>
      </c>
      <c r="E1231">
        <v>9269199.7899999991</v>
      </c>
      <c r="F1231">
        <v>2281734.6800000002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501</v>
      </c>
      <c r="E1232">
        <v>29837.26</v>
      </c>
      <c r="F1232">
        <v>831923.46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502</v>
      </c>
      <c r="E1233">
        <v>1161984.92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503</v>
      </c>
      <c r="E1234">
        <v>2140645.73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504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505</v>
      </c>
      <c r="E1236">
        <v>3896875.61</v>
      </c>
      <c r="F1236">
        <v>149338.22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506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507</v>
      </c>
      <c r="E1238">
        <v>1265816.1100000001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508</v>
      </c>
      <c r="E1239">
        <v>102426.78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509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510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511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512</v>
      </c>
      <c r="E1243">
        <v>0</v>
      </c>
      <c r="F1243">
        <v>936093.19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513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514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515</v>
      </c>
      <c r="E1246">
        <v>8597586.4100000001</v>
      </c>
      <c r="F1246">
        <v>1917354.87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501</v>
      </c>
      <c r="E1247">
        <v>25561.21</v>
      </c>
      <c r="F1247">
        <v>793931.88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502</v>
      </c>
      <c r="E1248">
        <v>1888624.98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503</v>
      </c>
      <c r="E1249">
        <v>2140645.73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504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505</v>
      </c>
      <c r="E1251">
        <v>3896875.61</v>
      </c>
      <c r="F1251">
        <v>149338.22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506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507</v>
      </c>
      <c r="E1253">
        <v>1450358.18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508</v>
      </c>
      <c r="E1254">
        <v>115256.14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509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510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511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512</v>
      </c>
      <c r="E1258">
        <v>0</v>
      </c>
      <c r="F1258">
        <v>903947.68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513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514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515</v>
      </c>
      <c r="E1261">
        <v>9517321.8699999992</v>
      </c>
      <c r="F1261">
        <v>1847217.78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501</v>
      </c>
      <c r="E1262">
        <v>31852.75</v>
      </c>
      <c r="F1262">
        <v>866722.34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502</v>
      </c>
      <c r="E1263">
        <v>1353234.68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503</v>
      </c>
      <c r="E1264">
        <v>2140645.73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504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505</v>
      </c>
      <c r="E1266">
        <v>3896875.61</v>
      </c>
      <c r="F1266">
        <v>149338.22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506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507</v>
      </c>
      <c r="E1268">
        <v>1309673.8999999999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508</v>
      </c>
      <c r="E1269">
        <v>98505.98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509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510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511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512</v>
      </c>
      <c r="E1273">
        <v>0</v>
      </c>
      <c r="F1273">
        <v>936185.35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513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514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515</v>
      </c>
      <c r="E1276">
        <v>8830788.6500000004</v>
      </c>
      <c r="F1276">
        <v>1952245.91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501</v>
      </c>
      <c r="E1277">
        <v>5443.11</v>
      </c>
      <c r="F1277">
        <v>319982.44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502</v>
      </c>
      <c r="E1278">
        <v>2145086.48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503</v>
      </c>
      <c r="E1279">
        <v>2140645.73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504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505</v>
      </c>
      <c r="E1281">
        <v>3896875.61</v>
      </c>
      <c r="F1281">
        <v>149338.22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506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507</v>
      </c>
      <c r="E1283">
        <v>1380060.23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508</v>
      </c>
      <c r="E1284">
        <v>110057.59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509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510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511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512</v>
      </c>
      <c r="E1288">
        <v>0</v>
      </c>
      <c r="F1288">
        <v>862273.17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513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514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515</v>
      </c>
      <c r="E1291">
        <v>9678168.7599999998</v>
      </c>
      <c r="F1291">
        <v>1331593.83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501</v>
      </c>
      <c r="E1292">
        <v>4749.25</v>
      </c>
      <c r="F1292">
        <v>304979.32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502</v>
      </c>
      <c r="E1293">
        <v>2351442.81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503</v>
      </c>
      <c r="E1294">
        <v>2140645.73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504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505</v>
      </c>
      <c r="E1296">
        <v>3896875.61</v>
      </c>
      <c r="F1296">
        <v>149338.22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506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507</v>
      </c>
      <c r="E1298">
        <v>1383699.92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508</v>
      </c>
      <c r="E1299">
        <v>114782.97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509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510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511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512</v>
      </c>
      <c r="E1303">
        <v>0</v>
      </c>
      <c r="F1303">
        <v>851239.49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513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514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515</v>
      </c>
      <c r="E1306">
        <v>9892196.3000000007</v>
      </c>
      <c r="F1306">
        <v>1305557.03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501</v>
      </c>
      <c r="E1307">
        <v>7928.86</v>
      </c>
      <c r="F1307">
        <v>445921.43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502</v>
      </c>
      <c r="E1308">
        <v>2657806.9900000002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503</v>
      </c>
      <c r="E1309">
        <v>2140645.73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504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505</v>
      </c>
      <c r="E1311">
        <v>3896875.61</v>
      </c>
      <c r="F1311">
        <v>149338.22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506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507</v>
      </c>
      <c r="E1313">
        <v>1521086.36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508</v>
      </c>
      <c r="E1314">
        <v>123991.02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509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510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511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512</v>
      </c>
      <c r="E1318">
        <v>0</v>
      </c>
      <c r="F1318">
        <v>850089.38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513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514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515</v>
      </c>
      <c r="E1321">
        <v>10348334.58</v>
      </c>
      <c r="F1321">
        <v>1445349.02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501</v>
      </c>
      <c r="E1322">
        <v>5681.83</v>
      </c>
      <c r="F1322">
        <v>431110.29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502</v>
      </c>
      <c r="E1323">
        <v>2937134.66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503</v>
      </c>
      <c r="E1324">
        <v>2140645.73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504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505</v>
      </c>
      <c r="E1326">
        <v>3896875.61</v>
      </c>
      <c r="F1326">
        <v>149338.22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506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507</v>
      </c>
      <c r="E1328">
        <v>1645314.24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508</v>
      </c>
      <c r="E1329">
        <v>127183.99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509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510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511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512</v>
      </c>
      <c r="E1333">
        <v>0</v>
      </c>
      <c r="F1333">
        <v>838283.29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513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514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515</v>
      </c>
      <c r="E1336">
        <v>10752836.060000001</v>
      </c>
      <c r="F1336">
        <v>1418731.79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501</v>
      </c>
      <c r="E1337">
        <v>20017.919999999998</v>
      </c>
      <c r="F1337">
        <v>711219.24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502</v>
      </c>
      <c r="E1338">
        <v>3399291.22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503</v>
      </c>
      <c r="E1339">
        <v>2140645.73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504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505</v>
      </c>
      <c r="E1341">
        <v>3896875.61</v>
      </c>
      <c r="F1341">
        <v>149338.22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506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507</v>
      </c>
      <c r="E1343">
        <v>1793296.18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508</v>
      </c>
      <c r="E1344">
        <v>136437.97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509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510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511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512</v>
      </c>
      <c r="E1348">
        <v>0</v>
      </c>
      <c r="F1348">
        <v>831508.09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513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514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515</v>
      </c>
      <c r="E1351">
        <v>11386564.630000001</v>
      </c>
      <c r="F1351">
        <v>1692065.56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501</v>
      </c>
      <c r="E1352">
        <v>25950.65</v>
      </c>
      <c r="F1352">
        <v>607262.31999999995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502</v>
      </c>
      <c r="E1353">
        <v>2994427.41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503</v>
      </c>
      <c r="E1354">
        <v>2140645.73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504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505</v>
      </c>
      <c r="E1356">
        <v>3896875.61</v>
      </c>
      <c r="F1356">
        <v>149338.22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506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507</v>
      </c>
      <c r="E1358">
        <v>1526305.81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508</v>
      </c>
      <c r="E1359">
        <v>126054.82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509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510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511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512</v>
      </c>
      <c r="E1363">
        <v>0</v>
      </c>
      <c r="F1363">
        <v>849810.04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513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514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515</v>
      </c>
      <c r="E1366">
        <v>10710260.039999999</v>
      </c>
      <c r="F1366">
        <v>1606410.58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501</v>
      </c>
      <c r="E1367">
        <v>30243.16</v>
      </c>
      <c r="F1367">
        <v>624804.44999999995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502</v>
      </c>
      <c r="E1368">
        <v>2666121.75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503</v>
      </c>
      <c r="E1369">
        <v>2140645.73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504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505</v>
      </c>
      <c r="E1371">
        <v>3896875.61</v>
      </c>
      <c r="F1371">
        <v>149338.22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506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507</v>
      </c>
      <c r="E1373">
        <v>1455803.94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508</v>
      </c>
      <c r="E1374">
        <v>125808.87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509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510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511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512</v>
      </c>
      <c r="E1378">
        <v>0</v>
      </c>
      <c r="F1378">
        <v>873798.14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513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514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515</v>
      </c>
      <c r="E1381">
        <v>10315499.07</v>
      </c>
      <c r="F1381">
        <v>1647940.8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501</v>
      </c>
      <c r="E1382">
        <v>20347.8</v>
      </c>
      <c r="F1382">
        <v>513867.16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502</v>
      </c>
      <c r="E1383">
        <v>3283425.2799999998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503</v>
      </c>
      <c r="E1384">
        <v>2140645.73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504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505</v>
      </c>
      <c r="E1386">
        <v>3896875.61</v>
      </c>
      <c r="F1386">
        <v>149338.22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506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507</v>
      </c>
      <c r="E1388">
        <v>1566082.57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508</v>
      </c>
      <c r="E1389">
        <v>131576.34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509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510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511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512</v>
      </c>
      <c r="E1393">
        <v>0</v>
      </c>
      <c r="F1393">
        <v>824978.38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513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514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515</v>
      </c>
      <c r="E1396">
        <v>11038953.35</v>
      </c>
      <c r="F1396">
        <v>1488183.76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501</v>
      </c>
      <c r="E1397">
        <v>13633.53</v>
      </c>
      <c r="F1397">
        <v>440464.63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502</v>
      </c>
      <c r="E1398">
        <v>3846042.88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503</v>
      </c>
      <c r="E1399">
        <v>2140645.73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504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505</v>
      </c>
      <c r="E1401">
        <v>3896875.61</v>
      </c>
      <c r="F1401">
        <v>149338.22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506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507</v>
      </c>
      <c r="E1403">
        <v>1759050.84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508</v>
      </c>
      <c r="E1404">
        <v>131231.48000000001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509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510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511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512</v>
      </c>
      <c r="E1408">
        <v>0</v>
      </c>
      <c r="F1408">
        <v>783065.76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513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514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515</v>
      </c>
      <c r="E1411">
        <v>11787480.07</v>
      </c>
      <c r="F1411">
        <v>1372868.62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501</v>
      </c>
      <c r="E1412">
        <v>3934.02</v>
      </c>
      <c r="F1412">
        <v>412852.22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502</v>
      </c>
      <c r="E1413">
        <v>5035956.4000000004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503</v>
      </c>
      <c r="E1414">
        <v>2140645.73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504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505</v>
      </c>
      <c r="E1416">
        <v>3896875.61</v>
      </c>
      <c r="F1416">
        <v>149338.22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506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507</v>
      </c>
      <c r="E1418">
        <v>1773676.84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508</v>
      </c>
      <c r="E1419">
        <v>138842.79999999999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509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510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511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512</v>
      </c>
      <c r="E1423">
        <v>0</v>
      </c>
      <c r="F1423">
        <v>694926.74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513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514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515</v>
      </c>
      <c r="E1426">
        <v>12989931.4</v>
      </c>
      <c r="F1426">
        <v>1257117.18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501</v>
      </c>
      <c r="E1427">
        <v>64033.07</v>
      </c>
      <c r="F1427">
        <v>813596.91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502</v>
      </c>
      <c r="E1428">
        <v>3033428.67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503</v>
      </c>
      <c r="E1429">
        <v>2140645.73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504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505</v>
      </c>
      <c r="E1431">
        <v>3896875.61</v>
      </c>
      <c r="F1431">
        <v>149338.22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506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507</v>
      </c>
      <c r="E1433">
        <v>1792860.96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508</v>
      </c>
      <c r="E1434">
        <v>119181.83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509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510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511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512</v>
      </c>
      <c r="E1438">
        <v>0</v>
      </c>
      <c r="F1438">
        <v>924193.12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513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514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515</v>
      </c>
      <c r="E1441">
        <v>11047025.880000001</v>
      </c>
      <c r="F1441">
        <v>1887128.24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501</v>
      </c>
      <c r="E1442">
        <v>0</v>
      </c>
      <c r="F1442">
        <v>959435.67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502</v>
      </c>
      <c r="E1443">
        <v>421979.27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503</v>
      </c>
      <c r="E1444">
        <v>2929105.9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504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505</v>
      </c>
      <c r="E1446">
        <v>3896875.61</v>
      </c>
      <c r="F1446">
        <v>149338.22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506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507</v>
      </c>
      <c r="E1448">
        <v>1285427.26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508</v>
      </c>
      <c r="E1449">
        <v>92143.19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509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510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511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512</v>
      </c>
      <c r="E1453">
        <v>0</v>
      </c>
      <c r="F1453">
        <v>1023238.16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513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514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515</v>
      </c>
      <c r="E1456">
        <v>8625531.2300000004</v>
      </c>
      <c r="F1456">
        <v>2132012.04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501</v>
      </c>
      <c r="E1457">
        <v>0</v>
      </c>
      <c r="F1457">
        <v>948602.96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502</v>
      </c>
      <c r="E1458">
        <v>1944424.87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503</v>
      </c>
      <c r="E1459">
        <v>2929105.9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504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505</v>
      </c>
      <c r="E1461">
        <v>3896875.61</v>
      </c>
      <c r="F1461">
        <v>149338.22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506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507</v>
      </c>
      <c r="E1463">
        <v>1596253.91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508</v>
      </c>
      <c r="E1464">
        <v>126586.99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509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510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511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512</v>
      </c>
      <c r="E1468">
        <v>0</v>
      </c>
      <c r="F1468">
        <v>940102.83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513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514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515</v>
      </c>
      <c r="E1471">
        <v>10493247.279999999</v>
      </c>
      <c r="F1471">
        <v>2038044.01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501</v>
      </c>
      <c r="E1472">
        <v>0</v>
      </c>
      <c r="F1472">
        <v>574725.68999999994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502</v>
      </c>
      <c r="E1473">
        <v>1356905.62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503</v>
      </c>
      <c r="E1474">
        <v>2929105.9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504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505</v>
      </c>
      <c r="E1476">
        <v>3896875.61</v>
      </c>
      <c r="F1476">
        <v>149338.22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506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507</v>
      </c>
      <c r="E1478">
        <v>1434668.9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508</v>
      </c>
      <c r="E1479">
        <v>117255.19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509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510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511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512</v>
      </c>
      <c r="E1483">
        <v>0</v>
      </c>
      <c r="F1483">
        <v>936322.61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513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514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515</v>
      </c>
      <c r="E1486">
        <v>9734811.2300000004</v>
      </c>
      <c r="F1486">
        <v>1660386.52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501</v>
      </c>
      <c r="E1487">
        <v>0</v>
      </c>
      <c r="F1487">
        <v>572825.81999999995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502</v>
      </c>
      <c r="E1488">
        <v>2158961.7799999998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503</v>
      </c>
      <c r="E1489">
        <v>2929105.9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504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505</v>
      </c>
      <c r="E1491">
        <v>3896875.61</v>
      </c>
      <c r="F1491">
        <v>149338.22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506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507</v>
      </c>
      <c r="E1493">
        <v>1644137.29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508</v>
      </c>
      <c r="E1494">
        <v>129497.9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509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510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511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512</v>
      </c>
      <c r="E1498">
        <v>0</v>
      </c>
      <c r="F1498">
        <v>904247.23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513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514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515</v>
      </c>
      <c r="E1501">
        <v>10758578.49</v>
      </c>
      <c r="F1501">
        <v>1626411.27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501</v>
      </c>
      <c r="E1502">
        <v>0</v>
      </c>
      <c r="F1502">
        <v>597026.86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502</v>
      </c>
      <c r="E1503">
        <v>1588746.4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503</v>
      </c>
      <c r="E1504">
        <v>2929105.9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504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505</v>
      </c>
      <c r="E1506">
        <v>3896875.61</v>
      </c>
      <c r="F1506">
        <v>149338.22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506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507</v>
      </c>
      <c r="E1508">
        <v>1496806.99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508</v>
      </c>
      <c r="E1509">
        <v>113253.14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509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510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511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512</v>
      </c>
      <c r="E1513">
        <v>0</v>
      </c>
      <c r="F1513">
        <v>936437.8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513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514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515</v>
      </c>
      <c r="E1516">
        <v>10024788.050000001</v>
      </c>
      <c r="F1516">
        <v>1682802.88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501</v>
      </c>
      <c r="E1517">
        <v>0</v>
      </c>
      <c r="F1517">
        <v>179506.64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502</v>
      </c>
      <c r="E1518">
        <v>2531253.4500000002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503</v>
      </c>
      <c r="E1519">
        <v>2929105.9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504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505</v>
      </c>
      <c r="E1521">
        <v>3896875.61</v>
      </c>
      <c r="F1521">
        <v>149338.22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506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507</v>
      </c>
      <c r="E1523">
        <v>1584914.93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508</v>
      </c>
      <c r="E1524">
        <v>123732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509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510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511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512</v>
      </c>
      <c r="E1528">
        <v>0</v>
      </c>
      <c r="F1528">
        <v>862428.95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513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514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515</v>
      </c>
      <c r="E1531">
        <v>11065881.91</v>
      </c>
      <c r="F1531">
        <v>1191273.81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501</v>
      </c>
      <c r="E1532">
        <v>0</v>
      </c>
      <c r="F1532">
        <v>192396.64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502</v>
      </c>
      <c r="E1533">
        <v>2774907.9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503</v>
      </c>
      <c r="E1534">
        <v>2929105.9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504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505</v>
      </c>
      <c r="E1536">
        <v>3896875.61</v>
      </c>
      <c r="F1536">
        <v>149338.22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506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507</v>
      </c>
      <c r="E1538">
        <v>1608326.52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508</v>
      </c>
      <c r="E1539">
        <v>130061.93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509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510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511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512</v>
      </c>
      <c r="E1543">
        <v>0</v>
      </c>
      <c r="F1543">
        <v>851430.77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513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514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515</v>
      </c>
      <c r="E1546">
        <v>11339277.869999999</v>
      </c>
      <c r="F1546">
        <v>1193165.6299999999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501</v>
      </c>
      <c r="E1547">
        <v>0</v>
      </c>
      <c r="F1547">
        <v>297890.89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502</v>
      </c>
      <c r="E1548">
        <v>3062744.61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503</v>
      </c>
      <c r="E1549">
        <v>2929105.9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504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505</v>
      </c>
      <c r="E1551">
        <v>3896875.61</v>
      </c>
      <c r="F1551">
        <v>149338.22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506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507</v>
      </c>
      <c r="E1553">
        <v>1740325.27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508</v>
      </c>
      <c r="E1554">
        <v>137608.63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509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510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511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512</v>
      </c>
      <c r="E1558">
        <v>0</v>
      </c>
      <c r="F1558">
        <v>850259.39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513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514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515</v>
      </c>
      <c r="E1561">
        <v>11766660.02</v>
      </c>
      <c r="F1561">
        <v>1297488.49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501</v>
      </c>
      <c r="E1562">
        <v>0</v>
      </c>
      <c r="F1562">
        <v>303436.95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502</v>
      </c>
      <c r="E1563">
        <v>3367040.27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503</v>
      </c>
      <c r="E1564">
        <v>2929105.9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504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505</v>
      </c>
      <c r="E1566">
        <v>3896875.61</v>
      </c>
      <c r="F1566">
        <v>149338.22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506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507</v>
      </c>
      <c r="E1568">
        <v>1874998.61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508</v>
      </c>
      <c r="E1569">
        <v>140324.97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509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510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511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512</v>
      </c>
      <c r="E1573">
        <v>0</v>
      </c>
      <c r="F1573">
        <v>838490.84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513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514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515</v>
      </c>
      <c r="E1576">
        <v>12208345.369999999</v>
      </c>
      <c r="F1576">
        <v>1291266.01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501</v>
      </c>
      <c r="E1577">
        <v>0</v>
      </c>
      <c r="F1577">
        <v>664110.99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502</v>
      </c>
      <c r="E1578">
        <v>3900756.97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503</v>
      </c>
      <c r="E1579">
        <v>2929105.9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504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505</v>
      </c>
      <c r="E1581">
        <v>3896875.61</v>
      </c>
      <c r="F1581">
        <v>149338.22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506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507</v>
      </c>
      <c r="E1583">
        <v>2070743.9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508</v>
      </c>
      <c r="E1584">
        <v>153348.84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509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510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511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512</v>
      </c>
      <c r="E1588">
        <v>0</v>
      </c>
      <c r="F1588">
        <v>831702.06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513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514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515</v>
      </c>
      <c r="E1591">
        <v>12950831.23</v>
      </c>
      <c r="F1591">
        <v>1645151.26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501</v>
      </c>
      <c r="E1592">
        <v>0</v>
      </c>
      <c r="F1592">
        <v>1047675.46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502</v>
      </c>
      <c r="E1593">
        <v>3771511.77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503</v>
      </c>
      <c r="E1594">
        <v>2929105.9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504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505</v>
      </c>
      <c r="E1596">
        <v>3896875.61</v>
      </c>
      <c r="F1596">
        <v>149338.22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506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507</v>
      </c>
      <c r="E1598">
        <v>2006483.38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508</v>
      </c>
      <c r="E1599">
        <v>152500.91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509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510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511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512</v>
      </c>
      <c r="E1603">
        <v>0</v>
      </c>
      <c r="F1603">
        <v>850275.79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513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514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515</v>
      </c>
      <c r="E1606">
        <v>12756477.58</v>
      </c>
      <c r="F1606">
        <v>2047289.47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501</v>
      </c>
      <c r="E1607">
        <v>0</v>
      </c>
      <c r="F1607">
        <v>949100.6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502</v>
      </c>
      <c r="E1608">
        <v>3308060.37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503</v>
      </c>
      <c r="E1609">
        <v>2929105.9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504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505</v>
      </c>
      <c r="E1611">
        <v>3896875.61</v>
      </c>
      <c r="F1611">
        <v>149338.22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506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507</v>
      </c>
      <c r="E1613">
        <v>1853695.69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508</v>
      </c>
      <c r="E1614">
        <v>149199.69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509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510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511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512</v>
      </c>
      <c r="E1618">
        <v>0</v>
      </c>
      <c r="F1618">
        <v>874265.58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513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514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515</v>
      </c>
      <c r="E1621">
        <v>12136937.27</v>
      </c>
      <c r="F1621">
        <v>1972704.39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501</v>
      </c>
      <c r="E1622">
        <v>0</v>
      </c>
      <c r="F1622">
        <v>809100.63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502</v>
      </c>
      <c r="E1623">
        <v>4112392.81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503</v>
      </c>
      <c r="E1624">
        <v>2929105.9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504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505</v>
      </c>
      <c r="E1626">
        <v>3896875.61</v>
      </c>
      <c r="F1626">
        <v>149338.22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506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507</v>
      </c>
      <c r="E1628">
        <v>2023731.95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508</v>
      </c>
      <c r="E1629">
        <v>157626.01999999999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509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510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511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512</v>
      </c>
      <c r="E1633">
        <v>0</v>
      </c>
      <c r="F1633">
        <v>825484.99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513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514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515</v>
      </c>
      <c r="E1636">
        <v>13119732.289999999</v>
      </c>
      <c r="F1636">
        <v>1783923.83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501</v>
      </c>
      <c r="E1637">
        <v>0</v>
      </c>
      <c r="F1637">
        <v>623387.91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502</v>
      </c>
      <c r="E1638">
        <v>4785699.29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503</v>
      </c>
      <c r="E1639">
        <v>2929105.9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504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505</v>
      </c>
      <c r="E1641">
        <v>3896875.61</v>
      </c>
      <c r="F1641">
        <v>149338.22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506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507</v>
      </c>
      <c r="E1643">
        <v>2281466.96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508</v>
      </c>
      <c r="E1644">
        <v>158500.54999999999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509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510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511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512</v>
      </c>
      <c r="E1648">
        <v>0</v>
      </c>
      <c r="F1648">
        <v>783551.49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513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514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515</v>
      </c>
      <c r="E1651">
        <v>14051648.32</v>
      </c>
      <c r="F1651">
        <v>1556277.62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501</v>
      </c>
      <c r="E1652">
        <v>0</v>
      </c>
      <c r="F1652">
        <v>504407.47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502</v>
      </c>
      <c r="E1653">
        <v>6212500.7199999997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503</v>
      </c>
      <c r="E1654">
        <v>2929105.9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504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505</v>
      </c>
      <c r="E1656">
        <v>3896875.61</v>
      </c>
      <c r="F1656">
        <v>149338.22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506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507</v>
      </c>
      <c r="E1658">
        <v>2318958.31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508</v>
      </c>
      <c r="E1659">
        <v>167059.35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509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510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511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512</v>
      </c>
      <c r="E1663">
        <v>0</v>
      </c>
      <c r="F1663">
        <v>695461.44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513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514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515</v>
      </c>
      <c r="E1666">
        <v>15524499.9</v>
      </c>
      <c r="F1666">
        <v>1349207.12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501</v>
      </c>
      <c r="E1667">
        <v>0</v>
      </c>
      <c r="F1667">
        <v>1342950.42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502</v>
      </c>
      <c r="E1668">
        <v>3823553.08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503</v>
      </c>
      <c r="E1669">
        <v>2929105.9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504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505</v>
      </c>
      <c r="E1671">
        <v>3896875.61</v>
      </c>
      <c r="F1671">
        <v>149338.22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506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507</v>
      </c>
      <c r="E1673">
        <v>2307389.7599999998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508</v>
      </c>
      <c r="E1674">
        <v>144401.25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509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510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511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512</v>
      </c>
      <c r="E1678">
        <v>0</v>
      </c>
      <c r="F1678">
        <v>924528.54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513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514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515</v>
      </c>
      <c r="E1681">
        <v>13101325.6</v>
      </c>
      <c r="F1681">
        <v>2416817.1800000002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501</v>
      </c>
      <c r="E1682">
        <v>0</v>
      </c>
      <c r="F1682">
        <v>784589.86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502</v>
      </c>
      <c r="E1683">
        <v>319965.71000000002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503</v>
      </c>
      <c r="E1684">
        <v>2140645.73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504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505</v>
      </c>
      <c r="E1686">
        <v>3896875.61</v>
      </c>
      <c r="F1686">
        <v>149338.22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506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507</v>
      </c>
      <c r="E1688">
        <v>1094999.83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508</v>
      </c>
      <c r="E1689">
        <v>77366.17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509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510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511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512</v>
      </c>
      <c r="E1693">
        <v>0</v>
      </c>
      <c r="F1693">
        <v>1022586.11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513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514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515</v>
      </c>
      <c r="E1696">
        <v>7529853.0599999996</v>
      </c>
      <c r="F1696">
        <v>1956514.19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501</v>
      </c>
      <c r="E1697">
        <v>0</v>
      </c>
      <c r="F1697">
        <v>1214479.4099999999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502</v>
      </c>
      <c r="E1698">
        <v>1654994.54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503</v>
      </c>
      <c r="E1699">
        <v>2140645.73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504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505</v>
      </c>
      <c r="E1701">
        <v>3896875.61</v>
      </c>
      <c r="F1701">
        <v>149338.22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506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507</v>
      </c>
      <c r="E1703">
        <v>1411256.87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508</v>
      </c>
      <c r="E1704">
        <v>108092.01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509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510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511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512</v>
      </c>
      <c r="E1708">
        <v>0</v>
      </c>
      <c r="F1708">
        <v>939771.81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513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514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515</v>
      </c>
      <c r="E1711">
        <v>9211864.7699999996</v>
      </c>
      <c r="F1711">
        <v>2303589.44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501</v>
      </c>
      <c r="E1712">
        <v>0</v>
      </c>
      <c r="F1712">
        <v>842945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502</v>
      </c>
      <c r="E1713">
        <v>1161713.92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503</v>
      </c>
      <c r="E1714">
        <v>2140645.73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504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505</v>
      </c>
      <c r="E1716">
        <v>3896875.61</v>
      </c>
      <c r="F1716">
        <v>149338.22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506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507</v>
      </c>
      <c r="E1718">
        <v>1265966.56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508</v>
      </c>
      <c r="E1719">
        <v>101942.55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509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510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511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512</v>
      </c>
      <c r="E1723">
        <v>0</v>
      </c>
      <c r="F1723">
        <v>936110.22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513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514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515</v>
      </c>
      <c r="E1726">
        <v>8567144.3900000006</v>
      </c>
      <c r="F1726">
        <v>1928393.44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501</v>
      </c>
      <c r="E1727">
        <v>0</v>
      </c>
      <c r="F1727">
        <v>802844.77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502</v>
      </c>
      <c r="E1728">
        <v>1887846.58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503</v>
      </c>
      <c r="E1729">
        <v>2140645.73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504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505</v>
      </c>
      <c r="E1731">
        <v>3896875.61</v>
      </c>
      <c r="F1731">
        <v>149338.22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506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507</v>
      </c>
      <c r="E1733">
        <v>1450467.43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508</v>
      </c>
      <c r="E1734">
        <v>114694.45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509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510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511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512</v>
      </c>
      <c r="E1738">
        <v>0</v>
      </c>
      <c r="F1738">
        <v>903934.68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513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514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515</v>
      </c>
      <c r="E1741">
        <v>9490529.8000000007</v>
      </c>
      <c r="F1741">
        <v>1856117.68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501</v>
      </c>
      <c r="E1742">
        <v>0</v>
      </c>
      <c r="F1742">
        <v>877009.32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502</v>
      </c>
      <c r="E1743">
        <v>1351363.35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503</v>
      </c>
      <c r="E1744">
        <v>2140645.73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504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505</v>
      </c>
      <c r="E1746">
        <v>3896875.61</v>
      </c>
      <c r="F1746">
        <v>149338.22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506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507</v>
      </c>
      <c r="E1748">
        <v>1309715.43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508</v>
      </c>
      <c r="E1749">
        <v>98122.72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509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510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511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512</v>
      </c>
      <c r="E1753">
        <v>0</v>
      </c>
      <c r="F1753">
        <v>936166.37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513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514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515</v>
      </c>
      <c r="E1756">
        <v>8796722.8499999996</v>
      </c>
      <c r="F1756">
        <v>1962513.9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501</v>
      </c>
      <c r="E1757">
        <v>0</v>
      </c>
      <c r="F1757">
        <v>321394.63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502</v>
      </c>
      <c r="E1758">
        <v>2152994.1800000002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503</v>
      </c>
      <c r="E1759">
        <v>2140645.73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504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505</v>
      </c>
      <c r="E1761">
        <v>3896875.61</v>
      </c>
      <c r="F1761">
        <v>149338.22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506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507</v>
      </c>
      <c r="E1763">
        <v>1379958.72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508</v>
      </c>
      <c r="E1764">
        <v>109937.11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509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510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511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512</v>
      </c>
      <c r="E1768">
        <v>0</v>
      </c>
      <c r="F1768">
        <v>862281.89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513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514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515</v>
      </c>
      <c r="E1771">
        <v>9680411.3699999992</v>
      </c>
      <c r="F1771">
        <v>1333014.74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501</v>
      </c>
      <c r="E1772">
        <v>0</v>
      </c>
      <c r="F1772">
        <v>306221.36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502</v>
      </c>
      <c r="E1773">
        <v>2356995.2400000002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503</v>
      </c>
      <c r="E1774">
        <v>2140645.73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504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505</v>
      </c>
      <c r="E1776">
        <v>3896875.61</v>
      </c>
      <c r="F1776">
        <v>149338.22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506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507</v>
      </c>
      <c r="E1778">
        <v>1383642.35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508</v>
      </c>
      <c r="E1779">
        <v>114728.94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509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510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511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512</v>
      </c>
      <c r="E1783">
        <v>0</v>
      </c>
      <c r="F1783">
        <v>851233.17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513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514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515</v>
      </c>
      <c r="E1786">
        <v>9892887.8699999992</v>
      </c>
      <c r="F1786">
        <v>1306792.75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501</v>
      </c>
      <c r="E1787">
        <v>0</v>
      </c>
      <c r="F1787">
        <v>448130.25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502</v>
      </c>
      <c r="E1788">
        <v>2660565.5499999998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503</v>
      </c>
      <c r="E1789">
        <v>2140645.73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504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505</v>
      </c>
      <c r="E1791">
        <v>3896875.61</v>
      </c>
      <c r="F1791">
        <v>149338.22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506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507</v>
      </c>
      <c r="E1793">
        <v>1520999.78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508</v>
      </c>
      <c r="E1794">
        <v>123842.52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509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510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511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512</v>
      </c>
      <c r="E1798">
        <v>0</v>
      </c>
      <c r="F1798">
        <v>850076.34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513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514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515</v>
      </c>
      <c r="E1801">
        <v>10342929.199999999</v>
      </c>
      <c r="F1801">
        <v>1447544.81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501</v>
      </c>
      <c r="E1802">
        <v>0</v>
      </c>
      <c r="F1802">
        <v>432742.72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502</v>
      </c>
      <c r="E1803">
        <v>2940414.15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503</v>
      </c>
      <c r="E1804">
        <v>2140645.73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504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505</v>
      </c>
      <c r="E1806">
        <v>3896875.61</v>
      </c>
      <c r="F1806">
        <v>149338.22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506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507</v>
      </c>
      <c r="E1808">
        <v>1645179.25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508</v>
      </c>
      <c r="E1809">
        <v>127096.07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509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510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511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512</v>
      </c>
      <c r="E1813">
        <v>0</v>
      </c>
      <c r="F1813">
        <v>838298.33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513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514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515</v>
      </c>
      <c r="E1816">
        <v>10750210.82</v>
      </c>
      <c r="F1816">
        <v>1420379.27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501</v>
      </c>
      <c r="E1817">
        <v>0</v>
      </c>
      <c r="F1817">
        <v>717291.5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502</v>
      </c>
      <c r="E1818">
        <v>3397371.55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503</v>
      </c>
      <c r="E1819">
        <v>2140645.73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504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505</v>
      </c>
      <c r="E1821">
        <v>3896875.61</v>
      </c>
      <c r="F1821">
        <v>149338.22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506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507</v>
      </c>
      <c r="E1823">
        <v>1793412.23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508</v>
      </c>
      <c r="E1824">
        <v>136009.76999999999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509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510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511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512</v>
      </c>
      <c r="E1828">
        <v>0</v>
      </c>
      <c r="F1828">
        <v>831584.7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513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514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515</v>
      </c>
      <c r="E1831">
        <v>11364314.9</v>
      </c>
      <c r="F1831">
        <v>1698214.42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501</v>
      </c>
      <c r="E1832">
        <v>0</v>
      </c>
      <c r="F1832">
        <v>627454.18000000005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502</v>
      </c>
      <c r="E1833">
        <v>2988946.71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503</v>
      </c>
      <c r="E1834">
        <v>2140645.73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504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505</v>
      </c>
      <c r="E1836">
        <v>3896875.61</v>
      </c>
      <c r="F1836">
        <v>149338.22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506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507</v>
      </c>
      <c r="E1838">
        <v>1526617.38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508</v>
      </c>
      <c r="E1839">
        <v>125798.99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509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510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511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512</v>
      </c>
      <c r="E1843">
        <v>0</v>
      </c>
      <c r="F1843">
        <v>849815.58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513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514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515</v>
      </c>
      <c r="E1846">
        <v>10678884.42</v>
      </c>
      <c r="F1846">
        <v>1626607.98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501</v>
      </c>
      <c r="E1847">
        <v>0</v>
      </c>
      <c r="F1847">
        <v>646448.91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502</v>
      </c>
      <c r="E1848">
        <v>2661360.5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503</v>
      </c>
      <c r="E1849">
        <v>2140645.73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504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505</v>
      </c>
      <c r="E1851">
        <v>3896875.61</v>
      </c>
      <c r="F1851">
        <v>149338.22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506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507</v>
      </c>
      <c r="E1853">
        <v>1456385.61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508</v>
      </c>
      <c r="E1854">
        <v>125375.3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509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510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511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512</v>
      </c>
      <c r="E1858">
        <v>0</v>
      </c>
      <c r="F1858">
        <v>873872.27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513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514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515</v>
      </c>
      <c r="E1861">
        <v>10280642.76</v>
      </c>
      <c r="F1861">
        <v>1669659.4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501</v>
      </c>
      <c r="E1862">
        <v>0</v>
      </c>
      <c r="F1862">
        <v>528046.15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502</v>
      </c>
      <c r="E1863">
        <v>3279774.71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503</v>
      </c>
      <c r="E1864">
        <v>2140645.73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504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505</v>
      </c>
      <c r="E1866">
        <v>3896875.61</v>
      </c>
      <c r="F1866">
        <v>149338.22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506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507</v>
      </c>
      <c r="E1868">
        <v>1566208.85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508</v>
      </c>
      <c r="E1869">
        <v>131264.38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509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510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511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512</v>
      </c>
      <c r="E1873">
        <v>0</v>
      </c>
      <c r="F1873">
        <v>825080.91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513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514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515</v>
      </c>
      <c r="E1876">
        <v>11014769.300000001</v>
      </c>
      <c r="F1876">
        <v>1502465.28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501</v>
      </c>
      <c r="E1877">
        <v>0</v>
      </c>
      <c r="F1877">
        <v>447400.52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502</v>
      </c>
      <c r="E1878">
        <v>3841503.53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503</v>
      </c>
      <c r="E1879">
        <v>2140645.73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504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505</v>
      </c>
      <c r="E1881">
        <v>3896875.61</v>
      </c>
      <c r="F1881">
        <v>149338.22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506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507</v>
      </c>
      <c r="E1883">
        <v>1758954.17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508</v>
      </c>
      <c r="E1884">
        <v>131412.94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509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510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511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512</v>
      </c>
      <c r="E1888">
        <v>0</v>
      </c>
      <c r="F1888">
        <v>783119.59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513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514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515</v>
      </c>
      <c r="E1891">
        <v>11769392</v>
      </c>
      <c r="F1891">
        <v>1379858.33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501</v>
      </c>
      <c r="E1892">
        <v>0</v>
      </c>
      <c r="F1892">
        <v>413764.84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502</v>
      </c>
      <c r="E1893">
        <v>5034410.1100000003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503</v>
      </c>
      <c r="E1894">
        <v>2140645.73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504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505</v>
      </c>
      <c r="E1896">
        <v>3896875.61</v>
      </c>
      <c r="F1896">
        <v>149338.22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506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507</v>
      </c>
      <c r="E1898">
        <v>1773508.2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508</v>
      </c>
      <c r="E1899">
        <v>138832.57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509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510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511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512</v>
      </c>
      <c r="E1903">
        <v>0</v>
      </c>
      <c r="F1903">
        <v>694879.98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513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514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515</v>
      </c>
      <c r="E1906">
        <v>12984272.220000001</v>
      </c>
      <c r="F1906">
        <v>1257983.04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501</v>
      </c>
      <c r="E1907">
        <v>0</v>
      </c>
      <c r="F1907">
        <v>849675.67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502</v>
      </c>
      <c r="E1908">
        <v>3022727.13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503</v>
      </c>
      <c r="E1909">
        <v>2140645.73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504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505</v>
      </c>
      <c r="E1911">
        <v>3896875.61</v>
      </c>
      <c r="F1911">
        <v>149338.22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506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507</v>
      </c>
      <c r="E1913">
        <v>1792967.77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508</v>
      </c>
      <c r="E1914">
        <v>119195.57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509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510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511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512</v>
      </c>
      <c r="E1918">
        <v>0</v>
      </c>
      <c r="F1918">
        <v>924182.62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513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514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515</v>
      </c>
      <c r="E1921">
        <v>10972411.82</v>
      </c>
      <c r="F1921">
        <v>1923196.51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501</v>
      </c>
      <c r="E1922">
        <v>0</v>
      </c>
      <c r="F1922">
        <v>1188855.8600000001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502</v>
      </c>
      <c r="E1923">
        <v>426975.58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503</v>
      </c>
      <c r="E1924">
        <v>2929105.9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504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505</v>
      </c>
      <c r="E1926">
        <v>3896875.61</v>
      </c>
      <c r="F1926">
        <v>149338.22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506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507</v>
      </c>
      <c r="E1928">
        <v>782406.58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508</v>
      </c>
      <c r="E1929">
        <v>92559.39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509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510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511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512</v>
      </c>
      <c r="E1933">
        <v>0</v>
      </c>
      <c r="F1933">
        <v>1023195.88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513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514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515</v>
      </c>
      <c r="E1936">
        <v>8127923.0700000003</v>
      </c>
      <c r="F1936">
        <v>2361389.96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501</v>
      </c>
      <c r="E1937">
        <v>0</v>
      </c>
      <c r="F1937">
        <v>1137341.79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502</v>
      </c>
      <c r="E1938">
        <v>1937432.87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503</v>
      </c>
      <c r="E1939">
        <v>2929105.9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504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505</v>
      </c>
      <c r="E1941">
        <v>3896875.61</v>
      </c>
      <c r="F1941">
        <v>149338.22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506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507</v>
      </c>
      <c r="E1943">
        <v>1072362.6100000001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508</v>
      </c>
      <c r="E1944">
        <v>126928.58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509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510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511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512</v>
      </c>
      <c r="E1948">
        <v>0</v>
      </c>
      <c r="F1948">
        <v>940113.09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513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514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515</v>
      </c>
      <c r="E1951">
        <v>9962705.5700000003</v>
      </c>
      <c r="F1951">
        <v>2226793.1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501</v>
      </c>
      <c r="E1952">
        <v>0</v>
      </c>
      <c r="F1952">
        <v>687968.06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502</v>
      </c>
      <c r="E1953">
        <v>1366874.36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503</v>
      </c>
      <c r="E1954">
        <v>2929105.9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504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505</v>
      </c>
      <c r="E1956">
        <v>3896875.61</v>
      </c>
      <c r="F1956">
        <v>149338.22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506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507</v>
      </c>
      <c r="E1958">
        <v>915038.87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508</v>
      </c>
      <c r="E1959">
        <v>117380.47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509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510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511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512</v>
      </c>
      <c r="E1963">
        <v>0</v>
      </c>
      <c r="F1963">
        <v>936344.07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513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514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515</v>
      </c>
      <c r="E1966">
        <v>9225275.2100000009</v>
      </c>
      <c r="F1966">
        <v>1773650.35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501</v>
      </c>
      <c r="E1967">
        <v>0</v>
      </c>
      <c r="F1967">
        <v>679518.82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502</v>
      </c>
      <c r="E1968">
        <v>2150996.6800000002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503</v>
      </c>
      <c r="E1969">
        <v>2929105.9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504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505</v>
      </c>
      <c r="E1971">
        <v>3896875.61</v>
      </c>
      <c r="F1971">
        <v>149338.22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506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507</v>
      </c>
      <c r="E1973">
        <v>1124881.71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508</v>
      </c>
      <c r="E1974">
        <v>129628.75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509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510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511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512</v>
      </c>
      <c r="E1978">
        <v>0</v>
      </c>
      <c r="F1978">
        <v>904236.77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513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514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515</v>
      </c>
      <c r="E1981">
        <v>10231488.66</v>
      </c>
      <c r="F1981">
        <v>1733093.81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501</v>
      </c>
      <c r="E1982">
        <v>0</v>
      </c>
      <c r="F1982">
        <v>707539.56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502</v>
      </c>
      <c r="E1983">
        <v>1591608.13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503</v>
      </c>
      <c r="E1984">
        <v>2929105.9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504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505</v>
      </c>
      <c r="E1986">
        <v>3896875.61</v>
      </c>
      <c r="F1986">
        <v>149338.22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506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507</v>
      </c>
      <c r="E1988">
        <v>988191.58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508</v>
      </c>
      <c r="E1989">
        <v>113325.89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509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510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511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512</v>
      </c>
      <c r="E1993">
        <v>0</v>
      </c>
      <c r="F1993">
        <v>936399.95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513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514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515</v>
      </c>
      <c r="E1996">
        <v>9519107.1199999992</v>
      </c>
      <c r="F1996">
        <v>1793277.73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501</v>
      </c>
      <c r="E1997">
        <v>0</v>
      </c>
      <c r="F1997">
        <v>206264.77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502</v>
      </c>
      <c r="E1998">
        <v>2537014.9300000002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503</v>
      </c>
      <c r="E1999">
        <v>2929105.9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504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505</v>
      </c>
      <c r="E2001">
        <v>3896875.61</v>
      </c>
      <c r="F2001">
        <v>149338.22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506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507</v>
      </c>
      <c r="E2003">
        <v>1095017.1000000001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508</v>
      </c>
      <c r="E2004">
        <v>123732.54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509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510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511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512</v>
      </c>
      <c r="E2008">
        <v>0</v>
      </c>
      <c r="F2008">
        <v>862421.15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513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514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515</v>
      </c>
      <c r="E2011">
        <v>10581746.08</v>
      </c>
      <c r="F2011">
        <v>1218024.1399999999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501</v>
      </c>
      <c r="E2012">
        <v>0</v>
      </c>
      <c r="F2012">
        <v>217587.22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502</v>
      </c>
      <c r="E2013">
        <v>2764758.17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503</v>
      </c>
      <c r="E2014">
        <v>2929105.9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504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505</v>
      </c>
      <c r="E2016">
        <v>3896875.61</v>
      </c>
      <c r="F2016">
        <v>149338.22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506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507</v>
      </c>
      <c r="E2018">
        <v>1125315.25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508</v>
      </c>
      <c r="E2019">
        <v>130049.92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509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510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511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512</v>
      </c>
      <c r="E2023">
        <v>0</v>
      </c>
      <c r="F2023">
        <v>851471.89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513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514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515</v>
      </c>
      <c r="E2026">
        <v>10846104.85</v>
      </c>
      <c r="F2026">
        <v>1218397.33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501</v>
      </c>
      <c r="E2027">
        <v>0</v>
      </c>
      <c r="F2027">
        <v>334850.62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502</v>
      </c>
      <c r="E2028">
        <v>3049711.41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503</v>
      </c>
      <c r="E2029">
        <v>2929105.9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504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505</v>
      </c>
      <c r="E2031">
        <v>3896875.61</v>
      </c>
      <c r="F2031">
        <v>149338.22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506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507</v>
      </c>
      <c r="E2033">
        <v>1244787.81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508</v>
      </c>
      <c r="E2034">
        <v>137631.35999999999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509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510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511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512</v>
      </c>
      <c r="E2038">
        <v>0</v>
      </c>
      <c r="F2038">
        <v>850252.19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513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514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515</v>
      </c>
      <c r="E2041">
        <v>11258112.1</v>
      </c>
      <c r="F2041">
        <v>1334441.02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501</v>
      </c>
      <c r="E2042">
        <v>0</v>
      </c>
      <c r="F2042">
        <v>333854.77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502</v>
      </c>
      <c r="E2043">
        <v>3346958.35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503</v>
      </c>
      <c r="E2044">
        <v>2929105.9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504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505</v>
      </c>
      <c r="E2046">
        <v>3896875.61</v>
      </c>
      <c r="F2046">
        <v>149338.22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506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507</v>
      </c>
      <c r="E2048">
        <v>1372380.46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508</v>
      </c>
      <c r="E2049">
        <v>140328.82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509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510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511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512</v>
      </c>
      <c r="E2053">
        <v>0</v>
      </c>
      <c r="F2053">
        <v>838490.04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513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514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515</v>
      </c>
      <c r="E2056">
        <v>11685649.140000001</v>
      </c>
      <c r="F2056">
        <v>1321683.03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501</v>
      </c>
      <c r="E2057">
        <v>0</v>
      </c>
      <c r="F2057">
        <v>751906.47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502</v>
      </c>
      <c r="E2058">
        <v>3864727.89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503</v>
      </c>
      <c r="E2059">
        <v>2929105.9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504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505</v>
      </c>
      <c r="E2061">
        <v>3896875.61</v>
      </c>
      <c r="F2061">
        <v>149338.22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506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507</v>
      </c>
      <c r="E2063">
        <v>1543098.92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508</v>
      </c>
      <c r="E2064">
        <v>153466.95000000001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509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510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511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512</v>
      </c>
      <c r="E2068">
        <v>0</v>
      </c>
      <c r="F2068">
        <v>831717.2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513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514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515</v>
      </c>
      <c r="E2071">
        <v>12387275.27</v>
      </c>
      <c r="F2071">
        <v>1732961.89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501</v>
      </c>
      <c r="E2072">
        <v>0</v>
      </c>
      <c r="F2072">
        <v>1224404.8700000001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502</v>
      </c>
      <c r="E2073">
        <v>3740520.5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503</v>
      </c>
      <c r="E2074">
        <v>2929105.9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504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505</v>
      </c>
      <c r="E2076">
        <v>3896875.61</v>
      </c>
      <c r="F2076">
        <v>149338.22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506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507</v>
      </c>
      <c r="E2078">
        <v>1501822.84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508</v>
      </c>
      <c r="E2079">
        <v>152925.65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509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510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511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512</v>
      </c>
      <c r="E2083">
        <v>0</v>
      </c>
      <c r="F2083">
        <v>850270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513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514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515</v>
      </c>
      <c r="E2086">
        <v>12221250.5</v>
      </c>
      <c r="F2086">
        <v>2224013.09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501</v>
      </c>
      <c r="E2087">
        <v>0</v>
      </c>
      <c r="F2087">
        <v>1118393.1000000001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502</v>
      </c>
      <c r="E2088">
        <v>3283523.05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503</v>
      </c>
      <c r="E2089">
        <v>2929105.9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504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505</v>
      </c>
      <c r="E2091">
        <v>3896875.61</v>
      </c>
      <c r="F2091">
        <v>149338.22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506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507</v>
      </c>
      <c r="E2093">
        <v>1359849.88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508</v>
      </c>
      <c r="E2094">
        <v>149535.06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509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510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511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512</v>
      </c>
      <c r="E2098">
        <v>0</v>
      </c>
      <c r="F2098">
        <v>874266.43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513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514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515</v>
      </c>
      <c r="E2101">
        <v>11618889.5</v>
      </c>
      <c r="F2101">
        <v>2141997.7400000002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501</v>
      </c>
      <c r="E2102">
        <v>0</v>
      </c>
      <c r="F2102">
        <v>939631.62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502</v>
      </c>
      <c r="E2103">
        <v>4077762.68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503</v>
      </c>
      <c r="E2104">
        <v>2929105.9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504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505</v>
      </c>
      <c r="E2106">
        <v>3896875.61</v>
      </c>
      <c r="F2106">
        <v>149338.22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506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507</v>
      </c>
      <c r="E2108">
        <v>1533976.86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508</v>
      </c>
      <c r="E2109">
        <v>157745.41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509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510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511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512</v>
      </c>
      <c r="E2113">
        <v>0</v>
      </c>
      <c r="F2113">
        <v>825490.68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513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514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515</v>
      </c>
      <c r="E2116">
        <v>12595466.460000001</v>
      </c>
      <c r="F2116">
        <v>1914460.52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501</v>
      </c>
      <c r="E2117">
        <v>0</v>
      </c>
      <c r="F2117">
        <v>705751.17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502</v>
      </c>
      <c r="E2118">
        <v>4740232.05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503</v>
      </c>
      <c r="E2119">
        <v>2929105.9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504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505</v>
      </c>
      <c r="E2121">
        <v>3896875.61</v>
      </c>
      <c r="F2121">
        <v>149338.22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506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507</v>
      </c>
      <c r="E2123">
        <v>1791964.72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508</v>
      </c>
      <c r="E2124">
        <v>158503.63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509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510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511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512</v>
      </c>
      <c r="E2128">
        <v>0</v>
      </c>
      <c r="F2128">
        <v>783591.35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513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514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515</v>
      </c>
      <c r="E2131">
        <v>13516681.92</v>
      </c>
      <c r="F2131">
        <v>1638680.74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501</v>
      </c>
      <c r="E2132">
        <v>0</v>
      </c>
      <c r="F2132">
        <v>530793.56999999995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502</v>
      </c>
      <c r="E2133">
        <v>6153567.9800000004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503</v>
      </c>
      <c r="E2134">
        <v>2929105.9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504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505</v>
      </c>
      <c r="E2136">
        <v>3896875.61</v>
      </c>
      <c r="F2136">
        <v>149338.22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506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507</v>
      </c>
      <c r="E2138">
        <v>1887867.01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508</v>
      </c>
      <c r="E2139">
        <v>167048.56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509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510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511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512</v>
      </c>
      <c r="E2143">
        <v>0</v>
      </c>
      <c r="F2143">
        <v>695501.76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513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514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515</v>
      </c>
      <c r="E2146">
        <v>15034465.07</v>
      </c>
      <c r="F2146">
        <v>1375633.55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501</v>
      </c>
      <c r="E2147">
        <v>0</v>
      </c>
      <c r="F2147">
        <v>1606429.18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502</v>
      </c>
      <c r="E2148">
        <v>3793868.87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503</v>
      </c>
      <c r="E2149">
        <v>2929105.9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504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505</v>
      </c>
      <c r="E2151">
        <v>3896875.61</v>
      </c>
      <c r="F2151">
        <v>149338.22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506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507</v>
      </c>
      <c r="E2153">
        <v>1766485.93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508</v>
      </c>
      <c r="E2154">
        <v>144810.54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509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510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511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512</v>
      </c>
      <c r="E2158">
        <v>0</v>
      </c>
      <c r="F2158">
        <v>924517.83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513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514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515</v>
      </c>
      <c r="E2161">
        <v>12531146.859999999</v>
      </c>
      <c r="F2161">
        <v>2680285.23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501</v>
      </c>
      <c r="E2162">
        <v>0</v>
      </c>
      <c r="F2162">
        <v>1029451.79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502</v>
      </c>
      <c r="E2163">
        <v>324617.32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503</v>
      </c>
      <c r="E2164">
        <v>2140645.73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504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505</v>
      </c>
      <c r="E2166">
        <v>3896875.61</v>
      </c>
      <c r="F2166">
        <v>149338.22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506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507</v>
      </c>
      <c r="E2168">
        <v>680197.21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508</v>
      </c>
      <c r="E2169">
        <v>77961.2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509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510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511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512</v>
      </c>
      <c r="E2173">
        <v>0</v>
      </c>
      <c r="F2173">
        <v>1022540.32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513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514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515</v>
      </c>
      <c r="E2176">
        <v>7120297.0800000001</v>
      </c>
      <c r="F2176">
        <v>2201330.33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501</v>
      </c>
      <c r="E2177">
        <v>0</v>
      </c>
      <c r="F2177">
        <v>1529076.46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502</v>
      </c>
      <c r="E2178">
        <v>1644901.23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503</v>
      </c>
      <c r="E2179">
        <v>2140645.73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504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505</v>
      </c>
      <c r="E2181">
        <v>3896875.61</v>
      </c>
      <c r="F2181">
        <v>149338.22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506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507</v>
      </c>
      <c r="E2183">
        <v>918097.49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508</v>
      </c>
      <c r="E2184">
        <v>108678.16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509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510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511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512</v>
      </c>
      <c r="E2188">
        <v>0</v>
      </c>
      <c r="F2188">
        <v>939757.26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513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514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515</v>
      </c>
      <c r="E2191">
        <v>8709198.2200000007</v>
      </c>
      <c r="F2191">
        <v>2618171.94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501</v>
      </c>
      <c r="E2192">
        <v>0</v>
      </c>
      <c r="F2192">
        <v>1046256.71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502</v>
      </c>
      <c r="E2193">
        <v>1164874.96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503</v>
      </c>
      <c r="E2194">
        <v>2140645.73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504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505</v>
      </c>
      <c r="E2196">
        <v>3896875.61</v>
      </c>
      <c r="F2196">
        <v>149338.22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506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507</v>
      </c>
      <c r="E2198">
        <v>785067.2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508</v>
      </c>
      <c r="E2199">
        <v>102264.58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509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510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511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512</v>
      </c>
      <c r="E2203">
        <v>0</v>
      </c>
      <c r="F2203">
        <v>936080.29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513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514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515</v>
      </c>
      <c r="E2206">
        <v>8089728.0800000001</v>
      </c>
      <c r="F2206">
        <v>2131675.2200000002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501</v>
      </c>
      <c r="E2207">
        <v>0</v>
      </c>
      <c r="F2207">
        <v>983107.4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502</v>
      </c>
      <c r="E2208">
        <v>1875279.45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503</v>
      </c>
      <c r="E2209">
        <v>2140645.73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504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505</v>
      </c>
      <c r="E2211">
        <v>3896875.61</v>
      </c>
      <c r="F2211">
        <v>149338.22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506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507</v>
      </c>
      <c r="E2213">
        <v>963766.57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508</v>
      </c>
      <c r="E2214">
        <v>115056.57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509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510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511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512</v>
      </c>
      <c r="E2218">
        <v>0</v>
      </c>
      <c r="F2218">
        <v>903918.59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513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514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515</v>
      </c>
      <c r="E2221">
        <v>8991623.9499999993</v>
      </c>
      <c r="F2221">
        <v>2036364.2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501</v>
      </c>
      <c r="E2222">
        <v>0</v>
      </c>
      <c r="F2222">
        <v>1080997.67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502</v>
      </c>
      <c r="E2223">
        <v>1349885.63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503</v>
      </c>
      <c r="E2224">
        <v>2140645.73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504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505</v>
      </c>
      <c r="E2226">
        <v>3896875.61</v>
      </c>
      <c r="F2226">
        <v>149338.22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506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507</v>
      </c>
      <c r="E2228">
        <v>842577.73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508</v>
      </c>
      <c r="E2229">
        <v>98332.800000000003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509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510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511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512</v>
      </c>
      <c r="E2233">
        <v>0</v>
      </c>
      <c r="F2233">
        <v>936183.81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513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514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515</v>
      </c>
      <c r="E2236">
        <v>8328317.5</v>
      </c>
      <c r="F2236">
        <v>2166519.7000000002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501</v>
      </c>
      <c r="E2237">
        <v>0</v>
      </c>
      <c r="F2237">
        <v>374243.38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502</v>
      </c>
      <c r="E2238">
        <v>2151927.39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503</v>
      </c>
      <c r="E2239">
        <v>2140645.73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504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505</v>
      </c>
      <c r="E2241">
        <v>3896875.61</v>
      </c>
      <c r="F2241">
        <v>149338.22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506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507</v>
      </c>
      <c r="E2243">
        <v>923617.11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508</v>
      </c>
      <c r="E2244">
        <v>109979.58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509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510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511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512</v>
      </c>
      <c r="E2248">
        <v>0</v>
      </c>
      <c r="F2248">
        <v>862252.29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513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514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515</v>
      </c>
      <c r="E2251">
        <v>9223045.4199999999</v>
      </c>
      <c r="F2251">
        <v>1385833.88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501</v>
      </c>
      <c r="E2252">
        <v>0</v>
      </c>
      <c r="F2252">
        <v>352249.96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502</v>
      </c>
      <c r="E2253">
        <v>2342123.7999999998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503</v>
      </c>
      <c r="E2254">
        <v>2140645.73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504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505</v>
      </c>
      <c r="E2256">
        <v>3896875.61</v>
      </c>
      <c r="F2256">
        <v>149338.22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506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507</v>
      </c>
      <c r="E2258">
        <v>940749.2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508</v>
      </c>
      <c r="E2259">
        <v>114792.58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509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510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511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512</v>
      </c>
      <c r="E2263">
        <v>0</v>
      </c>
      <c r="F2263">
        <v>851229.58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513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514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515</v>
      </c>
      <c r="E2266">
        <v>9435186.9299999997</v>
      </c>
      <c r="F2266">
        <v>1352817.76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501</v>
      </c>
      <c r="E2267">
        <v>0</v>
      </c>
      <c r="F2267">
        <v>518015.37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502</v>
      </c>
      <c r="E2268">
        <v>2641299.27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503</v>
      </c>
      <c r="E2269">
        <v>2140645.73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504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505</v>
      </c>
      <c r="E2271">
        <v>3896875.61</v>
      </c>
      <c r="F2271">
        <v>149338.22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506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507</v>
      </c>
      <c r="E2273">
        <v>1053236.55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508</v>
      </c>
      <c r="E2274">
        <v>123850.98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509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510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511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512</v>
      </c>
      <c r="E2278">
        <v>0</v>
      </c>
      <c r="F2278">
        <v>850000.61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513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514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515</v>
      </c>
      <c r="E2281">
        <v>9855908.1500000004</v>
      </c>
      <c r="F2281">
        <v>1517354.2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501</v>
      </c>
      <c r="E2282">
        <v>0</v>
      </c>
      <c r="F2282">
        <v>489649.95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502</v>
      </c>
      <c r="E2283">
        <v>2915588.75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503</v>
      </c>
      <c r="E2284">
        <v>2140645.73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504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505</v>
      </c>
      <c r="E2286">
        <v>3896875.61</v>
      </c>
      <c r="F2286">
        <v>149338.22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506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507</v>
      </c>
      <c r="E2288">
        <v>1166462.98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508</v>
      </c>
      <c r="E2289">
        <v>127150.9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509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510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511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512</v>
      </c>
      <c r="E2293">
        <v>0</v>
      </c>
      <c r="F2293">
        <v>838328.99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513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514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515</v>
      </c>
      <c r="E2296">
        <v>10246723.970000001</v>
      </c>
      <c r="F2296">
        <v>1477317.15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501</v>
      </c>
      <c r="E2297">
        <v>0</v>
      </c>
      <c r="F2297">
        <v>847122.28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502</v>
      </c>
      <c r="E2298">
        <v>3361606.02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503</v>
      </c>
      <c r="E2299">
        <v>2140645.73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504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505</v>
      </c>
      <c r="E2301">
        <v>3896875.61</v>
      </c>
      <c r="F2301">
        <v>149338.22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506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507</v>
      </c>
      <c r="E2303">
        <v>1307107.32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508</v>
      </c>
      <c r="E2304">
        <v>136253.5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509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510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511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512</v>
      </c>
      <c r="E2308">
        <v>0</v>
      </c>
      <c r="F2308">
        <v>831494.21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513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514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515</v>
      </c>
      <c r="E2311">
        <v>10842488.189999999</v>
      </c>
      <c r="F2311">
        <v>1827954.7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501</v>
      </c>
      <c r="E2312">
        <v>0</v>
      </c>
      <c r="F2312">
        <v>773099.77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502</v>
      </c>
      <c r="E2313">
        <v>2965167.6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503</v>
      </c>
      <c r="E2314">
        <v>2140645.73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504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505</v>
      </c>
      <c r="E2316">
        <v>3896875.61</v>
      </c>
      <c r="F2316">
        <v>149338.22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506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507</v>
      </c>
      <c r="E2318">
        <v>1144983.18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508</v>
      </c>
      <c r="E2319">
        <v>126172.78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509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510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511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512</v>
      </c>
      <c r="E2323">
        <v>0</v>
      </c>
      <c r="F2323">
        <v>849867.49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513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514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515</v>
      </c>
      <c r="E2326">
        <v>10273844.91</v>
      </c>
      <c r="F2326">
        <v>1772305.48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501</v>
      </c>
      <c r="E2327">
        <v>0</v>
      </c>
      <c r="F2327">
        <v>803704.83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502</v>
      </c>
      <c r="E2328">
        <v>2641419.46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503</v>
      </c>
      <c r="E2329">
        <v>2140645.73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504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505</v>
      </c>
      <c r="E2331">
        <v>3896875.61</v>
      </c>
      <c r="F2331">
        <v>149338.22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506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507</v>
      </c>
      <c r="E2333">
        <v>1065201.3999999999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508</v>
      </c>
      <c r="E2334">
        <v>125740.05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509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510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511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512</v>
      </c>
      <c r="E2338">
        <v>0</v>
      </c>
      <c r="F2338">
        <v>873854.35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513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514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515</v>
      </c>
      <c r="E2341">
        <v>9869882.2599999998</v>
      </c>
      <c r="F2341">
        <v>1826897.4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501</v>
      </c>
      <c r="E2342">
        <v>0</v>
      </c>
      <c r="F2342">
        <v>646187.03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502</v>
      </c>
      <c r="E2343">
        <v>3252370.47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503</v>
      </c>
      <c r="E2344">
        <v>2140645.73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504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505</v>
      </c>
      <c r="E2346">
        <v>3896875.61</v>
      </c>
      <c r="F2346">
        <v>149338.22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506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507</v>
      </c>
      <c r="E2348">
        <v>1185812.05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508</v>
      </c>
      <c r="E2349">
        <v>131455.64000000001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509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510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511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512</v>
      </c>
      <c r="E2353">
        <v>0</v>
      </c>
      <c r="F2353">
        <v>825070.88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513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514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515</v>
      </c>
      <c r="E2356">
        <v>10607159.5</v>
      </c>
      <c r="F2356">
        <v>1620596.12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501</v>
      </c>
      <c r="E2357">
        <v>0</v>
      </c>
      <c r="F2357">
        <v>529026.59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502</v>
      </c>
      <c r="E2358">
        <v>3805842.74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503</v>
      </c>
      <c r="E2359">
        <v>2140645.73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504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505</v>
      </c>
      <c r="E2361">
        <v>3896875.61</v>
      </c>
      <c r="F2361">
        <v>149338.22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506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507</v>
      </c>
      <c r="E2363">
        <v>1376475.59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508</v>
      </c>
      <c r="E2364">
        <v>131337.71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509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510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511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512</v>
      </c>
      <c r="E2368">
        <v>0</v>
      </c>
      <c r="F2368">
        <v>783046.43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513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514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515</v>
      </c>
      <c r="E2371">
        <v>11351177.380000001</v>
      </c>
      <c r="F2371">
        <v>1461411.23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501</v>
      </c>
      <c r="E2372">
        <v>0</v>
      </c>
      <c r="F2372">
        <v>441814.58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502</v>
      </c>
      <c r="E2373">
        <v>4989187.38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503</v>
      </c>
      <c r="E2374">
        <v>2140645.73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504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505</v>
      </c>
      <c r="E2376">
        <v>3896875.61</v>
      </c>
      <c r="F2376">
        <v>149338.22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506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507</v>
      </c>
      <c r="E2378">
        <v>1441291.67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508</v>
      </c>
      <c r="E2379">
        <v>138771.57999999999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509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510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511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512</v>
      </c>
      <c r="E2383">
        <v>0</v>
      </c>
      <c r="F2383">
        <v>694964.45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513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514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515</v>
      </c>
      <c r="E2386">
        <v>12606771.970000001</v>
      </c>
      <c r="F2386">
        <v>1286117.25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501</v>
      </c>
      <c r="E2387">
        <v>0</v>
      </c>
      <c r="F2387">
        <v>1101646.03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502</v>
      </c>
      <c r="E2388">
        <v>2998857.23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503</v>
      </c>
      <c r="E2389">
        <v>2140645.73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504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505</v>
      </c>
      <c r="E2391">
        <v>3896875.61</v>
      </c>
      <c r="F2391">
        <v>149338.22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506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507</v>
      </c>
      <c r="E2393">
        <v>1366757.71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508</v>
      </c>
      <c r="E2394">
        <v>119139.22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509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510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511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512</v>
      </c>
      <c r="E2398">
        <v>0</v>
      </c>
      <c r="F2398">
        <v>924152.07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513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514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515</v>
      </c>
      <c r="E2401">
        <v>10522275.51</v>
      </c>
      <c r="F2401">
        <v>2175136.3199999998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Health/Medical - Hospital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Health/Medical - Hospital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128</v>
      </c>
      <c r="B2" t="s">
        <v>351</v>
      </c>
      <c r="C2" t="s">
        <v>352</v>
      </c>
      <c r="D2">
        <v>10.02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33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6.89</v>
      </c>
      <c r="C2">
        <v>5.25</v>
      </c>
      <c r="D2">
        <v>2.99</v>
      </c>
    </row>
    <row r="3" spans="1:4" x14ac:dyDescent="0.25">
      <c r="A3" t="s">
        <v>354</v>
      </c>
      <c r="B3">
        <v>26.12</v>
      </c>
      <c r="C3">
        <v>5.22</v>
      </c>
      <c r="D3">
        <v>2.99</v>
      </c>
    </row>
    <row r="4" spans="1:4" x14ac:dyDescent="0.25">
      <c r="A4" t="s">
        <v>355</v>
      </c>
      <c r="B4">
        <v>6.86</v>
      </c>
      <c r="C4">
        <v>5.22</v>
      </c>
      <c r="D4">
        <v>2.99</v>
      </c>
    </row>
    <row r="5" spans="1:4" x14ac:dyDescent="0.25">
      <c r="A5" t="s">
        <v>356</v>
      </c>
      <c r="B5">
        <v>19.59</v>
      </c>
      <c r="C5">
        <v>5.22</v>
      </c>
      <c r="D5">
        <v>2.99</v>
      </c>
    </row>
    <row r="6" spans="1:4" x14ac:dyDescent="0.25">
      <c r="A6" t="s">
        <v>357</v>
      </c>
      <c r="B6">
        <v>19.59</v>
      </c>
      <c r="C6">
        <v>5.22</v>
      </c>
      <c r="D6">
        <v>2.99</v>
      </c>
    </row>
    <row r="7" spans="1:4" x14ac:dyDescent="0.25">
      <c r="A7" t="s">
        <v>358</v>
      </c>
      <c r="B7">
        <v>64.5</v>
      </c>
      <c r="C7">
        <v>5.25</v>
      </c>
      <c r="D7">
        <v>2.99</v>
      </c>
    </row>
    <row r="8" spans="1:4" x14ac:dyDescent="0.25">
      <c r="A8" t="s">
        <v>359</v>
      </c>
      <c r="B8">
        <v>6.86</v>
      </c>
      <c r="C8">
        <v>5.22</v>
      </c>
      <c r="D8">
        <v>2.99</v>
      </c>
    </row>
    <row r="9" spans="1:4" x14ac:dyDescent="0.25">
      <c r="A9" t="s">
        <v>360</v>
      </c>
      <c r="B9">
        <v>6.89</v>
      </c>
      <c r="C9">
        <v>5.25</v>
      </c>
      <c r="D9">
        <v>2.99</v>
      </c>
    </row>
    <row r="10" spans="1:4" x14ac:dyDescent="0.25">
      <c r="A10" t="s">
        <v>361</v>
      </c>
      <c r="B10">
        <v>65.81</v>
      </c>
      <c r="C10">
        <v>5.25</v>
      </c>
      <c r="D10">
        <v>2.99</v>
      </c>
    </row>
    <row r="11" spans="1:4" x14ac:dyDescent="0.25">
      <c r="A11" t="s">
        <v>362</v>
      </c>
      <c r="B11">
        <v>65.81</v>
      </c>
      <c r="C11">
        <v>5.22</v>
      </c>
      <c r="D11">
        <v>2.99</v>
      </c>
    </row>
    <row r="12" spans="1:4" x14ac:dyDescent="0.25">
      <c r="A12" t="s">
        <v>363</v>
      </c>
      <c r="B12">
        <v>26.05</v>
      </c>
      <c r="C12">
        <v>5.25</v>
      </c>
      <c r="D12">
        <v>2.99</v>
      </c>
    </row>
    <row r="13" spans="1:4" x14ac:dyDescent="0.25">
      <c r="A13" t="s">
        <v>364</v>
      </c>
      <c r="B13">
        <v>26.05</v>
      </c>
      <c r="C13">
        <v>5.25</v>
      </c>
      <c r="D13">
        <v>2.99</v>
      </c>
    </row>
    <row r="14" spans="1:4" x14ac:dyDescent="0.25">
      <c r="A14" t="s">
        <v>365</v>
      </c>
      <c r="B14">
        <v>6.89</v>
      </c>
      <c r="C14">
        <v>5.25</v>
      </c>
      <c r="D14">
        <v>2.99</v>
      </c>
    </row>
    <row r="15" spans="1:4" x14ac:dyDescent="0.25">
      <c r="A15" t="s">
        <v>366</v>
      </c>
      <c r="B15">
        <v>64.569999999999993</v>
      </c>
      <c r="C15">
        <v>5.25</v>
      </c>
      <c r="D15">
        <v>2.99</v>
      </c>
    </row>
    <row r="16" spans="1:4" x14ac:dyDescent="0.25">
      <c r="A16" t="s">
        <v>367</v>
      </c>
      <c r="B16">
        <v>6.86</v>
      </c>
      <c r="C16">
        <v>5.25</v>
      </c>
      <c r="D16">
        <v>2.99</v>
      </c>
    </row>
    <row r="17" spans="1:4" x14ac:dyDescent="0.25">
      <c r="A17" t="s">
        <v>368</v>
      </c>
      <c r="B17">
        <v>64.5</v>
      </c>
      <c r="C17">
        <v>5.25</v>
      </c>
      <c r="D17">
        <v>2.99</v>
      </c>
    </row>
    <row r="18" spans="1:4" x14ac:dyDescent="0.25">
      <c r="A18" t="s">
        <v>369</v>
      </c>
      <c r="B18">
        <v>6.89</v>
      </c>
      <c r="C18">
        <v>5.25</v>
      </c>
      <c r="D18">
        <v>2.99</v>
      </c>
    </row>
    <row r="19" spans="1:4" x14ac:dyDescent="0.25">
      <c r="A19" t="s">
        <v>370</v>
      </c>
      <c r="B19">
        <v>6.86</v>
      </c>
      <c r="C19">
        <v>5.25</v>
      </c>
      <c r="D19">
        <v>2.99</v>
      </c>
    </row>
    <row r="20" spans="1:4" x14ac:dyDescent="0.25">
      <c r="A20" t="s">
        <v>371</v>
      </c>
      <c r="B20">
        <v>57.09</v>
      </c>
      <c r="C20">
        <v>5.25</v>
      </c>
      <c r="D20">
        <v>2.99</v>
      </c>
    </row>
    <row r="21" spans="1:4" x14ac:dyDescent="0.25">
      <c r="A21" t="s">
        <v>372</v>
      </c>
      <c r="B21">
        <v>57.09</v>
      </c>
      <c r="C21">
        <v>5.25</v>
      </c>
      <c r="D21">
        <v>2.99</v>
      </c>
    </row>
    <row r="22" spans="1:4" x14ac:dyDescent="0.25">
      <c r="A22" t="s">
        <v>373</v>
      </c>
      <c r="B22">
        <v>39.6</v>
      </c>
      <c r="C22">
        <v>5.25</v>
      </c>
      <c r="D22">
        <v>2.99</v>
      </c>
    </row>
    <row r="23" spans="1:4" x14ac:dyDescent="0.25">
      <c r="A23" t="s">
        <v>374</v>
      </c>
      <c r="B23">
        <v>39.6</v>
      </c>
      <c r="C23">
        <v>5.25</v>
      </c>
      <c r="D23">
        <v>2.99</v>
      </c>
    </row>
    <row r="24" spans="1:4" x14ac:dyDescent="0.25">
      <c r="A24" t="s">
        <v>375</v>
      </c>
      <c r="B24">
        <v>64.569999999999993</v>
      </c>
      <c r="C24">
        <v>5.25</v>
      </c>
      <c r="D24">
        <v>2.99</v>
      </c>
    </row>
    <row r="25" spans="1:4" x14ac:dyDescent="0.25">
      <c r="A25" t="s">
        <v>376</v>
      </c>
      <c r="B25">
        <v>6.86</v>
      </c>
      <c r="C25">
        <v>5.25</v>
      </c>
      <c r="D25">
        <v>2.99</v>
      </c>
    </row>
    <row r="26" spans="1:4" x14ac:dyDescent="0.25">
      <c r="A26" t="s">
        <v>377</v>
      </c>
      <c r="B26">
        <v>6.89</v>
      </c>
      <c r="C26">
        <v>5.25</v>
      </c>
      <c r="D26">
        <v>2.99</v>
      </c>
    </row>
    <row r="27" spans="1:4" x14ac:dyDescent="0.25">
      <c r="A27" t="s">
        <v>378</v>
      </c>
      <c r="B27">
        <v>16.96</v>
      </c>
      <c r="C27">
        <v>5.25</v>
      </c>
      <c r="D27">
        <v>2.99</v>
      </c>
    </row>
    <row r="28" spans="1:4" x14ac:dyDescent="0.25">
      <c r="A28" t="s">
        <v>379</v>
      </c>
      <c r="B28">
        <v>17.850000000000001</v>
      </c>
      <c r="C28">
        <v>5.22</v>
      </c>
      <c r="D28">
        <v>2.99</v>
      </c>
    </row>
    <row r="29" spans="1:4" x14ac:dyDescent="0.25">
      <c r="A29" t="s">
        <v>380</v>
      </c>
      <c r="B29">
        <v>6.89</v>
      </c>
      <c r="C29">
        <v>5.25</v>
      </c>
      <c r="D29">
        <v>2.99</v>
      </c>
    </row>
    <row r="30" spans="1:4" x14ac:dyDescent="0.25">
      <c r="A30" t="s">
        <v>381</v>
      </c>
      <c r="B30">
        <v>64.5</v>
      </c>
      <c r="C30">
        <v>5.25</v>
      </c>
      <c r="D30">
        <v>2.99</v>
      </c>
    </row>
    <row r="31" spans="1:4" x14ac:dyDescent="0.25">
      <c r="A31" t="s">
        <v>382</v>
      </c>
      <c r="B31">
        <v>6.86</v>
      </c>
      <c r="C31">
        <v>5.25</v>
      </c>
      <c r="D31">
        <v>2.99</v>
      </c>
    </row>
    <row r="32" spans="1:4" x14ac:dyDescent="0.25">
      <c r="A32" t="s">
        <v>383</v>
      </c>
      <c r="B32">
        <v>43.5</v>
      </c>
      <c r="C32">
        <v>5.25</v>
      </c>
      <c r="D32">
        <v>2.99</v>
      </c>
    </row>
    <row r="33" spans="1:4" x14ac:dyDescent="0.25">
      <c r="A33" t="s">
        <v>384</v>
      </c>
      <c r="B33">
        <v>43.5</v>
      </c>
      <c r="C33">
        <v>5.25</v>
      </c>
      <c r="D33">
        <v>2.99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99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408</v>
      </c>
      <c r="F1" s="45" t="s">
        <v>409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410</v>
      </c>
    </row>
    <row r="2" spans="1:19" x14ac:dyDescent="0.25">
      <c r="A2" t="s">
        <v>39</v>
      </c>
      <c r="B2" t="s">
        <v>411</v>
      </c>
      <c r="C2" t="s">
        <v>411</v>
      </c>
      <c r="D2" t="s">
        <v>412</v>
      </c>
      <c r="E2">
        <v>2362.6799999999998</v>
      </c>
      <c r="F2">
        <v>2362.6799999999998</v>
      </c>
      <c r="G2">
        <v>25.1</v>
      </c>
      <c r="H2">
        <v>94.13</v>
      </c>
      <c r="I2">
        <v>30697.7</v>
      </c>
      <c r="J2">
        <v>1</v>
      </c>
      <c r="K2">
        <v>33.33</v>
      </c>
      <c r="L2">
        <v>4.1409000000000002</v>
      </c>
      <c r="M2">
        <v>2.5588000000000002</v>
      </c>
      <c r="N2" t="s">
        <v>413</v>
      </c>
      <c r="O2" t="s">
        <v>414</v>
      </c>
      <c r="P2" t="s">
        <v>415</v>
      </c>
      <c r="Q2" t="s">
        <v>61</v>
      </c>
      <c r="R2" t="s">
        <v>416</v>
      </c>
      <c r="S2">
        <v>12.992745526266781</v>
      </c>
    </row>
    <row r="3" spans="1:19" x14ac:dyDescent="0.25">
      <c r="A3" t="s">
        <v>39</v>
      </c>
      <c r="B3" t="s">
        <v>417</v>
      </c>
      <c r="C3" t="s">
        <v>417</v>
      </c>
      <c r="D3" t="s">
        <v>412</v>
      </c>
      <c r="E3">
        <v>1759.04</v>
      </c>
      <c r="F3">
        <v>1759.04</v>
      </c>
      <c r="G3">
        <v>25.1</v>
      </c>
      <c r="H3">
        <v>70.08</v>
      </c>
      <c r="I3">
        <v>22854.75</v>
      </c>
      <c r="J3">
        <v>1</v>
      </c>
      <c r="K3">
        <v>33.33</v>
      </c>
      <c r="L3">
        <v>4.1409000000000002</v>
      </c>
      <c r="M3">
        <v>2.5588000000000002</v>
      </c>
      <c r="N3" t="s">
        <v>413</v>
      </c>
      <c r="O3" t="s">
        <v>414</v>
      </c>
      <c r="P3" t="s">
        <v>415</v>
      </c>
      <c r="Q3" t="s">
        <v>61</v>
      </c>
      <c r="R3" t="s">
        <v>416</v>
      </c>
      <c r="S3">
        <v>12.992740358377301</v>
      </c>
    </row>
    <row r="4" spans="1:19" x14ac:dyDescent="0.25">
      <c r="A4" t="s">
        <v>39</v>
      </c>
      <c r="B4" t="s">
        <v>418</v>
      </c>
      <c r="C4" t="s">
        <v>418</v>
      </c>
      <c r="D4" t="s">
        <v>419</v>
      </c>
      <c r="E4">
        <v>0</v>
      </c>
      <c r="F4">
        <v>44658.95</v>
      </c>
      <c r="G4">
        <v>240.39</v>
      </c>
      <c r="H4">
        <v>185.76</v>
      </c>
      <c r="I4">
        <v>133338.68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420</v>
      </c>
      <c r="Q4" t="s">
        <v>91</v>
      </c>
      <c r="R4" t="s">
        <v>420</v>
      </c>
      <c r="S4">
        <v>2.985710143207577</v>
      </c>
    </row>
    <row r="5" spans="1:19" x14ac:dyDescent="0.25">
      <c r="A5" t="s">
        <v>39</v>
      </c>
      <c r="B5" t="s">
        <v>421</v>
      </c>
      <c r="C5" t="s">
        <v>421</v>
      </c>
      <c r="D5" t="s">
        <v>419</v>
      </c>
      <c r="E5">
        <v>0</v>
      </c>
      <c r="F5">
        <v>5916.16</v>
      </c>
      <c r="G5">
        <v>25.1</v>
      </c>
      <c r="H5">
        <v>235.7</v>
      </c>
      <c r="I5">
        <v>17663.95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420</v>
      </c>
      <c r="Q5" t="s">
        <v>91</v>
      </c>
      <c r="R5" t="s">
        <v>420</v>
      </c>
      <c r="S5">
        <v>2.985712015902207</v>
      </c>
    </row>
    <row r="6" spans="1:19" x14ac:dyDescent="0.25">
      <c r="A6" t="s">
        <v>39</v>
      </c>
      <c r="B6" t="s">
        <v>422</v>
      </c>
      <c r="C6" t="s">
        <v>422</v>
      </c>
      <c r="D6" t="s">
        <v>419</v>
      </c>
      <c r="E6">
        <v>0</v>
      </c>
      <c r="F6">
        <v>1572.07</v>
      </c>
      <c r="G6">
        <v>62.96</v>
      </c>
      <c r="H6">
        <v>24.97</v>
      </c>
      <c r="I6">
        <v>4693.75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420</v>
      </c>
      <c r="Q6" t="s">
        <v>91</v>
      </c>
      <c r="R6" t="s">
        <v>420</v>
      </c>
      <c r="S6">
        <v>2.9857131043783038</v>
      </c>
    </row>
    <row r="7" spans="1:19" x14ac:dyDescent="0.25">
      <c r="A7" t="s">
        <v>39</v>
      </c>
      <c r="B7" t="s">
        <v>423</v>
      </c>
      <c r="C7" t="s">
        <v>423</v>
      </c>
      <c r="D7" t="s">
        <v>419</v>
      </c>
      <c r="E7">
        <v>0</v>
      </c>
      <c r="F7">
        <v>6002.38</v>
      </c>
      <c r="G7">
        <v>240.39</v>
      </c>
      <c r="H7">
        <v>24.97</v>
      </c>
      <c r="I7">
        <v>17921.36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420</v>
      </c>
      <c r="Q7" t="s">
        <v>91</v>
      </c>
      <c r="R7" t="s">
        <v>420</v>
      </c>
      <c r="S7">
        <v>2.985709002095835</v>
      </c>
    </row>
    <row r="8" spans="1:19" x14ac:dyDescent="0.25">
      <c r="A8" t="s">
        <v>39</v>
      </c>
      <c r="B8" t="s">
        <v>424</v>
      </c>
      <c r="C8" t="s">
        <v>424</v>
      </c>
      <c r="D8" t="s">
        <v>419</v>
      </c>
      <c r="E8">
        <v>0</v>
      </c>
      <c r="F8">
        <v>1572.07</v>
      </c>
      <c r="G8">
        <v>62.96</v>
      </c>
      <c r="H8">
        <v>24.97</v>
      </c>
      <c r="I8">
        <v>4693.75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420</v>
      </c>
      <c r="Q8" t="s">
        <v>91</v>
      </c>
      <c r="R8" t="s">
        <v>420</v>
      </c>
      <c r="S8">
        <v>2.9857131043783038</v>
      </c>
    </row>
    <row r="9" spans="1:19" x14ac:dyDescent="0.25">
      <c r="A9" t="s">
        <v>39</v>
      </c>
      <c r="B9" t="s">
        <v>425</v>
      </c>
      <c r="C9" t="s">
        <v>425</v>
      </c>
      <c r="D9" t="s">
        <v>419</v>
      </c>
      <c r="E9">
        <v>0</v>
      </c>
      <c r="F9">
        <v>6002.38</v>
      </c>
      <c r="G9">
        <v>240.39</v>
      </c>
      <c r="H9">
        <v>24.97</v>
      </c>
      <c r="I9">
        <v>17921.36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420</v>
      </c>
      <c r="Q9" t="s">
        <v>91</v>
      </c>
      <c r="R9" t="s">
        <v>420</v>
      </c>
      <c r="S9">
        <v>2.985709002095835</v>
      </c>
    </row>
    <row r="10" spans="1:19" x14ac:dyDescent="0.25">
      <c r="A10" t="s">
        <v>39</v>
      </c>
      <c r="B10" t="s">
        <v>426</v>
      </c>
      <c r="C10" t="s">
        <v>426</v>
      </c>
      <c r="D10" t="s">
        <v>419</v>
      </c>
      <c r="E10">
        <v>0</v>
      </c>
      <c r="F10">
        <v>11696.54</v>
      </c>
      <c r="G10">
        <v>62.96</v>
      </c>
      <c r="H10">
        <v>185.76</v>
      </c>
      <c r="I10">
        <v>34922.47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420</v>
      </c>
      <c r="Q10" t="s">
        <v>91</v>
      </c>
      <c r="R10" t="s">
        <v>420</v>
      </c>
      <c r="S10">
        <v>2.9857094491191409</v>
      </c>
    </row>
    <row r="11" spans="1:19" x14ac:dyDescent="0.25">
      <c r="A11" t="s">
        <v>39</v>
      </c>
      <c r="B11" t="s">
        <v>427</v>
      </c>
      <c r="C11" t="s">
        <v>427</v>
      </c>
      <c r="D11" t="s">
        <v>419</v>
      </c>
      <c r="E11">
        <v>0</v>
      </c>
      <c r="F11">
        <v>17669.759999999998</v>
      </c>
      <c r="G11">
        <v>95.11</v>
      </c>
      <c r="H11">
        <v>185.76</v>
      </c>
      <c r="I11">
        <v>52756.77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420</v>
      </c>
      <c r="Q11" t="s">
        <v>91</v>
      </c>
      <c r="R11" t="s">
        <v>420</v>
      </c>
      <c r="S11">
        <v>2.9857094833206559</v>
      </c>
    </row>
    <row r="12" spans="1:19" x14ac:dyDescent="0.25">
      <c r="A12" t="s">
        <v>39</v>
      </c>
      <c r="B12" t="s">
        <v>428</v>
      </c>
      <c r="C12" t="s">
        <v>428</v>
      </c>
      <c r="D12" t="s">
        <v>419</v>
      </c>
      <c r="E12">
        <v>0</v>
      </c>
      <c r="F12">
        <v>38685.730000000003</v>
      </c>
      <c r="G12">
        <v>208.23</v>
      </c>
      <c r="H12">
        <v>185.76</v>
      </c>
      <c r="I12">
        <v>115504.38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420</v>
      </c>
      <c r="Q12" t="s">
        <v>91</v>
      </c>
      <c r="R12" t="s">
        <v>420</v>
      </c>
      <c r="S12">
        <v>2.9857102347558131</v>
      </c>
    </row>
    <row r="13" spans="1:19" x14ac:dyDescent="0.25">
      <c r="A13" t="s">
        <v>39</v>
      </c>
      <c r="B13" t="s">
        <v>429</v>
      </c>
      <c r="C13" t="s">
        <v>429</v>
      </c>
      <c r="D13" t="s">
        <v>419</v>
      </c>
      <c r="E13">
        <v>0</v>
      </c>
      <c r="F13">
        <v>5916.16</v>
      </c>
      <c r="G13">
        <v>25.1</v>
      </c>
      <c r="H13">
        <v>235.7</v>
      </c>
      <c r="I13">
        <v>17663.95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420</v>
      </c>
      <c r="Q13" t="s">
        <v>91</v>
      </c>
      <c r="R13" t="s">
        <v>420</v>
      </c>
      <c r="S13">
        <v>2.985712015902207</v>
      </c>
    </row>
    <row r="14" spans="1:19" x14ac:dyDescent="0.25">
      <c r="A14" t="s">
        <v>39</v>
      </c>
      <c r="B14" t="s">
        <v>430</v>
      </c>
      <c r="C14" t="s">
        <v>430</v>
      </c>
      <c r="D14" t="s">
        <v>419</v>
      </c>
      <c r="E14">
        <v>0</v>
      </c>
      <c r="F14">
        <v>2374.9</v>
      </c>
      <c r="G14">
        <v>95.11</v>
      </c>
      <c r="H14">
        <v>24.97</v>
      </c>
      <c r="I14">
        <v>7090.76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420</v>
      </c>
      <c r="Q14" t="s">
        <v>91</v>
      </c>
      <c r="R14" t="s">
        <v>420</v>
      </c>
      <c r="S14">
        <v>2.9857088719525038</v>
      </c>
    </row>
    <row r="15" spans="1:19" x14ac:dyDescent="0.25">
      <c r="A15" t="s">
        <v>39</v>
      </c>
      <c r="B15" t="s">
        <v>431</v>
      </c>
      <c r="C15" t="s">
        <v>431</v>
      </c>
      <c r="D15" t="s">
        <v>419</v>
      </c>
      <c r="E15">
        <v>0</v>
      </c>
      <c r="F15">
        <v>5199.55</v>
      </c>
      <c r="G15">
        <v>208.23</v>
      </c>
      <c r="H15">
        <v>24.97</v>
      </c>
      <c r="I15">
        <v>15524.34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420</v>
      </c>
      <c r="Q15" t="s">
        <v>91</v>
      </c>
      <c r="R15" t="s">
        <v>420</v>
      </c>
      <c r="S15">
        <v>2.985708378609687</v>
      </c>
    </row>
    <row r="16" spans="1:19" x14ac:dyDescent="0.25">
      <c r="A16" t="s">
        <v>39</v>
      </c>
      <c r="B16" t="s">
        <v>432</v>
      </c>
      <c r="C16" t="s">
        <v>432</v>
      </c>
      <c r="D16" t="s">
        <v>419</v>
      </c>
      <c r="E16">
        <v>0</v>
      </c>
      <c r="F16">
        <v>2374.9</v>
      </c>
      <c r="G16">
        <v>95.11</v>
      </c>
      <c r="H16">
        <v>24.97</v>
      </c>
      <c r="I16">
        <v>7090.76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420</v>
      </c>
      <c r="Q16" t="s">
        <v>91</v>
      </c>
      <c r="R16" t="s">
        <v>420</v>
      </c>
      <c r="S16">
        <v>2.9857088719525038</v>
      </c>
    </row>
    <row r="17" spans="1:19" x14ac:dyDescent="0.25">
      <c r="A17" t="s">
        <v>39</v>
      </c>
      <c r="B17" t="s">
        <v>433</v>
      </c>
      <c r="C17" t="s">
        <v>433</v>
      </c>
      <c r="D17" t="s">
        <v>419</v>
      </c>
      <c r="E17">
        <v>0</v>
      </c>
      <c r="F17">
        <v>5199.55</v>
      </c>
      <c r="G17">
        <v>208.23</v>
      </c>
      <c r="H17">
        <v>24.97</v>
      </c>
      <c r="I17">
        <v>15524.34</v>
      </c>
      <c r="J17">
        <v>1</v>
      </c>
      <c r="K17">
        <v>0</v>
      </c>
      <c r="L17">
        <v>0</v>
      </c>
      <c r="M17">
        <v>0</v>
      </c>
      <c r="N17" t="s">
        <v>91</v>
      </c>
      <c r="O17" t="s">
        <v>91</v>
      </c>
      <c r="P17" t="s">
        <v>420</v>
      </c>
      <c r="Q17" t="s">
        <v>91</v>
      </c>
      <c r="R17" t="s">
        <v>420</v>
      </c>
      <c r="S17">
        <v>2.985708378609687</v>
      </c>
    </row>
    <row r="18" spans="1:19" x14ac:dyDescent="0.25">
      <c r="A18" t="s">
        <v>39</v>
      </c>
      <c r="B18" t="s">
        <v>434</v>
      </c>
      <c r="C18" t="s">
        <v>434</v>
      </c>
      <c r="D18" t="s">
        <v>419</v>
      </c>
      <c r="E18">
        <v>0</v>
      </c>
      <c r="F18">
        <v>5916.16</v>
      </c>
      <c r="G18">
        <v>25.1</v>
      </c>
      <c r="H18">
        <v>235.7</v>
      </c>
      <c r="I18">
        <v>17663.95</v>
      </c>
      <c r="J18">
        <v>1</v>
      </c>
      <c r="K18">
        <v>0</v>
      </c>
      <c r="L18">
        <v>0</v>
      </c>
      <c r="M18">
        <v>0</v>
      </c>
      <c r="N18" t="s">
        <v>91</v>
      </c>
      <c r="O18" t="s">
        <v>91</v>
      </c>
      <c r="P18" t="s">
        <v>420</v>
      </c>
      <c r="Q18" t="s">
        <v>91</v>
      </c>
      <c r="R18" t="s">
        <v>420</v>
      </c>
      <c r="S18">
        <v>2.985712015902207</v>
      </c>
    </row>
    <row r="19" spans="1:19" x14ac:dyDescent="0.25">
      <c r="A19" t="s">
        <v>39</v>
      </c>
      <c r="B19" t="s">
        <v>435</v>
      </c>
      <c r="C19" t="s">
        <v>435</v>
      </c>
      <c r="D19" t="s">
        <v>419</v>
      </c>
      <c r="E19">
        <v>0</v>
      </c>
      <c r="F19">
        <v>26861.200000000001</v>
      </c>
      <c r="G19">
        <v>144.59</v>
      </c>
      <c r="H19">
        <v>185.76</v>
      </c>
      <c r="I19">
        <v>80199.75</v>
      </c>
      <c r="J19">
        <v>1</v>
      </c>
      <c r="K19">
        <v>0</v>
      </c>
      <c r="L19">
        <v>0</v>
      </c>
      <c r="M19">
        <v>0</v>
      </c>
      <c r="N19" t="s">
        <v>91</v>
      </c>
      <c r="O19" t="s">
        <v>91</v>
      </c>
      <c r="P19" t="s">
        <v>420</v>
      </c>
      <c r="Q19" t="s">
        <v>91</v>
      </c>
      <c r="R19" t="s">
        <v>420</v>
      </c>
      <c r="S19">
        <v>2.985709871487499</v>
      </c>
    </row>
    <row r="20" spans="1:19" x14ac:dyDescent="0.25">
      <c r="A20" t="s">
        <v>39</v>
      </c>
      <c r="B20" t="s">
        <v>436</v>
      </c>
      <c r="C20" t="s">
        <v>436</v>
      </c>
      <c r="D20" t="s">
        <v>419</v>
      </c>
      <c r="E20">
        <v>0</v>
      </c>
      <c r="F20">
        <v>29494.29</v>
      </c>
      <c r="G20">
        <v>158.76</v>
      </c>
      <c r="H20">
        <v>185.76</v>
      </c>
      <c r="I20">
        <v>88061.4</v>
      </c>
      <c r="J20">
        <v>1</v>
      </c>
      <c r="K20">
        <v>0</v>
      </c>
      <c r="L20">
        <v>0</v>
      </c>
      <c r="M20">
        <v>0</v>
      </c>
      <c r="N20" t="s">
        <v>91</v>
      </c>
      <c r="O20" t="s">
        <v>91</v>
      </c>
      <c r="P20" t="s">
        <v>420</v>
      </c>
      <c r="Q20" t="s">
        <v>91</v>
      </c>
      <c r="R20" t="s">
        <v>420</v>
      </c>
      <c r="S20">
        <v>2.9857101154155599</v>
      </c>
    </row>
    <row r="21" spans="1:19" x14ac:dyDescent="0.25">
      <c r="A21" t="s">
        <v>39</v>
      </c>
      <c r="B21" t="s">
        <v>437</v>
      </c>
      <c r="C21" t="s">
        <v>437</v>
      </c>
      <c r="D21" t="s">
        <v>419</v>
      </c>
      <c r="E21">
        <v>0</v>
      </c>
      <c r="F21">
        <v>5916.16</v>
      </c>
      <c r="G21">
        <v>25.1</v>
      </c>
      <c r="H21">
        <v>235.7</v>
      </c>
      <c r="I21">
        <v>17663.95</v>
      </c>
      <c r="J21">
        <v>1</v>
      </c>
      <c r="K21">
        <v>0</v>
      </c>
      <c r="L21">
        <v>0</v>
      </c>
      <c r="M21">
        <v>0</v>
      </c>
      <c r="N21" t="s">
        <v>91</v>
      </c>
      <c r="O21" t="s">
        <v>91</v>
      </c>
      <c r="P21" t="s">
        <v>420</v>
      </c>
      <c r="Q21" t="s">
        <v>91</v>
      </c>
      <c r="R21" t="s">
        <v>420</v>
      </c>
      <c r="S21">
        <v>2.985712015902207</v>
      </c>
    </row>
    <row r="22" spans="1:19" x14ac:dyDescent="0.25">
      <c r="A22" t="s">
        <v>39</v>
      </c>
      <c r="B22" t="s">
        <v>438</v>
      </c>
      <c r="C22" t="s">
        <v>438</v>
      </c>
      <c r="D22" t="s">
        <v>419</v>
      </c>
      <c r="E22">
        <v>0</v>
      </c>
      <c r="F22">
        <v>3610.27</v>
      </c>
      <c r="G22">
        <v>144.59</v>
      </c>
      <c r="H22">
        <v>24.97</v>
      </c>
      <c r="I22">
        <v>10779.23</v>
      </c>
      <c r="J22">
        <v>1</v>
      </c>
      <c r="K22">
        <v>0</v>
      </c>
      <c r="L22">
        <v>0</v>
      </c>
      <c r="M22">
        <v>0</v>
      </c>
      <c r="N22" t="s">
        <v>91</v>
      </c>
      <c r="O22" t="s">
        <v>91</v>
      </c>
      <c r="P22" t="s">
        <v>420</v>
      </c>
      <c r="Q22" t="s">
        <v>91</v>
      </c>
      <c r="R22" t="s">
        <v>420</v>
      </c>
      <c r="S22">
        <v>2.985712979915629</v>
      </c>
    </row>
    <row r="23" spans="1:19" x14ac:dyDescent="0.25">
      <c r="A23" t="s">
        <v>39</v>
      </c>
      <c r="B23" t="s">
        <v>439</v>
      </c>
      <c r="C23" t="s">
        <v>439</v>
      </c>
      <c r="D23" t="s">
        <v>419</v>
      </c>
      <c r="E23">
        <v>0</v>
      </c>
      <c r="F23">
        <v>3964.17</v>
      </c>
      <c r="G23">
        <v>158.76</v>
      </c>
      <c r="H23">
        <v>24.97</v>
      </c>
      <c r="I23">
        <v>11835.87</v>
      </c>
      <c r="J23">
        <v>1</v>
      </c>
      <c r="K23">
        <v>0</v>
      </c>
      <c r="L23">
        <v>0</v>
      </c>
      <c r="M23">
        <v>0</v>
      </c>
      <c r="N23" t="s">
        <v>91</v>
      </c>
      <c r="O23" t="s">
        <v>91</v>
      </c>
      <c r="P23" t="s">
        <v>420</v>
      </c>
      <c r="Q23" t="s">
        <v>91</v>
      </c>
      <c r="R23" t="s">
        <v>420</v>
      </c>
      <c r="S23">
        <v>2.9857120153777461</v>
      </c>
    </row>
    <row r="24" spans="1:19" x14ac:dyDescent="0.25">
      <c r="A24" t="s">
        <v>39</v>
      </c>
      <c r="B24" t="s">
        <v>440</v>
      </c>
      <c r="C24" t="s">
        <v>440</v>
      </c>
      <c r="D24" t="s">
        <v>419</v>
      </c>
      <c r="E24">
        <v>0</v>
      </c>
      <c r="F24">
        <v>3610.27</v>
      </c>
      <c r="G24">
        <v>144.59</v>
      </c>
      <c r="H24">
        <v>24.97</v>
      </c>
      <c r="I24">
        <v>10779.23</v>
      </c>
      <c r="J24">
        <v>1</v>
      </c>
      <c r="K24">
        <v>0</v>
      </c>
      <c r="L24">
        <v>0</v>
      </c>
      <c r="M24">
        <v>0</v>
      </c>
      <c r="N24" t="s">
        <v>91</v>
      </c>
      <c r="O24" t="s">
        <v>91</v>
      </c>
      <c r="P24" t="s">
        <v>420</v>
      </c>
      <c r="Q24" t="s">
        <v>91</v>
      </c>
      <c r="R24" t="s">
        <v>420</v>
      </c>
      <c r="S24">
        <v>2.985712979915629</v>
      </c>
    </row>
    <row r="25" spans="1:19" x14ac:dyDescent="0.25">
      <c r="A25" t="s">
        <v>39</v>
      </c>
      <c r="B25" t="s">
        <v>441</v>
      </c>
      <c r="C25" t="s">
        <v>441</v>
      </c>
      <c r="D25" t="s">
        <v>419</v>
      </c>
      <c r="E25">
        <v>0</v>
      </c>
      <c r="F25">
        <v>3964.17</v>
      </c>
      <c r="G25">
        <v>158.76</v>
      </c>
      <c r="H25">
        <v>24.97</v>
      </c>
      <c r="I25">
        <v>11835.87</v>
      </c>
      <c r="J25">
        <v>1</v>
      </c>
      <c r="K25">
        <v>0</v>
      </c>
      <c r="L25">
        <v>0</v>
      </c>
      <c r="M25">
        <v>0</v>
      </c>
      <c r="N25" t="s">
        <v>91</v>
      </c>
      <c r="O25" t="s">
        <v>91</v>
      </c>
      <c r="P25" t="s">
        <v>420</v>
      </c>
      <c r="Q25" t="s">
        <v>91</v>
      </c>
      <c r="R25" t="s">
        <v>420</v>
      </c>
      <c r="S25">
        <v>2.9857120153777461</v>
      </c>
    </row>
    <row r="26" spans="1:19" x14ac:dyDescent="0.25">
      <c r="A26" t="s">
        <v>39</v>
      </c>
      <c r="B26" t="s">
        <v>442</v>
      </c>
      <c r="C26" t="s">
        <v>442</v>
      </c>
      <c r="D26" t="s">
        <v>419</v>
      </c>
      <c r="E26">
        <v>0</v>
      </c>
      <c r="F26">
        <v>5916.16</v>
      </c>
      <c r="G26">
        <v>25.1</v>
      </c>
      <c r="H26">
        <v>235.7</v>
      </c>
      <c r="I26">
        <v>17663.95</v>
      </c>
      <c r="J26">
        <v>1</v>
      </c>
      <c r="K26">
        <v>0</v>
      </c>
      <c r="L26">
        <v>0</v>
      </c>
      <c r="M26">
        <v>0</v>
      </c>
      <c r="N26" t="s">
        <v>91</v>
      </c>
      <c r="O26" t="s">
        <v>91</v>
      </c>
      <c r="P26" t="s">
        <v>420</v>
      </c>
      <c r="Q26" t="s">
        <v>91</v>
      </c>
      <c r="R26" t="s">
        <v>420</v>
      </c>
      <c r="S26">
        <v>2.985712015902207</v>
      </c>
    </row>
    <row r="27" spans="1:19" x14ac:dyDescent="0.25">
      <c r="A27" t="s">
        <v>39</v>
      </c>
      <c r="B27" t="s">
        <v>443</v>
      </c>
      <c r="C27" t="s">
        <v>443</v>
      </c>
      <c r="D27" t="s">
        <v>412</v>
      </c>
      <c r="E27">
        <v>1794.45</v>
      </c>
      <c r="F27">
        <v>1794.45</v>
      </c>
      <c r="G27">
        <v>25.1</v>
      </c>
      <c r="H27">
        <v>71.489999999999995</v>
      </c>
      <c r="I27">
        <v>23314.85</v>
      </c>
      <c r="J27">
        <v>1</v>
      </c>
      <c r="K27">
        <v>2.5</v>
      </c>
      <c r="L27">
        <v>5.6273</v>
      </c>
      <c r="M27">
        <v>26.471599999999999</v>
      </c>
      <c r="N27" t="s">
        <v>413</v>
      </c>
      <c r="O27" t="s">
        <v>444</v>
      </c>
      <c r="P27" t="s">
        <v>445</v>
      </c>
      <c r="Q27" t="s">
        <v>63</v>
      </c>
      <c r="R27" t="s">
        <v>445</v>
      </c>
      <c r="S27">
        <v>12.992755440385629</v>
      </c>
    </row>
    <row r="28" spans="1:19" x14ac:dyDescent="0.25">
      <c r="A28" t="s">
        <v>39</v>
      </c>
      <c r="B28" t="s">
        <v>446</v>
      </c>
      <c r="C28" t="s">
        <v>446</v>
      </c>
      <c r="D28" t="s">
        <v>412</v>
      </c>
      <c r="E28">
        <v>44658.95</v>
      </c>
      <c r="F28">
        <v>44658.95</v>
      </c>
      <c r="G28">
        <v>240.39</v>
      </c>
      <c r="H28">
        <v>185.76</v>
      </c>
      <c r="I28">
        <v>446904.36</v>
      </c>
      <c r="J28">
        <v>1</v>
      </c>
      <c r="K28">
        <v>5</v>
      </c>
      <c r="L28">
        <v>4.2664</v>
      </c>
      <c r="M28">
        <v>5.1174999999999997</v>
      </c>
      <c r="N28" t="s">
        <v>413</v>
      </c>
      <c r="O28" t="s">
        <v>444</v>
      </c>
      <c r="P28" t="s">
        <v>416</v>
      </c>
      <c r="Q28" t="s">
        <v>61</v>
      </c>
      <c r="R28" t="s">
        <v>416</v>
      </c>
      <c r="S28">
        <v>10.007050322499749</v>
      </c>
    </row>
    <row r="29" spans="1:19" x14ac:dyDescent="0.25">
      <c r="A29" t="s">
        <v>39</v>
      </c>
      <c r="B29" t="s">
        <v>447</v>
      </c>
      <c r="C29" t="s">
        <v>447</v>
      </c>
      <c r="D29" t="s">
        <v>412</v>
      </c>
      <c r="E29">
        <v>5916.16</v>
      </c>
      <c r="F29">
        <v>5916.16</v>
      </c>
      <c r="G29">
        <v>25.1</v>
      </c>
      <c r="H29">
        <v>235.7</v>
      </c>
      <c r="I29">
        <v>59203.35</v>
      </c>
      <c r="J29">
        <v>1</v>
      </c>
      <c r="K29">
        <v>5</v>
      </c>
      <c r="L29">
        <v>4.2664</v>
      </c>
      <c r="M29">
        <v>5.1174999999999997</v>
      </c>
      <c r="N29" t="s">
        <v>413</v>
      </c>
      <c r="O29" t="s">
        <v>444</v>
      </c>
      <c r="P29" t="s">
        <v>416</v>
      </c>
      <c r="Q29" t="s">
        <v>61</v>
      </c>
      <c r="R29" t="s">
        <v>416</v>
      </c>
      <c r="S29">
        <v>10.007056942340981</v>
      </c>
    </row>
    <row r="30" spans="1:19" x14ac:dyDescent="0.25">
      <c r="A30" t="s">
        <v>39</v>
      </c>
      <c r="B30" t="s">
        <v>448</v>
      </c>
      <c r="C30" t="s">
        <v>448</v>
      </c>
      <c r="D30" t="s">
        <v>412</v>
      </c>
      <c r="E30">
        <v>6002.38</v>
      </c>
      <c r="F30">
        <v>6002.38</v>
      </c>
      <c r="G30">
        <v>240.39</v>
      </c>
      <c r="H30">
        <v>24.97</v>
      </c>
      <c r="I30">
        <v>60066.09</v>
      </c>
      <c r="J30">
        <v>1</v>
      </c>
      <c r="K30">
        <v>5</v>
      </c>
      <c r="L30">
        <v>4.2664</v>
      </c>
      <c r="M30">
        <v>5.1174999999999997</v>
      </c>
      <c r="N30" t="s">
        <v>413</v>
      </c>
      <c r="O30" t="s">
        <v>444</v>
      </c>
      <c r="P30" t="s">
        <v>416</v>
      </c>
      <c r="Q30" t="s">
        <v>61</v>
      </c>
      <c r="R30" t="s">
        <v>416</v>
      </c>
      <c r="S30">
        <v>10.00704553860302</v>
      </c>
    </row>
    <row r="31" spans="1:19" x14ac:dyDescent="0.25">
      <c r="A31" t="s">
        <v>39</v>
      </c>
      <c r="B31" t="s">
        <v>449</v>
      </c>
      <c r="C31" t="s">
        <v>449</v>
      </c>
      <c r="D31" t="s">
        <v>412</v>
      </c>
      <c r="E31">
        <v>6002.38</v>
      </c>
      <c r="F31">
        <v>6002.38</v>
      </c>
      <c r="G31">
        <v>240.39</v>
      </c>
      <c r="H31">
        <v>24.97</v>
      </c>
      <c r="I31">
        <v>60066.09</v>
      </c>
      <c r="J31">
        <v>1</v>
      </c>
      <c r="K31">
        <v>5</v>
      </c>
      <c r="L31">
        <v>4.2664</v>
      </c>
      <c r="M31">
        <v>5.1174999999999997</v>
      </c>
      <c r="N31" t="s">
        <v>413</v>
      </c>
      <c r="O31" t="s">
        <v>444</v>
      </c>
      <c r="P31" t="s">
        <v>416</v>
      </c>
      <c r="Q31" t="s">
        <v>61</v>
      </c>
      <c r="R31" t="s">
        <v>416</v>
      </c>
      <c r="S31">
        <v>10.00704553860302</v>
      </c>
    </row>
    <row r="32" spans="1:19" x14ac:dyDescent="0.25">
      <c r="A32" t="s">
        <v>39</v>
      </c>
      <c r="B32" t="s">
        <v>450</v>
      </c>
      <c r="C32" t="s">
        <v>450</v>
      </c>
      <c r="D32" t="s">
        <v>412</v>
      </c>
      <c r="E32">
        <v>17669.759999999998</v>
      </c>
      <c r="F32">
        <v>17669.759999999998</v>
      </c>
      <c r="G32">
        <v>95.11</v>
      </c>
      <c r="H32">
        <v>185.76</v>
      </c>
      <c r="I32">
        <v>176822.13</v>
      </c>
      <c r="J32">
        <v>1</v>
      </c>
      <c r="K32">
        <v>5</v>
      </c>
      <c r="L32">
        <v>4.2664</v>
      </c>
      <c r="M32">
        <v>5.1174999999999997</v>
      </c>
      <c r="N32" t="s">
        <v>413</v>
      </c>
      <c r="O32" t="s">
        <v>444</v>
      </c>
      <c r="P32" t="s">
        <v>416</v>
      </c>
      <c r="Q32" t="s">
        <v>62</v>
      </c>
      <c r="R32" t="s">
        <v>451</v>
      </c>
      <c r="S32">
        <v>10.007047633923721</v>
      </c>
    </row>
    <row r="33" spans="1:19" x14ac:dyDescent="0.25">
      <c r="A33" t="s">
        <v>39</v>
      </c>
      <c r="B33" t="s">
        <v>452</v>
      </c>
      <c r="C33" t="s">
        <v>452</v>
      </c>
      <c r="D33" t="s">
        <v>412</v>
      </c>
      <c r="E33">
        <v>2374.9</v>
      </c>
      <c r="F33">
        <v>2374.9</v>
      </c>
      <c r="G33">
        <v>95.11</v>
      </c>
      <c r="H33">
        <v>24.97</v>
      </c>
      <c r="I33">
        <v>23765.74</v>
      </c>
      <c r="J33">
        <v>1</v>
      </c>
      <c r="K33">
        <v>5</v>
      </c>
      <c r="L33">
        <v>4.2664</v>
      </c>
      <c r="M33">
        <v>5.1174999999999997</v>
      </c>
      <c r="N33" t="s">
        <v>413</v>
      </c>
      <c r="O33" t="s">
        <v>444</v>
      </c>
      <c r="P33" t="s">
        <v>416</v>
      </c>
      <c r="Q33" t="s">
        <v>62</v>
      </c>
      <c r="R33" t="s">
        <v>451</v>
      </c>
      <c r="S33">
        <v>10.00704871784075</v>
      </c>
    </row>
    <row r="34" spans="1:19" x14ac:dyDescent="0.25">
      <c r="A34" t="s">
        <v>39</v>
      </c>
      <c r="B34" t="s">
        <v>453</v>
      </c>
      <c r="C34" t="s">
        <v>453</v>
      </c>
      <c r="D34" t="s">
        <v>412</v>
      </c>
      <c r="E34">
        <v>2374.9</v>
      </c>
      <c r="F34">
        <v>2374.9</v>
      </c>
      <c r="G34">
        <v>95.11</v>
      </c>
      <c r="H34">
        <v>24.97</v>
      </c>
      <c r="I34">
        <v>23765.74</v>
      </c>
      <c r="J34">
        <v>1</v>
      </c>
      <c r="K34">
        <v>5</v>
      </c>
      <c r="L34">
        <v>4.2664</v>
      </c>
      <c r="M34">
        <v>5.1174999999999997</v>
      </c>
      <c r="N34" t="s">
        <v>413</v>
      </c>
      <c r="O34" t="s">
        <v>444</v>
      </c>
      <c r="P34" t="s">
        <v>416</v>
      </c>
      <c r="Q34" t="s">
        <v>62</v>
      </c>
      <c r="R34" t="s">
        <v>451</v>
      </c>
      <c r="S34">
        <v>10.00704871784075</v>
      </c>
    </row>
    <row r="35" spans="1:19" x14ac:dyDescent="0.25">
      <c r="A35" t="s">
        <v>39</v>
      </c>
      <c r="B35" t="s">
        <v>454</v>
      </c>
      <c r="C35" t="s">
        <v>454</v>
      </c>
      <c r="D35" t="s">
        <v>412</v>
      </c>
      <c r="E35">
        <v>5916.16</v>
      </c>
      <c r="F35">
        <v>5916.16</v>
      </c>
      <c r="G35">
        <v>25.1</v>
      </c>
      <c r="H35">
        <v>235.7</v>
      </c>
      <c r="I35">
        <v>59203.35</v>
      </c>
      <c r="J35">
        <v>1</v>
      </c>
      <c r="K35">
        <v>5</v>
      </c>
      <c r="L35">
        <v>4.2664</v>
      </c>
      <c r="M35">
        <v>5.1174999999999997</v>
      </c>
      <c r="N35" t="s">
        <v>413</v>
      </c>
      <c r="O35" t="s">
        <v>444</v>
      </c>
      <c r="P35" t="s">
        <v>416</v>
      </c>
      <c r="Q35" t="s">
        <v>62</v>
      </c>
      <c r="R35" t="s">
        <v>451</v>
      </c>
      <c r="S35">
        <v>10.007056942340981</v>
      </c>
    </row>
    <row r="36" spans="1:19" x14ac:dyDescent="0.25">
      <c r="A36" t="s">
        <v>39</v>
      </c>
      <c r="B36" t="s">
        <v>455</v>
      </c>
      <c r="C36" t="s">
        <v>455</v>
      </c>
      <c r="D36" t="s">
        <v>412</v>
      </c>
      <c r="E36">
        <v>38685.730000000003</v>
      </c>
      <c r="F36">
        <v>38685.730000000003</v>
      </c>
      <c r="G36">
        <v>208.23</v>
      </c>
      <c r="H36">
        <v>185.76</v>
      </c>
      <c r="I36">
        <v>387130.06</v>
      </c>
      <c r="J36">
        <v>1</v>
      </c>
      <c r="K36">
        <v>5</v>
      </c>
      <c r="L36">
        <v>4.4427000000000003</v>
      </c>
      <c r="M36">
        <v>5.1174999999999997</v>
      </c>
      <c r="N36" t="s">
        <v>413</v>
      </c>
      <c r="O36" t="s">
        <v>444</v>
      </c>
      <c r="P36" t="s">
        <v>456</v>
      </c>
      <c r="Q36" t="s">
        <v>62</v>
      </c>
      <c r="R36" t="s">
        <v>451</v>
      </c>
      <c r="S36">
        <v>10.00705066183319</v>
      </c>
    </row>
    <row r="37" spans="1:19" x14ac:dyDescent="0.25">
      <c r="A37" t="s">
        <v>39</v>
      </c>
      <c r="B37" t="s">
        <v>457</v>
      </c>
      <c r="C37" t="s">
        <v>457</v>
      </c>
      <c r="D37" t="s">
        <v>412</v>
      </c>
      <c r="E37">
        <v>5916.16</v>
      </c>
      <c r="F37">
        <v>5916.16</v>
      </c>
      <c r="G37">
        <v>25.1</v>
      </c>
      <c r="H37">
        <v>235.7</v>
      </c>
      <c r="I37">
        <v>59203.35</v>
      </c>
      <c r="J37">
        <v>1</v>
      </c>
      <c r="K37">
        <v>5</v>
      </c>
      <c r="L37">
        <v>4.4427000000000003</v>
      </c>
      <c r="M37">
        <v>5.1174999999999997</v>
      </c>
      <c r="N37" t="s">
        <v>413</v>
      </c>
      <c r="O37" t="s">
        <v>444</v>
      </c>
      <c r="P37" t="s">
        <v>456</v>
      </c>
      <c r="Q37" t="s">
        <v>62</v>
      </c>
      <c r="R37" t="s">
        <v>451</v>
      </c>
      <c r="S37">
        <v>10.007056942340981</v>
      </c>
    </row>
    <row r="38" spans="1:19" x14ac:dyDescent="0.25">
      <c r="A38" t="s">
        <v>39</v>
      </c>
      <c r="B38" t="s">
        <v>458</v>
      </c>
      <c r="C38" t="s">
        <v>458</v>
      </c>
      <c r="D38" t="s">
        <v>412</v>
      </c>
      <c r="E38">
        <v>5199.55</v>
      </c>
      <c r="F38">
        <v>5199.55</v>
      </c>
      <c r="G38">
        <v>208.23</v>
      </c>
      <c r="H38">
        <v>24.97</v>
      </c>
      <c r="I38">
        <v>52032.14</v>
      </c>
      <c r="J38">
        <v>1</v>
      </c>
      <c r="K38">
        <v>5</v>
      </c>
      <c r="L38">
        <v>4.4427000000000003</v>
      </c>
      <c r="M38">
        <v>5.1174999999999997</v>
      </c>
      <c r="N38" t="s">
        <v>413</v>
      </c>
      <c r="O38" t="s">
        <v>444</v>
      </c>
      <c r="P38" t="s">
        <v>456</v>
      </c>
      <c r="Q38" t="s">
        <v>62</v>
      </c>
      <c r="R38" t="s">
        <v>451</v>
      </c>
      <c r="S38">
        <v>10.00704676366224</v>
      </c>
    </row>
    <row r="39" spans="1:19" x14ac:dyDescent="0.25">
      <c r="A39" t="s">
        <v>39</v>
      </c>
      <c r="B39" t="s">
        <v>459</v>
      </c>
      <c r="C39" t="s">
        <v>459</v>
      </c>
      <c r="D39" t="s">
        <v>412</v>
      </c>
      <c r="E39">
        <v>5199.55</v>
      </c>
      <c r="F39">
        <v>5199.55</v>
      </c>
      <c r="G39">
        <v>208.23</v>
      </c>
      <c r="H39">
        <v>24.97</v>
      </c>
      <c r="I39">
        <v>52032.14</v>
      </c>
      <c r="J39">
        <v>1</v>
      </c>
      <c r="K39">
        <v>5</v>
      </c>
      <c r="L39">
        <v>4.4427000000000003</v>
      </c>
      <c r="M39">
        <v>5.1174999999999997</v>
      </c>
      <c r="N39" t="s">
        <v>413</v>
      </c>
      <c r="O39" t="s">
        <v>444</v>
      </c>
      <c r="P39" t="s">
        <v>456</v>
      </c>
      <c r="Q39" t="s">
        <v>62</v>
      </c>
      <c r="R39" t="s">
        <v>451</v>
      </c>
      <c r="S39">
        <v>10.00704676366224</v>
      </c>
    </row>
    <row r="40" spans="1:19" x14ac:dyDescent="0.25">
      <c r="A40" t="s">
        <v>39</v>
      </c>
      <c r="B40" t="s">
        <v>460</v>
      </c>
      <c r="C40" t="s">
        <v>460</v>
      </c>
      <c r="D40" t="s">
        <v>412</v>
      </c>
      <c r="E40">
        <v>26861.200000000001</v>
      </c>
      <c r="F40">
        <v>26861.200000000001</v>
      </c>
      <c r="G40">
        <v>144.59</v>
      </c>
      <c r="H40">
        <v>185.76</v>
      </c>
      <c r="I40">
        <v>268801.34999999998</v>
      </c>
      <c r="J40">
        <v>1</v>
      </c>
      <c r="K40">
        <v>5</v>
      </c>
      <c r="L40">
        <v>4.4427000000000003</v>
      </c>
      <c r="M40">
        <v>5.1174999999999997</v>
      </c>
      <c r="N40" t="s">
        <v>413</v>
      </c>
      <c r="O40" t="s">
        <v>444</v>
      </c>
      <c r="P40" t="s">
        <v>456</v>
      </c>
      <c r="Q40" t="s">
        <v>62</v>
      </c>
      <c r="R40" t="s">
        <v>451</v>
      </c>
      <c r="S40">
        <v>10.00704920107813</v>
      </c>
    </row>
    <row r="41" spans="1:19" x14ac:dyDescent="0.25">
      <c r="A41" t="s">
        <v>39</v>
      </c>
      <c r="B41" t="s">
        <v>461</v>
      </c>
      <c r="C41" t="s">
        <v>461</v>
      </c>
      <c r="D41" t="s">
        <v>412</v>
      </c>
      <c r="E41">
        <v>3610.27</v>
      </c>
      <c r="F41">
        <v>3610.27</v>
      </c>
      <c r="G41">
        <v>144.59</v>
      </c>
      <c r="H41">
        <v>24.97</v>
      </c>
      <c r="I41">
        <v>36128.19</v>
      </c>
      <c r="J41">
        <v>1</v>
      </c>
      <c r="K41">
        <v>5</v>
      </c>
      <c r="L41">
        <v>4.4427000000000003</v>
      </c>
      <c r="M41">
        <v>5.1174999999999997</v>
      </c>
      <c r="N41" t="s">
        <v>413</v>
      </c>
      <c r="O41" t="s">
        <v>444</v>
      </c>
      <c r="P41" t="s">
        <v>456</v>
      </c>
      <c r="Q41" t="s">
        <v>62</v>
      </c>
      <c r="R41" t="s">
        <v>451</v>
      </c>
      <c r="S41">
        <v>10.007060413764069</v>
      </c>
    </row>
    <row r="42" spans="1:19" x14ac:dyDescent="0.25">
      <c r="A42" t="s">
        <v>39</v>
      </c>
      <c r="B42" t="s">
        <v>462</v>
      </c>
      <c r="C42" t="s">
        <v>462</v>
      </c>
      <c r="D42" t="s">
        <v>412</v>
      </c>
      <c r="E42">
        <v>3610.27</v>
      </c>
      <c r="F42">
        <v>3610.27</v>
      </c>
      <c r="G42">
        <v>144.59</v>
      </c>
      <c r="H42">
        <v>24.97</v>
      </c>
      <c r="I42">
        <v>36128.19</v>
      </c>
      <c r="J42">
        <v>1</v>
      </c>
      <c r="K42">
        <v>5</v>
      </c>
      <c r="L42">
        <v>4.4427000000000003</v>
      </c>
      <c r="M42">
        <v>5.1174999999999997</v>
      </c>
      <c r="N42" t="s">
        <v>413</v>
      </c>
      <c r="O42" t="s">
        <v>444</v>
      </c>
      <c r="P42" t="s">
        <v>456</v>
      </c>
      <c r="Q42" t="s">
        <v>62</v>
      </c>
      <c r="R42" t="s">
        <v>451</v>
      </c>
      <c r="S42">
        <v>10.007060413764069</v>
      </c>
    </row>
    <row r="43" spans="1:19" x14ac:dyDescent="0.25">
      <c r="A43" t="s">
        <v>39</v>
      </c>
      <c r="B43" t="s">
        <v>463</v>
      </c>
      <c r="C43" t="s">
        <v>463</v>
      </c>
      <c r="D43" t="s">
        <v>412</v>
      </c>
      <c r="E43">
        <v>5916.16</v>
      </c>
      <c r="F43">
        <v>5916.16</v>
      </c>
      <c r="G43">
        <v>25.1</v>
      </c>
      <c r="H43">
        <v>235.7</v>
      </c>
      <c r="I43">
        <v>59203.35</v>
      </c>
      <c r="J43">
        <v>1</v>
      </c>
      <c r="K43">
        <v>5</v>
      </c>
      <c r="L43">
        <v>4.4427000000000003</v>
      </c>
      <c r="M43">
        <v>5.1174999999999997</v>
      </c>
      <c r="N43" t="s">
        <v>413</v>
      </c>
      <c r="O43" t="s">
        <v>444</v>
      </c>
      <c r="P43" t="s">
        <v>456</v>
      </c>
      <c r="Q43" t="s">
        <v>62</v>
      </c>
      <c r="R43" t="s">
        <v>451</v>
      </c>
      <c r="S43">
        <v>10.007056942340981</v>
      </c>
    </row>
    <row r="44" spans="1:19" x14ac:dyDescent="0.25">
      <c r="A44" t="s">
        <v>39</v>
      </c>
      <c r="B44" t="s">
        <v>464</v>
      </c>
      <c r="C44" t="s">
        <v>464</v>
      </c>
      <c r="D44" t="s">
        <v>412</v>
      </c>
      <c r="E44">
        <v>1572.07</v>
      </c>
      <c r="F44">
        <v>1572.07</v>
      </c>
      <c r="G44">
        <v>62.96</v>
      </c>
      <c r="H44">
        <v>24.97</v>
      </c>
      <c r="I44">
        <v>15731.79</v>
      </c>
      <c r="J44">
        <v>1</v>
      </c>
      <c r="K44">
        <v>5</v>
      </c>
      <c r="L44">
        <v>4.5777999999999999</v>
      </c>
      <c r="M44">
        <v>5.1174999999999997</v>
      </c>
      <c r="N44" t="s">
        <v>413</v>
      </c>
      <c r="O44" t="s">
        <v>444</v>
      </c>
      <c r="P44" t="s">
        <v>465</v>
      </c>
      <c r="Q44" t="s">
        <v>61</v>
      </c>
      <c r="R44" t="s">
        <v>416</v>
      </c>
      <c r="S44">
        <v>10.00705439325221</v>
      </c>
    </row>
    <row r="45" spans="1:19" x14ac:dyDescent="0.25">
      <c r="A45" t="s">
        <v>39</v>
      </c>
      <c r="B45" t="s">
        <v>466</v>
      </c>
      <c r="C45" t="s">
        <v>466</v>
      </c>
      <c r="D45" t="s">
        <v>412</v>
      </c>
      <c r="E45">
        <v>1572.07</v>
      </c>
      <c r="F45">
        <v>1572.07</v>
      </c>
      <c r="G45">
        <v>62.96</v>
      </c>
      <c r="H45">
        <v>24.97</v>
      </c>
      <c r="I45">
        <v>15731.79</v>
      </c>
      <c r="J45">
        <v>1</v>
      </c>
      <c r="K45">
        <v>5</v>
      </c>
      <c r="L45">
        <v>4.5777999999999999</v>
      </c>
      <c r="M45">
        <v>5.1174999999999997</v>
      </c>
      <c r="N45" t="s">
        <v>413</v>
      </c>
      <c r="O45" t="s">
        <v>444</v>
      </c>
      <c r="P45" t="s">
        <v>465</v>
      </c>
      <c r="Q45" t="s">
        <v>61</v>
      </c>
      <c r="R45" t="s">
        <v>416</v>
      </c>
      <c r="S45">
        <v>10.00705439325221</v>
      </c>
    </row>
    <row r="46" spans="1:19" x14ac:dyDescent="0.25">
      <c r="A46" t="s">
        <v>39</v>
      </c>
      <c r="B46" t="s">
        <v>467</v>
      </c>
      <c r="C46" t="s">
        <v>467</v>
      </c>
      <c r="D46" t="s">
        <v>412</v>
      </c>
      <c r="E46">
        <v>11696.54</v>
      </c>
      <c r="F46">
        <v>11696.54</v>
      </c>
      <c r="G46">
        <v>62.96</v>
      </c>
      <c r="H46">
        <v>185.76</v>
      </c>
      <c r="I46">
        <v>117047.83</v>
      </c>
      <c r="J46">
        <v>1</v>
      </c>
      <c r="K46">
        <v>5</v>
      </c>
      <c r="L46">
        <v>4.5777999999999999</v>
      </c>
      <c r="M46">
        <v>5.1174999999999997</v>
      </c>
      <c r="N46" t="s">
        <v>413</v>
      </c>
      <c r="O46" t="s">
        <v>444</v>
      </c>
      <c r="P46" t="s">
        <v>465</v>
      </c>
      <c r="Q46" t="s">
        <v>61</v>
      </c>
      <c r="R46" t="s">
        <v>416</v>
      </c>
      <c r="S46">
        <v>10.00704738324325</v>
      </c>
    </row>
    <row r="47" spans="1:19" x14ac:dyDescent="0.25">
      <c r="A47" t="s">
        <v>39</v>
      </c>
      <c r="B47" t="s">
        <v>468</v>
      </c>
      <c r="C47" t="s">
        <v>468</v>
      </c>
      <c r="D47" t="s">
        <v>412</v>
      </c>
      <c r="E47">
        <v>29494.29</v>
      </c>
      <c r="F47">
        <v>29494.29</v>
      </c>
      <c r="G47">
        <v>158.76</v>
      </c>
      <c r="H47">
        <v>185.76</v>
      </c>
      <c r="I47">
        <v>295150.84000000003</v>
      </c>
      <c r="J47">
        <v>1</v>
      </c>
      <c r="K47">
        <v>5</v>
      </c>
      <c r="L47">
        <v>4.5777999999999999</v>
      </c>
      <c r="M47">
        <v>5.1174999999999997</v>
      </c>
      <c r="N47" t="s">
        <v>413</v>
      </c>
      <c r="O47" t="s">
        <v>444</v>
      </c>
      <c r="P47" t="s">
        <v>465</v>
      </c>
      <c r="Q47" t="s">
        <v>62</v>
      </c>
      <c r="R47" t="s">
        <v>451</v>
      </c>
      <c r="S47">
        <v>10.007050178187029</v>
      </c>
    </row>
    <row r="48" spans="1:19" x14ac:dyDescent="0.25">
      <c r="A48" t="s">
        <v>39</v>
      </c>
      <c r="B48" t="s">
        <v>469</v>
      </c>
      <c r="C48" t="s">
        <v>469</v>
      </c>
      <c r="D48" t="s">
        <v>412</v>
      </c>
      <c r="E48">
        <v>5916.16</v>
      </c>
      <c r="F48">
        <v>5916.16</v>
      </c>
      <c r="G48">
        <v>25.1</v>
      </c>
      <c r="H48">
        <v>235.7</v>
      </c>
      <c r="I48">
        <v>59203.35</v>
      </c>
      <c r="J48">
        <v>1</v>
      </c>
      <c r="K48">
        <v>5</v>
      </c>
      <c r="L48">
        <v>4.5777999999999999</v>
      </c>
      <c r="M48">
        <v>5.1174999999999997</v>
      </c>
      <c r="N48" t="s">
        <v>413</v>
      </c>
      <c r="O48" t="s">
        <v>444</v>
      </c>
      <c r="P48" t="s">
        <v>465</v>
      </c>
      <c r="Q48" t="s">
        <v>62</v>
      </c>
      <c r="R48" t="s">
        <v>451</v>
      </c>
      <c r="S48">
        <v>10.007056942340981</v>
      </c>
    </row>
    <row r="49" spans="1:19" x14ac:dyDescent="0.25">
      <c r="A49" t="s">
        <v>39</v>
      </c>
      <c r="B49" t="s">
        <v>470</v>
      </c>
      <c r="C49" t="s">
        <v>470</v>
      </c>
      <c r="D49" t="s">
        <v>412</v>
      </c>
      <c r="E49">
        <v>3964.17</v>
      </c>
      <c r="F49">
        <v>3964.17</v>
      </c>
      <c r="G49">
        <v>158.76</v>
      </c>
      <c r="H49">
        <v>24.97</v>
      </c>
      <c r="I49">
        <v>39669.69</v>
      </c>
      <c r="J49">
        <v>1</v>
      </c>
      <c r="K49">
        <v>5</v>
      </c>
      <c r="L49">
        <v>4.5777999999999999</v>
      </c>
      <c r="M49">
        <v>5.1174999999999997</v>
      </c>
      <c r="N49" t="s">
        <v>413</v>
      </c>
      <c r="O49" t="s">
        <v>444</v>
      </c>
      <c r="P49" t="s">
        <v>465</v>
      </c>
      <c r="Q49" t="s">
        <v>62</v>
      </c>
      <c r="R49" t="s">
        <v>451</v>
      </c>
      <c r="S49">
        <v>10.007060746638009</v>
      </c>
    </row>
    <row r="50" spans="1:19" x14ac:dyDescent="0.25">
      <c r="A50" t="s">
        <v>39</v>
      </c>
      <c r="B50" t="s">
        <v>471</v>
      </c>
      <c r="C50" t="s">
        <v>471</v>
      </c>
      <c r="D50" t="s">
        <v>412</v>
      </c>
      <c r="E50">
        <v>3964.17</v>
      </c>
      <c r="F50">
        <v>3964.17</v>
      </c>
      <c r="G50">
        <v>158.76</v>
      </c>
      <c r="H50">
        <v>24.97</v>
      </c>
      <c r="I50">
        <v>39669.69</v>
      </c>
      <c r="J50">
        <v>1</v>
      </c>
      <c r="K50">
        <v>5</v>
      </c>
      <c r="L50">
        <v>4.5777999999999999</v>
      </c>
      <c r="M50">
        <v>5.1174999999999997</v>
      </c>
      <c r="N50" t="s">
        <v>413</v>
      </c>
      <c r="O50" t="s">
        <v>444</v>
      </c>
      <c r="P50" t="s">
        <v>465</v>
      </c>
      <c r="Q50" t="s">
        <v>62</v>
      </c>
      <c r="R50" t="s">
        <v>451</v>
      </c>
      <c r="S50">
        <v>10.007060746638009</v>
      </c>
    </row>
    <row r="51" spans="1:19" x14ac:dyDescent="0.25">
      <c r="A51" t="s">
        <v>40</v>
      </c>
      <c r="B51" t="s">
        <v>411</v>
      </c>
      <c r="C51" t="s">
        <v>411</v>
      </c>
      <c r="D51" t="s">
        <v>412</v>
      </c>
      <c r="E51">
        <v>2362.6799999999998</v>
      </c>
      <c r="F51">
        <v>2362.6799999999998</v>
      </c>
      <c r="G51">
        <v>25.1</v>
      </c>
      <c r="H51">
        <v>94.13</v>
      </c>
      <c r="I51">
        <v>30697.7</v>
      </c>
      <c r="J51">
        <v>1</v>
      </c>
      <c r="K51">
        <v>33.33</v>
      </c>
      <c r="L51">
        <v>1.5353000000000001</v>
      </c>
      <c r="M51">
        <v>2.5588000000000002</v>
      </c>
      <c r="N51" t="s">
        <v>413</v>
      </c>
      <c r="O51" t="s">
        <v>414</v>
      </c>
      <c r="P51" t="s">
        <v>415</v>
      </c>
      <c r="Q51" t="s">
        <v>61</v>
      </c>
      <c r="R51" t="s">
        <v>416</v>
      </c>
      <c r="S51">
        <v>12.992745526266781</v>
      </c>
    </row>
    <row r="52" spans="1:19" x14ac:dyDescent="0.25">
      <c r="A52" t="s">
        <v>40</v>
      </c>
      <c r="B52" t="s">
        <v>417</v>
      </c>
      <c r="C52" t="s">
        <v>417</v>
      </c>
      <c r="D52" t="s">
        <v>412</v>
      </c>
      <c r="E52">
        <v>1759.04</v>
      </c>
      <c r="F52">
        <v>1759.04</v>
      </c>
      <c r="G52">
        <v>25.1</v>
      </c>
      <c r="H52">
        <v>70.08</v>
      </c>
      <c r="I52">
        <v>22854.75</v>
      </c>
      <c r="J52">
        <v>1</v>
      </c>
      <c r="K52">
        <v>33.33</v>
      </c>
      <c r="L52">
        <v>1.5353000000000001</v>
      </c>
      <c r="M52">
        <v>2.5588000000000002</v>
      </c>
      <c r="N52" t="s">
        <v>413</v>
      </c>
      <c r="O52" t="s">
        <v>414</v>
      </c>
      <c r="P52" t="s">
        <v>415</v>
      </c>
      <c r="Q52" t="s">
        <v>61</v>
      </c>
      <c r="R52" t="s">
        <v>416</v>
      </c>
      <c r="S52">
        <v>12.992740358377301</v>
      </c>
    </row>
    <row r="53" spans="1:19" x14ac:dyDescent="0.25">
      <c r="A53" t="s">
        <v>40</v>
      </c>
      <c r="B53" t="s">
        <v>418</v>
      </c>
      <c r="C53" t="s">
        <v>418</v>
      </c>
      <c r="D53" t="s">
        <v>419</v>
      </c>
      <c r="E53">
        <v>0</v>
      </c>
      <c r="F53">
        <v>44658.95</v>
      </c>
      <c r="G53">
        <v>240.39</v>
      </c>
      <c r="H53">
        <v>185.76</v>
      </c>
      <c r="I53">
        <v>133338.68</v>
      </c>
      <c r="J53">
        <v>1</v>
      </c>
      <c r="K53">
        <v>0</v>
      </c>
      <c r="L53">
        <v>0</v>
      </c>
      <c r="M53">
        <v>0</v>
      </c>
      <c r="N53" t="s">
        <v>91</v>
      </c>
      <c r="O53" t="s">
        <v>91</v>
      </c>
      <c r="P53" t="s">
        <v>420</v>
      </c>
      <c r="Q53" t="s">
        <v>91</v>
      </c>
      <c r="R53" t="s">
        <v>420</v>
      </c>
      <c r="S53">
        <v>2.985710143207577</v>
      </c>
    </row>
    <row r="54" spans="1:19" x14ac:dyDescent="0.25">
      <c r="A54" t="s">
        <v>40</v>
      </c>
      <c r="B54" t="s">
        <v>421</v>
      </c>
      <c r="C54" t="s">
        <v>421</v>
      </c>
      <c r="D54" t="s">
        <v>419</v>
      </c>
      <c r="E54">
        <v>0</v>
      </c>
      <c r="F54">
        <v>5916.16</v>
      </c>
      <c r="G54">
        <v>25.1</v>
      </c>
      <c r="H54">
        <v>235.7</v>
      </c>
      <c r="I54">
        <v>17663.95</v>
      </c>
      <c r="J54">
        <v>1</v>
      </c>
      <c r="K54">
        <v>0</v>
      </c>
      <c r="L54">
        <v>0</v>
      </c>
      <c r="M54">
        <v>0</v>
      </c>
      <c r="N54" t="s">
        <v>91</v>
      </c>
      <c r="O54" t="s">
        <v>91</v>
      </c>
      <c r="P54" t="s">
        <v>420</v>
      </c>
      <c r="Q54" t="s">
        <v>91</v>
      </c>
      <c r="R54" t="s">
        <v>420</v>
      </c>
      <c r="S54">
        <v>2.985712015902207</v>
      </c>
    </row>
    <row r="55" spans="1:19" x14ac:dyDescent="0.25">
      <c r="A55" t="s">
        <v>40</v>
      </c>
      <c r="B55" t="s">
        <v>422</v>
      </c>
      <c r="C55" t="s">
        <v>422</v>
      </c>
      <c r="D55" t="s">
        <v>419</v>
      </c>
      <c r="E55">
        <v>0</v>
      </c>
      <c r="F55">
        <v>1572.07</v>
      </c>
      <c r="G55">
        <v>62.96</v>
      </c>
      <c r="H55">
        <v>24.97</v>
      </c>
      <c r="I55">
        <v>4693.75</v>
      </c>
      <c r="J55">
        <v>1</v>
      </c>
      <c r="K55">
        <v>0</v>
      </c>
      <c r="L55">
        <v>0</v>
      </c>
      <c r="M55">
        <v>0</v>
      </c>
      <c r="N55" t="s">
        <v>91</v>
      </c>
      <c r="O55" t="s">
        <v>91</v>
      </c>
      <c r="P55" t="s">
        <v>420</v>
      </c>
      <c r="Q55" t="s">
        <v>91</v>
      </c>
      <c r="R55" t="s">
        <v>420</v>
      </c>
      <c r="S55">
        <v>2.9857131043783038</v>
      </c>
    </row>
    <row r="56" spans="1:19" x14ac:dyDescent="0.25">
      <c r="A56" t="s">
        <v>40</v>
      </c>
      <c r="B56" t="s">
        <v>423</v>
      </c>
      <c r="C56" t="s">
        <v>423</v>
      </c>
      <c r="D56" t="s">
        <v>419</v>
      </c>
      <c r="E56">
        <v>0</v>
      </c>
      <c r="F56">
        <v>6002.38</v>
      </c>
      <c r="G56">
        <v>240.39</v>
      </c>
      <c r="H56">
        <v>24.97</v>
      </c>
      <c r="I56">
        <v>17921.36</v>
      </c>
      <c r="J56">
        <v>1</v>
      </c>
      <c r="K56">
        <v>0</v>
      </c>
      <c r="L56">
        <v>0</v>
      </c>
      <c r="M56">
        <v>0</v>
      </c>
      <c r="N56" t="s">
        <v>91</v>
      </c>
      <c r="O56" t="s">
        <v>91</v>
      </c>
      <c r="P56" t="s">
        <v>420</v>
      </c>
      <c r="Q56" t="s">
        <v>91</v>
      </c>
      <c r="R56" t="s">
        <v>420</v>
      </c>
      <c r="S56">
        <v>2.985709002095835</v>
      </c>
    </row>
    <row r="57" spans="1:19" x14ac:dyDescent="0.25">
      <c r="A57" t="s">
        <v>40</v>
      </c>
      <c r="B57" t="s">
        <v>424</v>
      </c>
      <c r="C57" t="s">
        <v>424</v>
      </c>
      <c r="D57" t="s">
        <v>419</v>
      </c>
      <c r="E57">
        <v>0</v>
      </c>
      <c r="F57">
        <v>1572.07</v>
      </c>
      <c r="G57">
        <v>62.96</v>
      </c>
      <c r="H57">
        <v>24.97</v>
      </c>
      <c r="I57">
        <v>4693.75</v>
      </c>
      <c r="J57">
        <v>1</v>
      </c>
      <c r="K57">
        <v>0</v>
      </c>
      <c r="L57">
        <v>0</v>
      </c>
      <c r="M57">
        <v>0</v>
      </c>
      <c r="N57" t="s">
        <v>91</v>
      </c>
      <c r="O57" t="s">
        <v>91</v>
      </c>
      <c r="P57" t="s">
        <v>420</v>
      </c>
      <c r="Q57" t="s">
        <v>91</v>
      </c>
      <c r="R57" t="s">
        <v>420</v>
      </c>
      <c r="S57">
        <v>2.9857131043783038</v>
      </c>
    </row>
    <row r="58" spans="1:19" x14ac:dyDescent="0.25">
      <c r="A58" t="s">
        <v>40</v>
      </c>
      <c r="B58" t="s">
        <v>425</v>
      </c>
      <c r="C58" t="s">
        <v>425</v>
      </c>
      <c r="D58" t="s">
        <v>419</v>
      </c>
      <c r="E58">
        <v>0</v>
      </c>
      <c r="F58">
        <v>6002.38</v>
      </c>
      <c r="G58">
        <v>240.39</v>
      </c>
      <c r="H58">
        <v>24.97</v>
      </c>
      <c r="I58">
        <v>17921.36</v>
      </c>
      <c r="J58">
        <v>1</v>
      </c>
      <c r="K58">
        <v>0</v>
      </c>
      <c r="L58">
        <v>0</v>
      </c>
      <c r="M58">
        <v>0</v>
      </c>
      <c r="N58" t="s">
        <v>91</v>
      </c>
      <c r="O58" t="s">
        <v>91</v>
      </c>
      <c r="P58" t="s">
        <v>420</v>
      </c>
      <c r="Q58" t="s">
        <v>91</v>
      </c>
      <c r="R58" t="s">
        <v>420</v>
      </c>
      <c r="S58">
        <v>2.985709002095835</v>
      </c>
    </row>
    <row r="59" spans="1:19" x14ac:dyDescent="0.25">
      <c r="A59" t="s">
        <v>40</v>
      </c>
      <c r="B59" t="s">
        <v>426</v>
      </c>
      <c r="C59" t="s">
        <v>426</v>
      </c>
      <c r="D59" t="s">
        <v>419</v>
      </c>
      <c r="E59">
        <v>0</v>
      </c>
      <c r="F59">
        <v>11696.54</v>
      </c>
      <c r="G59">
        <v>62.96</v>
      </c>
      <c r="H59">
        <v>185.76</v>
      </c>
      <c r="I59">
        <v>34922.47</v>
      </c>
      <c r="J59">
        <v>1</v>
      </c>
      <c r="K59">
        <v>0</v>
      </c>
      <c r="L59">
        <v>0</v>
      </c>
      <c r="M59">
        <v>0</v>
      </c>
      <c r="N59" t="s">
        <v>91</v>
      </c>
      <c r="O59" t="s">
        <v>91</v>
      </c>
      <c r="P59" t="s">
        <v>420</v>
      </c>
      <c r="Q59" t="s">
        <v>91</v>
      </c>
      <c r="R59" t="s">
        <v>420</v>
      </c>
      <c r="S59">
        <v>2.9857094491191409</v>
      </c>
    </row>
    <row r="60" spans="1:19" x14ac:dyDescent="0.25">
      <c r="A60" t="s">
        <v>40</v>
      </c>
      <c r="B60" t="s">
        <v>427</v>
      </c>
      <c r="C60" t="s">
        <v>427</v>
      </c>
      <c r="D60" t="s">
        <v>419</v>
      </c>
      <c r="E60">
        <v>0</v>
      </c>
      <c r="F60">
        <v>17669.759999999998</v>
      </c>
      <c r="G60">
        <v>95.11</v>
      </c>
      <c r="H60">
        <v>185.76</v>
      </c>
      <c r="I60">
        <v>52756.77</v>
      </c>
      <c r="J60">
        <v>1</v>
      </c>
      <c r="K60">
        <v>0</v>
      </c>
      <c r="L60">
        <v>0</v>
      </c>
      <c r="M60">
        <v>0</v>
      </c>
      <c r="N60" t="s">
        <v>91</v>
      </c>
      <c r="O60" t="s">
        <v>91</v>
      </c>
      <c r="P60" t="s">
        <v>420</v>
      </c>
      <c r="Q60" t="s">
        <v>91</v>
      </c>
      <c r="R60" t="s">
        <v>420</v>
      </c>
      <c r="S60">
        <v>2.9857094833206559</v>
      </c>
    </row>
    <row r="61" spans="1:19" x14ac:dyDescent="0.25">
      <c r="A61" t="s">
        <v>40</v>
      </c>
      <c r="B61" t="s">
        <v>428</v>
      </c>
      <c r="C61" t="s">
        <v>428</v>
      </c>
      <c r="D61" t="s">
        <v>419</v>
      </c>
      <c r="E61">
        <v>0</v>
      </c>
      <c r="F61">
        <v>38685.730000000003</v>
      </c>
      <c r="G61">
        <v>208.23</v>
      </c>
      <c r="H61">
        <v>185.76</v>
      </c>
      <c r="I61">
        <v>115504.38</v>
      </c>
      <c r="J61">
        <v>1</v>
      </c>
      <c r="K61">
        <v>0</v>
      </c>
      <c r="L61">
        <v>0</v>
      </c>
      <c r="M61">
        <v>0</v>
      </c>
      <c r="N61" t="s">
        <v>91</v>
      </c>
      <c r="O61" t="s">
        <v>91</v>
      </c>
      <c r="P61" t="s">
        <v>420</v>
      </c>
      <c r="Q61" t="s">
        <v>91</v>
      </c>
      <c r="R61" t="s">
        <v>420</v>
      </c>
      <c r="S61">
        <v>2.9857102347558131</v>
      </c>
    </row>
    <row r="62" spans="1:19" x14ac:dyDescent="0.25">
      <c r="A62" t="s">
        <v>40</v>
      </c>
      <c r="B62" t="s">
        <v>429</v>
      </c>
      <c r="C62" t="s">
        <v>429</v>
      </c>
      <c r="D62" t="s">
        <v>419</v>
      </c>
      <c r="E62">
        <v>0</v>
      </c>
      <c r="F62">
        <v>5916.16</v>
      </c>
      <c r="G62">
        <v>25.1</v>
      </c>
      <c r="H62">
        <v>235.7</v>
      </c>
      <c r="I62">
        <v>17663.95</v>
      </c>
      <c r="J62">
        <v>1</v>
      </c>
      <c r="K62">
        <v>0</v>
      </c>
      <c r="L62">
        <v>0</v>
      </c>
      <c r="M62">
        <v>0</v>
      </c>
      <c r="N62" t="s">
        <v>91</v>
      </c>
      <c r="O62" t="s">
        <v>91</v>
      </c>
      <c r="P62" t="s">
        <v>420</v>
      </c>
      <c r="Q62" t="s">
        <v>91</v>
      </c>
      <c r="R62" t="s">
        <v>420</v>
      </c>
      <c r="S62">
        <v>2.985712015902207</v>
      </c>
    </row>
    <row r="63" spans="1:19" x14ac:dyDescent="0.25">
      <c r="A63" t="s">
        <v>40</v>
      </c>
      <c r="B63" t="s">
        <v>430</v>
      </c>
      <c r="C63" t="s">
        <v>430</v>
      </c>
      <c r="D63" t="s">
        <v>419</v>
      </c>
      <c r="E63">
        <v>0</v>
      </c>
      <c r="F63">
        <v>2374.9</v>
      </c>
      <c r="G63">
        <v>95.11</v>
      </c>
      <c r="H63">
        <v>24.97</v>
      </c>
      <c r="I63">
        <v>7090.76</v>
      </c>
      <c r="J63">
        <v>1</v>
      </c>
      <c r="K63">
        <v>0</v>
      </c>
      <c r="L63">
        <v>0</v>
      </c>
      <c r="M63">
        <v>0</v>
      </c>
      <c r="N63" t="s">
        <v>91</v>
      </c>
      <c r="O63" t="s">
        <v>91</v>
      </c>
      <c r="P63" t="s">
        <v>420</v>
      </c>
      <c r="Q63" t="s">
        <v>91</v>
      </c>
      <c r="R63" t="s">
        <v>420</v>
      </c>
      <c r="S63">
        <v>2.9857088719525038</v>
      </c>
    </row>
    <row r="64" spans="1:19" x14ac:dyDescent="0.25">
      <c r="A64" t="s">
        <v>40</v>
      </c>
      <c r="B64" t="s">
        <v>431</v>
      </c>
      <c r="C64" t="s">
        <v>431</v>
      </c>
      <c r="D64" t="s">
        <v>419</v>
      </c>
      <c r="E64">
        <v>0</v>
      </c>
      <c r="F64">
        <v>5199.55</v>
      </c>
      <c r="G64">
        <v>208.23</v>
      </c>
      <c r="H64">
        <v>24.97</v>
      </c>
      <c r="I64">
        <v>15524.34</v>
      </c>
      <c r="J64">
        <v>1</v>
      </c>
      <c r="K64">
        <v>0</v>
      </c>
      <c r="L64">
        <v>0</v>
      </c>
      <c r="M64">
        <v>0</v>
      </c>
      <c r="N64" t="s">
        <v>91</v>
      </c>
      <c r="O64" t="s">
        <v>91</v>
      </c>
      <c r="P64" t="s">
        <v>420</v>
      </c>
      <c r="Q64" t="s">
        <v>91</v>
      </c>
      <c r="R64" t="s">
        <v>420</v>
      </c>
      <c r="S64">
        <v>2.985708378609687</v>
      </c>
    </row>
    <row r="65" spans="1:19" x14ac:dyDescent="0.25">
      <c r="A65" t="s">
        <v>40</v>
      </c>
      <c r="B65" t="s">
        <v>432</v>
      </c>
      <c r="C65" t="s">
        <v>432</v>
      </c>
      <c r="D65" t="s">
        <v>419</v>
      </c>
      <c r="E65">
        <v>0</v>
      </c>
      <c r="F65">
        <v>2374.9</v>
      </c>
      <c r="G65">
        <v>95.11</v>
      </c>
      <c r="H65">
        <v>24.97</v>
      </c>
      <c r="I65">
        <v>7090.76</v>
      </c>
      <c r="J65">
        <v>1</v>
      </c>
      <c r="K65">
        <v>0</v>
      </c>
      <c r="L65">
        <v>0</v>
      </c>
      <c r="M65">
        <v>0</v>
      </c>
      <c r="N65" t="s">
        <v>91</v>
      </c>
      <c r="O65" t="s">
        <v>91</v>
      </c>
      <c r="P65" t="s">
        <v>420</v>
      </c>
      <c r="Q65" t="s">
        <v>91</v>
      </c>
      <c r="R65" t="s">
        <v>420</v>
      </c>
      <c r="S65">
        <v>2.9857088719525038</v>
      </c>
    </row>
    <row r="66" spans="1:19" x14ac:dyDescent="0.25">
      <c r="A66" t="s">
        <v>40</v>
      </c>
      <c r="B66" t="s">
        <v>433</v>
      </c>
      <c r="C66" t="s">
        <v>433</v>
      </c>
      <c r="D66" t="s">
        <v>419</v>
      </c>
      <c r="E66">
        <v>0</v>
      </c>
      <c r="F66">
        <v>5199.55</v>
      </c>
      <c r="G66">
        <v>208.23</v>
      </c>
      <c r="H66">
        <v>24.97</v>
      </c>
      <c r="I66">
        <v>15524.34</v>
      </c>
      <c r="J66">
        <v>1</v>
      </c>
      <c r="K66">
        <v>0</v>
      </c>
      <c r="L66">
        <v>0</v>
      </c>
      <c r="M66">
        <v>0</v>
      </c>
      <c r="N66" t="s">
        <v>91</v>
      </c>
      <c r="O66" t="s">
        <v>91</v>
      </c>
      <c r="P66" t="s">
        <v>420</v>
      </c>
      <c r="Q66" t="s">
        <v>91</v>
      </c>
      <c r="R66" t="s">
        <v>420</v>
      </c>
      <c r="S66">
        <v>2.985708378609687</v>
      </c>
    </row>
    <row r="67" spans="1:19" x14ac:dyDescent="0.25">
      <c r="A67" t="s">
        <v>40</v>
      </c>
      <c r="B67" t="s">
        <v>434</v>
      </c>
      <c r="C67" t="s">
        <v>434</v>
      </c>
      <c r="D67" t="s">
        <v>419</v>
      </c>
      <c r="E67">
        <v>0</v>
      </c>
      <c r="F67">
        <v>5916.16</v>
      </c>
      <c r="G67">
        <v>25.1</v>
      </c>
      <c r="H67">
        <v>235.7</v>
      </c>
      <c r="I67">
        <v>17663.95</v>
      </c>
      <c r="J67">
        <v>1</v>
      </c>
      <c r="K67">
        <v>0</v>
      </c>
      <c r="L67">
        <v>0</v>
      </c>
      <c r="M67">
        <v>0</v>
      </c>
      <c r="N67" t="s">
        <v>91</v>
      </c>
      <c r="O67" t="s">
        <v>91</v>
      </c>
      <c r="P67" t="s">
        <v>420</v>
      </c>
      <c r="Q67" t="s">
        <v>91</v>
      </c>
      <c r="R67" t="s">
        <v>420</v>
      </c>
      <c r="S67">
        <v>2.985712015902207</v>
      </c>
    </row>
    <row r="68" spans="1:19" x14ac:dyDescent="0.25">
      <c r="A68" t="s">
        <v>40</v>
      </c>
      <c r="B68" t="s">
        <v>435</v>
      </c>
      <c r="C68" t="s">
        <v>435</v>
      </c>
      <c r="D68" t="s">
        <v>419</v>
      </c>
      <c r="E68">
        <v>0</v>
      </c>
      <c r="F68">
        <v>26861.200000000001</v>
      </c>
      <c r="G68">
        <v>144.59</v>
      </c>
      <c r="H68">
        <v>185.76</v>
      </c>
      <c r="I68">
        <v>80199.75</v>
      </c>
      <c r="J68">
        <v>1</v>
      </c>
      <c r="K68">
        <v>0</v>
      </c>
      <c r="L68">
        <v>0</v>
      </c>
      <c r="M68">
        <v>0</v>
      </c>
      <c r="N68" t="s">
        <v>91</v>
      </c>
      <c r="O68" t="s">
        <v>91</v>
      </c>
      <c r="P68" t="s">
        <v>420</v>
      </c>
      <c r="Q68" t="s">
        <v>91</v>
      </c>
      <c r="R68" t="s">
        <v>420</v>
      </c>
      <c r="S68">
        <v>2.985709871487499</v>
      </c>
    </row>
    <row r="69" spans="1:19" x14ac:dyDescent="0.25">
      <c r="A69" t="s">
        <v>40</v>
      </c>
      <c r="B69" t="s">
        <v>436</v>
      </c>
      <c r="C69" t="s">
        <v>436</v>
      </c>
      <c r="D69" t="s">
        <v>419</v>
      </c>
      <c r="E69">
        <v>0</v>
      </c>
      <c r="F69">
        <v>29494.29</v>
      </c>
      <c r="G69">
        <v>158.76</v>
      </c>
      <c r="H69">
        <v>185.76</v>
      </c>
      <c r="I69">
        <v>88061.4</v>
      </c>
      <c r="J69">
        <v>1</v>
      </c>
      <c r="K69">
        <v>0</v>
      </c>
      <c r="L69">
        <v>0</v>
      </c>
      <c r="M69">
        <v>0</v>
      </c>
      <c r="N69" t="s">
        <v>91</v>
      </c>
      <c r="O69" t="s">
        <v>91</v>
      </c>
      <c r="P69" t="s">
        <v>420</v>
      </c>
      <c r="Q69" t="s">
        <v>91</v>
      </c>
      <c r="R69" t="s">
        <v>420</v>
      </c>
      <c r="S69">
        <v>2.9857101154155599</v>
      </c>
    </row>
    <row r="70" spans="1:19" x14ac:dyDescent="0.25">
      <c r="A70" t="s">
        <v>40</v>
      </c>
      <c r="B70" t="s">
        <v>437</v>
      </c>
      <c r="C70" t="s">
        <v>437</v>
      </c>
      <c r="D70" t="s">
        <v>419</v>
      </c>
      <c r="E70">
        <v>0</v>
      </c>
      <c r="F70">
        <v>5916.16</v>
      </c>
      <c r="G70">
        <v>25.1</v>
      </c>
      <c r="H70">
        <v>235.7</v>
      </c>
      <c r="I70">
        <v>17663.95</v>
      </c>
      <c r="J70">
        <v>1</v>
      </c>
      <c r="K70">
        <v>0</v>
      </c>
      <c r="L70">
        <v>0</v>
      </c>
      <c r="M70">
        <v>0</v>
      </c>
      <c r="N70" t="s">
        <v>91</v>
      </c>
      <c r="O70" t="s">
        <v>91</v>
      </c>
      <c r="P70" t="s">
        <v>420</v>
      </c>
      <c r="Q70" t="s">
        <v>91</v>
      </c>
      <c r="R70" t="s">
        <v>420</v>
      </c>
      <c r="S70">
        <v>2.985712015902207</v>
      </c>
    </row>
    <row r="71" spans="1:19" x14ac:dyDescent="0.25">
      <c r="A71" t="s">
        <v>40</v>
      </c>
      <c r="B71" t="s">
        <v>438</v>
      </c>
      <c r="C71" t="s">
        <v>438</v>
      </c>
      <c r="D71" t="s">
        <v>419</v>
      </c>
      <c r="E71">
        <v>0</v>
      </c>
      <c r="F71">
        <v>3610.27</v>
      </c>
      <c r="G71">
        <v>144.59</v>
      </c>
      <c r="H71">
        <v>24.97</v>
      </c>
      <c r="I71">
        <v>10779.23</v>
      </c>
      <c r="J71">
        <v>1</v>
      </c>
      <c r="K71">
        <v>0</v>
      </c>
      <c r="L71">
        <v>0</v>
      </c>
      <c r="M71">
        <v>0</v>
      </c>
      <c r="N71" t="s">
        <v>91</v>
      </c>
      <c r="O71" t="s">
        <v>91</v>
      </c>
      <c r="P71" t="s">
        <v>420</v>
      </c>
      <c r="Q71" t="s">
        <v>91</v>
      </c>
      <c r="R71" t="s">
        <v>420</v>
      </c>
      <c r="S71">
        <v>2.985712979915629</v>
      </c>
    </row>
    <row r="72" spans="1:19" x14ac:dyDescent="0.25">
      <c r="A72" t="s">
        <v>40</v>
      </c>
      <c r="B72" t="s">
        <v>439</v>
      </c>
      <c r="C72" t="s">
        <v>439</v>
      </c>
      <c r="D72" t="s">
        <v>419</v>
      </c>
      <c r="E72">
        <v>0</v>
      </c>
      <c r="F72">
        <v>3964.17</v>
      </c>
      <c r="G72">
        <v>158.76</v>
      </c>
      <c r="H72">
        <v>24.97</v>
      </c>
      <c r="I72">
        <v>11835.87</v>
      </c>
      <c r="J72">
        <v>1</v>
      </c>
      <c r="K72">
        <v>0</v>
      </c>
      <c r="L72">
        <v>0</v>
      </c>
      <c r="M72">
        <v>0</v>
      </c>
      <c r="N72" t="s">
        <v>91</v>
      </c>
      <c r="O72" t="s">
        <v>91</v>
      </c>
      <c r="P72" t="s">
        <v>420</v>
      </c>
      <c r="Q72" t="s">
        <v>91</v>
      </c>
      <c r="R72" t="s">
        <v>420</v>
      </c>
      <c r="S72">
        <v>2.9857120153777461</v>
      </c>
    </row>
    <row r="73" spans="1:19" x14ac:dyDescent="0.25">
      <c r="A73" t="s">
        <v>40</v>
      </c>
      <c r="B73" t="s">
        <v>440</v>
      </c>
      <c r="C73" t="s">
        <v>440</v>
      </c>
      <c r="D73" t="s">
        <v>419</v>
      </c>
      <c r="E73">
        <v>0</v>
      </c>
      <c r="F73">
        <v>3610.27</v>
      </c>
      <c r="G73">
        <v>144.59</v>
      </c>
      <c r="H73">
        <v>24.97</v>
      </c>
      <c r="I73">
        <v>10779.23</v>
      </c>
      <c r="J73">
        <v>1</v>
      </c>
      <c r="K73">
        <v>0</v>
      </c>
      <c r="L73">
        <v>0</v>
      </c>
      <c r="M73">
        <v>0</v>
      </c>
      <c r="N73" t="s">
        <v>91</v>
      </c>
      <c r="O73" t="s">
        <v>91</v>
      </c>
      <c r="P73" t="s">
        <v>420</v>
      </c>
      <c r="Q73" t="s">
        <v>91</v>
      </c>
      <c r="R73" t="s">
        <v>420</v>
      </c>
      <c r="S73">
        <v>2.985712979915629</v>
      </c>
    </row>
    <row r="74" spans="1:19" x14ac:dyDescent="0.25">
      <c r="A74" t="s">
        <v>40</v>
      </c>
      <c r="B74" t="s">
        <v>441</v>
      </c>
      <c r="C74" t="s">
        <v>441</v>
      </c>
      <c r="D74" t="s">
        <v>419</v>
      </c>
      <c r="E74">
        <v>0</v>
      </c>
      <c r="F74">
        <v>3964.17</v>
      </c>
      <c r="G74">
        <v>158.76</v>
      </c>
      <c r="H74">
        <v>24.97</v>
      </c>
      <c r="I74">
        <v>11835.87</v>
      </c>
      <c r="J74">
        <v>1</v>
      </c>
      <c r="K74">
        <v>0</v>
      </c>
      <c r="L74">
        <v>0</v>
      </c>
      <c r="M74">
        <v>0</v>
      </c>
      <c r="N74" t="s">
        <v>91</v>
      </c>
      <c r="O74" t="s">
        <v>91</v>
      </c>
      <c r="P74" t="s">
        <v>420</v>
      </c>
      <c r="Q74" t="s">
        <v>91</v>
      </c>
      <c r="R74" t="s">
        <v>420</v>
      </c>
      <c r="S74">
        <v>2.9857120153777461</v>
      </c>
    </row>
    <row r="75" spans="1:19" x14ac:dyDescent="0.25">
      <c r="A75" t="s">
        <v>40</v>
      </c>
      <c r="B75" t="s">
        <v>442</v>
      </c>
      <c r="C75" t="s">
        <v>442</v>
      </c>
      <c r="D75" t="s">
        <v>419</v>
      </c>
      <c r="E75">
        <v>0</v>
      </c>
      <c r="F75">
        <v>5916.16</v>
      </c>
      <c r="G75">
        <v>25.1</v>
      </c>
      <c r="H75">
        <v>235.7</v>
      </c>
      <c r="I75">
        <v>17663.95</v>
      </c>
      <c r="J75">
        <v>1</v>
      </c>
      <c r="K75">
        <v>0</v>
      </c>
      <c r="L75">
        <v>0</v>
      </c>
      <c r="M75">
        <v>0</v>
      </c>
      <c r="N75" t="s">
        <v>91</v>
      </c>
      <c r="O75" t="s">
        <v>91</v>
      </c>
      <c r="P75" t="s">
        <v>420</v>
      </c>
      <c r="Q75" t="s">
        <v>91</v>
      </c>
      <c r="R75" t="s">
        <v>420</v>
      </c>
      <c r="S75">
        <v>2.985712015902207</v>
      </c>
    </row>
    <row r="76" spans="1:19" x14ac:dyDescent="0.25">
      <c r="A76" t="s">
        <v>40</v>
      </c>
      <c r="B76" t="s">
        <v>443</v>
      </c>
      <c r="C76" t="s">
        <v>443</v>
      </c>
      <c r="D76" t="s">
        <v>412</v>
      </c>
      <c r="E76">
        <v>1794.45</v>
      </c>
      <c r="F76">
        <v>1794.45</v>
      </c>
      <c r="G76">
        <v>25.1</v>
      </c>
      <c r="H76">
        <v>71.489999999999995</v>
      </c>
      <c r="I76">
        <v>23314.85</v>
      </c>
      <c r="J76">
        <v>1</v>
      </c>
      <c r="K76">
        <v>2.5</v>
      </c>
      <c r="L76">
        <v>3.2410999999999999</v>
      </c>
      <c r="M76">
        <v>26.471599999999999</v>
      </c>
      <c r="N76" t="s">
        <v>413</v>
      </c>
      <c r="O76" t="s">
        <v>444</v>
      </c>
      <c r="P76" t="s">
        <v>445</v>
      </c>
      <c r="Q76" t="s">
        <v>63</v>
      </c>
      <c r="R76" t="s">
        <v>445</v>
      </c>
      <c r="S76">
        <v>12.992755440385629</v>
      </c>
    </row>
    <row r="77" spans="1:19" x14ac:dyDescent="0.25">
      <c r="A77" t="s">
        <v>40</v>
      </c>
      <c r="B77" t="s">
        <v>446</v>
      </c>
      <c r="C77" t="s">
        <v>446</v>
      </c>
      <c r="D77" t="s">
        <v>412</v>
      </c>
      <c r="E77">
        <v>44658.95</v>
      </c>
      <c r="F77">
        <v>44658.95</v>
      </c>
      <c r="G77">
        <v>240.39</v>
      </c>
      <c r="H77">
        <v>185.76</v>
      </c>
      <c r="I77">
        <v>446904.36</v>
      </c>
      <c r="J77">
        <v>1</v>
      </c>
      <c r="K77">
        <v>5</v>
      </c>
      <c r="L77">
        <v>2.0470000000000002</v>
      </c>
      <c r="M77">
        <v>5.1174999999999997</v>
      </c>
      <c r="N77" t="s">
        <v>413</v>
      </c>
      <c r="O77" t="s">
        <v>444</v>
      </c>
      <c r="P77" t="s">
        <v>416</v>
      </c>
      <c r="Q77" t="s">
        <v>61</v>
      </c>
      <c r="R77" t="s">
        <v>416</v>
      </c>
      <c r="S77">
        <v>10.007050322499749</v>
      </c>
    </row>
    <row r="78" spans="1:19" x14ac:dyDescent="0.25">
      <c r="A78" t="s">
        <v>40</v>
      </c>
      <c r="B78" t="s">
        <v>447</v>
      </c>
      <c r="C78" t="s">
        <v>447</v>
      </c>
      <c r="D78" t="s">
        <v>412</v>
      </c>
      <c r="E78">
        <v>5916.16</v>
      </c>
      <c r="F78">
        <v>5916.16</v>
      </c>
      <c r="G78">
        <v>25.1</v>
      </c>
      <c r="H78">
        <v>235.7</v>
      </c>
      <c r="I78">
        <v>59203.35</v>
      </c>
      <c r="J78">
        <v>1</v>
      </c>
      <c r="K78">
        <v>5</v>
      </c>
      <c r="L78">
        <v>2.0470000000000002</v>
      </c>
      <c r="M78">
        <v>5.1174999999999997</v>
      </c>
      <c r="N78" t="s">
        <v>413</v>
      </c>
      <c r="O78" t="s">
        <v>444</v>
      </c>
      <c r="P78" t="s">
        <v>416</v>
      </c>
      <c r="Q78" t="s">
        <v>61</v>
      </c>
      <c r="R78" t="s">
        <v>416</v>
      </c>
      <c r="S78">
        <v>10.007056942340981</v>
      </c>
    </row>
    <row r="79" spans="1:19" x14ac:dyDescent="0.25">
      <c r="A79" t="s">
        <v>40</v>
      </c>
      <c r="B79" t="s">
        <v>448</v>
      </c>
      <c r="C79" t="s">
        <v>448</v>
      </c>
      <c r="D79" t="s">
        <v>412</v>
      </c>
      <c r="E79">
        <v>6002.38</v>
      </c>
      <c r="F79">
        <v>6002.38</v>
      </c>
      <c r="G79">
        <v>240.39</v>
      </c>
      <c r="H79">
        <v>24.97</v>
      </c>
      <c r="I79">
        <v>60066.09</v>
      </c>
      <c r="J79">
        <v>1</v>
      </c>
      <c r="K79">
        <v>5</v>
      </c>
      <c r="L79">
        <v>2.0470000000000002</v>
      </c>
      <c r="M79">
        <v>5.1174999999999997</v>
      </c>
      <c r="N79" t="s">
        <v>413</v>
      </c>
      <c r="O79" t="s">
        <v>444</v>
      </c>
      <c r="P79" t="s">
        <v>416</v>
      </c>
      <c r="Q79" t="s">
        <v>61</v>
      </c>
      <c r="R79" t="s">
        <v>416</v>
      </c>
      <c r="S79">
        <v>10.00704553860302</v>
      </c>
    </row>
    <row r="80" spans="1:19" x14ac:dyDescent="0.25">
      <c r="A80" t="s">
        <v>40</v>
      </c>
      <c r="B80" t="s">
        <v>449</v>
      </c>
      <c r="C80" t="s">
        <v>449</v>
      </c>
      <c r="D80" t="s">
        <v>412</v>
      </c>
      <c r="E80">
        <v>6002.38</v>
      </c>
      <c r="F80">
        <v>6002.38</v>
      </c>
      <c r="G80">
        <v>240.39</v>
      </c>
      <c r="H80">
        <v>24.97</v>
      </c>
      <c r="I80">
        <v>60066.09</v>
      </c>
      <c r="J80">
        <v>1</v>
      </c>
      <c r="K80">
        <v>5</v>
      </c>
      <c r="L80">
        <v>2.0470000000000002</v>
      </c>
      <c r="M80">
        <v>5.1174999999999997</v>
      </c>
      <c r="N80" t="s">
        <v>413</v>
      </c>
      <c r="O80" t="s">
        <v>444</v>
      </c>
      <c r="P80" t="s">
        <v>416</v>
      </c>
      <c r="Q80" t="s">
        <v>61</v>
      </c>
      <c r="R80" t="s">
        <v>416</v>
      </c>
      <c r="S80">
        <v>10.00704553860302</v>
      </c>
    </row>
    <row r="81" spans="1:19" x14ac:dyDescent="0.25">
      <c r="A81" t="s">
        <v>40</v>
      </c>
      <c r="B81" t="s">
        <v>450</v>
      </c>
      <c r="C81" t="s">
        <v>450</v>
      </c>
      <c r="D81" t="s">
        <v>412</v>
      </c>
      <c r="E81">
        <v>17669.759999999998</v>
      </c>
      <c r="F81">
        <v>17669.759999999998</v>
      </c>
      <c r="G81">
        <v>95.11</v>
      </c>
      <c r="H81">
        <v>185.76</v>
      </c>
      <c r="I81">
        <v>176822.13</v>
      </c>
      <c r="J81">
        <v>1</v>
      </c>
      <c r="K81">
        <v>5</v>
      </c>
      <c r="L81">
        <v>2.0470000000000002</v>
      </c>
      <c r="M81">
        <v>5.1174999999999997</v>
      </c>
      <c r="N81" t="s">
        <v>413</v>
      </c>
      <c r="O81" t="s">
        <v>444</v>
      </c>
      <c r="P81" t="s">
        <v>416</v>
      </c>
      <c r="Q81" t="s">
        <v>62</v>
      </c>
      <c r="R81" t="s">
        <v>451</v>
      </c>
      <c r="S81">
        <v>10.007047633923721</v>
      </c>
    </row>
    <row r="82" spans="1:19" x14ac:dyDescent="0.25">
      <c r="A82" t="s">
        <v>40</v>
      </c>
      <c r="B82" t="s">
        <v>452</v>
      </c>
      <c r="C82" t="s">
        <v>452</v>
      </c>
      <c r="D82" t="s">
        <v>412</v>
      </c>
      <c r="E82">
        <v>2374.9</v>
      </c>
      <c r="F82">
        <v>2374.9</v>
      </c>
      <c r="G82">
        <v>95.11</v>
      </c>
      <c r="H82">
        <v>24.97</v>
      </c>
      <c r="I82">
        <v>23765.74</v>
      </c>
      <c r="J82">
        <v>1</v>
      </c>
      <c r="K82">
        <v>5</v>
      </c>
      <c r="L82">
        <v>2.0470000000000002</v>
      </c>
      <c r="M82">
        <v>5.1174999999999997</v>
      </c>
      <c r="N82" t="s">
        <v>413</v>
      </c>
      <c r="O82" t="s">
        <v>444</v>
      </c>
      <c r="P82" t="s">
        <v>416</v>
      </c>
      <c r="Q82" t="s">
        <v>62</v>
      </c>
      <c r="R82" t="s">
        <v>451</v>
      </c>
      <c r="S82">
        <v>10.00704871784075</v>
      </c>
    </row>
    <row r="83" spans="1:19" x14ac:dyDescent="0.25">
      <c r="A83" t="s">
        <v>40</v>
      </c>
      <c r="B83" t="s">
        <v>453</v>
      </c>
      <c r="C83" t="s">
        <v>453</v>
      </c>
      <c r="D83" t="s">
        <v>412</v>
      </c>
      <c r="E83">
        <v>2374.9</v>
      </c>
      <c r="F83">
        <v>2374.9</v>
      </c>
      <c r="G83">
        <v>95.11</v>
      </c>
      <c r="H83">
        <v>24.97</v>
      </c>
      <c r="I83">
        <v>23765.74</v>
      </c>
      <c r="J83">
        <v>1</v>
      </c>
      <c r="K83">
        <v>5</v>
      </c>
      <c r="L83">
        <v>2.0470000000000002</v>
      </c>
      <c r="M83">
        <v>5.1174999999999997</v>
      </c>
      <c r="N83" t="s">
        <v>413</v>
      </c>
      <c r="O83" t="s">
        <v>444</v>
      </c>
      <c r="P83" t="s">
        <v>416</v>
      </c>
      <c r="Q83" t="s">
        <v>62</v>
      </c>
      <c r="R83" t="s">
        <v>451</v>
      </c>
      <c r="S83">
        <v>10.00704871784075</v>
      </c>
    </row>
    <row r="84" spans="1:19" x14ac:dyDescent="0.25">
      <c r="A84" t="s">
        <v>40</v>
      </c>
      <c r="B84" t="s">
        <v>454</v>
      </c>
      <c r="C84" t="s">
        <v>454</v>
      </c>
      <c r="D84" t="s">
        <v>412</v>
      </c>
      <c r="E84">
        <v>5916.16</v>
      </c>
      <c r="F84">
        <v>5916.16</v>
      </c>
      <c r="G84">
        <v>25.1</v>
      </c>
      <c r="H84">
        <v>235.7</v>
      </c>
      <c r="I84">
        <v>59203.35</v>
      </c>
      <c r="J84">
        <v>1</v>
      </c>
      <c r="K84">
        <v>5</v>
      </c>
      <c r="L84">
        <v>2.0470000000000002</v>
      </c>
      <c r="M84">
        <v>5.1174999999999997</v>
      </c>
      <c r="N84" t="s">
        <v>413</v>
      </c>
      <c r="O84" t="s">
        <v>444</v>
      </c>
      <c r="P84" t="s">
        <v>416</v>
      </c>
      <c r="Q84" t="s">
        <v>62</v>
      </c>
      <c r="R84" t="s">
        <v>451</v>
      </c>
      <c r="S84">
        <v>10.007056942340981</v>
      </c>
    </row>
    <row r="85" spans="1:19" x14ac:dyDescent="0.25">
      <c r="A85" t="s">
        <v>40</v>
      </c>
      <c r="B85" t="s">
        <v>455</v>
      </c>
      <c r="C85" t="s">
        <v>455</v>
      </c>
      <c r="D85" t="s">
        <v>412</v>
      </c>
      <c r="E85">
        <v>38685.730000000003</v>
      </c>
      <c r="F85">
        <v>38685.730000000003</v>
      </c>
      <c r="G85">
        <v>208.23</v>
      </c>
      <c r="H85">
        <v>185.76</v>
      </c>
      <c r="I85">
        <v>387130.06</v>
      </c>
      <c r="J85">
        <v>1</v>
      </c>
      <c r="K85">
        <v>5</v>
      </c>
      <c r="L85">
        <v>2.3881999999999999</v>
      </c>
      <c r="M85">
        <v>5.1174999999999997</v>
      </c>
      <c r="N85" t="s">
        <v>413</v>
      </c>
      <c r="O85" t="s">
        <v>444</v>
      </c>
      <c r="P85" t="s">
        <v>456</v>
      </c>
      <c r="Q85" t="s">
        <v>62</v>
      </c>
      <c r="R85" t="s">
        <v>451</v>
      </c>
      <c r="S85">
        <v>10.00705066183319</v>
      </c>
    </row>
    <row r="86" spans="1:19" x14ac:dyDescent="0.25">
      <c r="A86" t="s">
        <v>40</v>
      </c>
      <c r="B86" t="s">
        <v>457</v>
      </c>
      <c r="C86" t="s">
        <v>457</v>
      </c>
      <c r="D86" t="s">
        <v>412</v>
      </c>
      <c r="E86">
        <v>5916.16</v>
      </c>
      <c r="F86">
        <v>5916.16</v>
      </c>
      <c r="G86">
        <v>25.1</v>
      </c>
      <c r="H86">
        <v>235.7</v>
      </c>
      <c r="I86">
        <v>59203.35</v>
      </c>
      <c r="J86">
        <v>1</v>
      </c>
      <c r="K86">
        <v>5</v>
      </c>
      <c r="L86">
        <v>2.3881999999999999</v>
      </c>
      <c r="M86">
        <v>5.1174999999999997</v>
      </c>
      <c r="N86" t="s">
        <v>413</v>
      </c>
      <c r="O86" t="s">
        <v>444</v>
      </c>
      <c r="P86" t="s">
        <v>456</v>
      </c>
      <c r="Q86" t="s">
        <v>62</v>
      </c>
      <c r="R86" t="s">
        <v>451</v>
      </c>
      <c r="S86">
        <v>10.007056942340981</v>
      </c>
    </row>
    <row r="87" spans="1:19" x14ac:dyDescent="0.25">
      <c r="A87" t="s">
        <v>40</v>
      </c>
      <c r="B87" t="s">
        <v>458</v>
      </c>
      <c r="C87" t="s">
        <v>458</v>
      </c>
      <c r="D87" t="s">
        <v>412</v>
      </c>
      <c r="E87">
        <v>5199.55</v>
      </c>
      <c r="F87">
        <v>5199.55</v>
      </c>
      <c r="G87">
        <v>208.23</v>
      </c>
      <c r="H87">
        <v>24.97</v>
      </c>
      <c r="I87">
        <v>52032.14</v>
      </c>
      <c r="J87">
        <v>1</v>
      </c>
      <c r="K87">
        <v>5</v>
      </c>
      <c r="L87">
        <v>2.3881999999999999</v>
      </c>
      <c r="M87">
        <v>5.1174999999999997</v>
      </c>
      <c r="N87" t="s">
        <v>413</v>
      </c>
      <c r="O87" t="s">
        <v>444</v>
      </c>
      <c r="P87" t="s">
        <v>456</v>
      </c>
      <c r="Q87" t="s">
        <v>62</v>
      </c>
      <c r="R87" t="s">
        <v>451</v>
      </c>
      <c r="S87">
        <v>10.00704676366224</v>
      </c>
    </row>
    <row r="88" spans="1:19" x14ac:dyDescent="0.25">
      <c r="A88" t="s">
        <v>40</v>
      </c>
      <c r="B88" t="s">
        <v>459</v>
      </c>
      <c r="C88" t="s">
        <v>459</v>
      </c>
      <c r="D88" t="s">
        <v>412</v>
      </c>
      <c r="E88">
        <v>5199.55</v>
      </c>
      <c r="F88">
        <v>5199.55</v>
      </c>
      <c r="G88">
        <v>208.23</v>
      </c>
      <c r="H88">
        <v>24.97</v>
      </c>
      <c r="I88">
        <v>52032.14</v>
      </c>
      <c r="J88">
        <v>1</v>
      </c>
      <c r="K88">
        <v>5</v>
      </c>
      <c r="L88">
        <v>2.3881999999999999</v>
      </c>
      <c r="M88">
        <v>5.1174999999999997</v>
      </c>
      <c r="N88" t="s">
        <v>413</v>
      </c>
      <c r="O88" t="s">
        <v>444</v>
      </c>
      <c r="P88" t="s">
        <v>456</v>
      </c>
      <c r="Q88" t="s">
        <v>62</v>
      </c>
      <c r="R88" t="s">
        <v>451</v>
      </c>
      <c r="S88">
        <v>10.00704676366224</v>
      </c>
    </row>
    <row r="89" spans="1:19" x14ac:dyDescent="0.25">
      <c r="A89" t="s">
        <v>40</v>
      </c>
      <c r="B89" t="s">
        <v>460</v>
      </c>
      <c r="C89" t="s">
        <v>460</v>
      </c>
      <c r="D89" t="s">
        <v>412</v>
      </c>
      <c r="E89">
        <v>26861.200000000001</v>
      </c>
      <c r="F89">
        <v>26861.200000000001</v>
      </c>
      <c r="G89">
        <v>144.59</v>
      </c>
      <c r="H89">
        <v>185.76</v>
      </c>
      <c r="I89">
        <v>268801.34999999998</v>
      </c>
      <c r="J89">
        <v>1</v>
      </c>
      <c r="K89">
        <v>5</v>
      </c>
      <c r="L89">
        <v>2.3881999999999999</v>
      </c>
      <c r="M89">
        <v>5.1174999999999997</v>
      </c>
      <c r="N89" t="s">
        <v>413</v>
      </c>
      <c r="O89" t="s">
        <v>444</v>
      </c>
      <c r="P89" t="s">
        <v>456</v>
      </c>
      <c r="Q89" t="s">
        <v>62</v>
      </c>
      <c r="R89" t="s">
        <v>451</v>
      </c>
      <c r="S89">
        <v>10.00704920107813</v>
      </c>
    </row>
    <row r="90" spans="1:19" x14ac:dyDescent="0.25">
      <c r="A90" t="s">
        <v>40</v>
      </c>
      <c r="B90" t="s">
        <v>461</v>
      </c>
      <c r="C90" t="s">
        <v>461</v>
      </c>
      <c r="D90" t="s">
        <v>412</v>
      </c>
      <c r="E90">
        <v>3610.27</v>
      </c>
      <c r="F90">
        <v>3610.27</v>
      </c>
      <c r="G90">
        <v>144.59</v>
      </c>
      <c r="H90">
        <v>24.97</v>
      </c>
      <c r="I90">
        <v>36128.19</v>
      </c>
      <c r="J90">
        <v>1</v>
      </c>
      <c r="K90">
        <v>5</v>
      </c>
      <c r="L90">
        <v>2.3881999999999999</v>
      </c>
      <c r="M90">
        <v>5.1174999999999997</v>
      </c>
      <c r="N90" t="s">
        <v>413</v>
      </c>
      <c r="O90" t="s">
        <v>444</v>
      </c>
      <c r="P90" t="s">
        <v>456</v>
      </c>
      <c r="Q90" t="s">
        <v>62</v>
      </c>
      <c r="R90" t="s">
        <v>451</v>
      </c>
      <c r="S90">
        <v>10.007060413764069</v>
      </c>
    </row>
    <row r="91" spans="1:19" x14ac:dyDescent="0.25">
      <c r="A91" t="s">
        <v>40</v>
      </c>
      <c r="B91" t="s">
        <v>462</v>
      </c>
      <c r="C91" t="s">
        <v>462</v>
      </c>
      <c r="D91" t="s">
        <v>412</v>
      </c>
      <c r="E91">
        <v>3610.27</v>
      </c>
      <c r="F91">
        <v>3610.27</v>
      </c>
      <c r="G91">
        <v>144.59</v>
      </c>
      <c r="H91">
        <v>24.97</v>
      </c>
      <c r="I91">
        <v>36128.19</v>
      </c>
      <c r="J91">
        <v>1</v>
      </c>
      <c r="K91">
        <v>5</v>
      </c>
      <c r="L91">
        <v>2.3881999999999999</v>
      </c>
      <c r="M91">
        <v>5.1174999999999997</v>
      </c>
      <c r="N91" t="s">
        <v>413</v>
      </c>
      <c r="O91" t="s">
        <v>444</v>
      </c>
      <c r="P91" t="s">
        <v>456</v>
      </c>
      <c r="Q91" t="s">
        <v>62</v>
      </c>
      <c r="R91" t="s">
        <v>451</v>
      </c>
      <c r="S91">
        <v>10.007060413764069</v>
      </c>
    </row>
    <row r="92" spans="1:19" x14ac:dyDescent="0.25">
      <c r="A92" t="s">
        <v>40</v>
      </c>
      <c r="B92" t="s">
        <v>463</v>
      </c>
      <c r="C92" t="s">
        <v>463</v>
      </c>
      <c r="D92" t="s">
        <v>412</v>
      </c>
      <c r="E92">
        <v>5916.16</v>
      </c>
      <c r="F92">
        <v>5916.16</v>
      </c>
      <c r="G92">
        <v>25.1</v>
      </c>
      <c r="H92">
        <v>235.7</v>
      </c>
      <c r="I92">
        <v>59203.35</v>
      </c>
      <c r="J92">
        <v>1</v>
      </c>
      <c r="K92">
        <v>5</v>
      </c>
      <c r="L92">
        <v>2.3881999999999999</v>
      </c>
      <c r="M92">
        <v>5.1174999999999997</v>
      </c>
      <c r="N92" t="s">
        <v>413</v>
      </c>
      <c r="O92" t="s">
        <v>444</v>
      </c>
      <c r="P92" t="s">
        <v>456</v>
      </c>
      <c r="Q92" t="s">
        <v>62</v>
      </c>
      <c r="R92" t="s">
        <v>451</v>
      </c>
      <c r="S92">
        <v>10.007056942340981</v>
      </c>
    </row>
    <row r="93" spans="1:19" x14ac:dyDescent="0.25">
      <c r="A93" t="s">
        <v>40</v>
      </c>
      <c r="B93" t="s">
        <v>464</v>
      </c>
      <c r="C93" t="s">
        <v>464</v>
      </c>
      <c r="D93" t="s">
        <v>412</v>
      </c>
      <c r="E93">
        <v>1572.07</v>
      </c>
      <c r="F93">
        <v>1572.07</v>
      </c>
      <c r="G93">
        <v>62.96</v>
      </c>
      <c r="H93">
        <v>24.97</v>
      </c>
      <c r="I93">
        <v>15731.79</v>
      </c>
      <c r="J93">
        <v>1</v>
      </c>
      <c r="K93">
        <v>5</v>
      </c>
      <c r="L93">
        <v>6.4821999999999997</v>
      </c>
      <c r="M93">
        <v>5.1174999999999997</v>
      </c>
      <c r="N93" t="s">
        <v>413</v>
      </c>
      <c r="O93" t="s">
        <v>444</v>
      </c>
      <c r="P93" t="s">
        <v>465</v>
      </c>
      <c r="Q93" t="s">
        <v>61</v>
      </c>
      <c r="R93" t="s">
        <v>416</v>
      </c>
      <c r="S93">
        <v>10.00705439325221</v>
      </c>
    </row>
    <row r="94" spans="1:19" x14ac:dyDescent="0.25">
      <c r="A94" t="s">
        <v>40</v>
      </c>
      <c r="B94" t="s">
        <v>466</v>
      </c>
      <c r="C94" t="s">
        <v>466</v>
      </c>
      <c r="D94" t="s">
        <v>412</v>
      </c>
      <c r="E94">
        <v>1572.07</v>
      </c>
      <c r="F94">
        <v>1572.07</v>
      </c>
      <c r="G94">
        <v>62.96</v>
      </c>
      <c r="H94">
        <v>24.97</v>
      </c>
      <c r="I94">
        <v>15731.79</v>
      </c>
      <c r="J94">
        <v>1</v>
      </c>
      <c r="K94">
        <v>5</v>
      </c>
      <c r="L94">
        <v>6.4821999999999997</v>
      </c>
      <c r="M94">
        <v>5.1174999999999997</v>
      </c>
      <c r="N94" t="s">
        <v>413</v>
      </c>
      <c r="O94" t="s">
        <v>444</v>
      </c>
      <c r="P94" t="s">
        <v>465</v>
      </c>
      <c r="Q94" t="s">
        <v>61</v>
      </c>
      <c r="R94" t="s">
        <v>416</v>
      </c>
      <c r="S94">
        <v>10.00705439325221</v>
      </c>
    </row>
    <row r="95" spans="1:19" x14ac:dyDescent="0.25">
      <c r="A95" t="s">
        <v>40</v>
      </c>
      <c r="B95" t="s">
        <v>467</v>
      </c>
      <c r="C95" t="s">
        <v>467</v>
      </c>
      <c r="D95" t="s">
        <v>412</v>
      </c>
      <c r="E95">
        <v>11696.54</v>
      </c>
      <c r="F95">
        <v>11696.54</v>
      </c>
      <c r="G95">
        <v>62.96</v>
      </c>
      <c r="H95">
        <v>185.76</v>
      </c>
      <c r="I95">
        <v>117047.83</v>
      </c>
      <c r="J95">
        <v>1</v>
      </c>
      <c r="K95">
        <v>5</v>
      </c>
      <c r="L95">
        <v>6.4821999999999997</v>
      </c>
      <c r="M95">
        <v>5.1174999999999997</v>
      </c>
      <c r="N95" t="s">
        <v>413</v>
      </c>
      <c r="O95" t="s">
        <v>444</v>
      </c>
      <c r="P95" t="s">
        <v>465</v>
      </c>
      <c r="Q95" t="s">
        <v>61</v>
      </c>
      <c r="R95" t="s">
        <v>416</v>
      </c>
      <c r="S95">
        <v>10.00704738324325</v>
      </c>
    </row>
    <row r="96" spans="1:19" x14ac:dyDescent="0.25">
      <c r="A96" t="s">
        <v>40</v>
      </c>
      <c r="B96" t="s">
        <v>468</v>
      </c>
      <c r="C96" t="s">
        <v>468</v>
      </c>
      <c r="D96" t="s">
        <v>412</v>
      </c>
      <c r="E96">
        <v>29494.29</v>
      </c>
      <c r="F96">
        <v>29494.29</v>
      </c>
      <c r="G96">
        <v>158.76</v>
      </c>
      <c r="H96">
        <v>185.76</v>
      </c>
      <c r="I96">
        <v>295150.84000000003</v>
      </c>
      <c r="J96">
        <v>1</v>
      </c>
      <c r="K96">
        <v>5</v>
      </c>
      <c r="L96">
        <v>6.4821999999999997</v>
      </c>
      <c r="M96">
        <v>5.1174999999999997</v>
      </c>
      <c r="N96" t="s">
        <v>413</v>
      </c>
      <c r="O96" t="s">
        <v>444</v>
      </c>
      <c r="P96" t="s">
        <v>465</v>
      </c>
      <c r="Q96" t="s">
        <v>62</v>
      </c>
      <c r="R96" t="s">
        <v>451</v>
      </c>
      <c r="S96">
        <v>10.007050178187029</v>
      </c>
    </row>
    <row r="97" spans="1:19" x14ac:dyDescent="0.25">
      <c r="A97" t="s">
        <v>40</v>
      </c>
      <c r="B97" t="s">
        <v>469</v>
      </c>
      <c r="C97" t="s">
        <v>469</v>
      </c>
      <c r="D97" t="s">
        <v>412</v>
      </c>
      <c r="E97">
        <v>5916.16</v>
      </c>
      <c r="F97">
        <v>5916.16</v>
      </c>
      <c r="G97">
        <v>25.1</v>
      </c>
      <c r="H97">
        <v>235.7</v>
      </c>
      <c r="I97">
        <v>59203.35</v>
      </c>
      <c r="J97">
        <v>1</v>
      </c>
      <c r="K97">
        <v>5</v>
      </c>
      <c r="L97">
        <v>6.4821999999999997</v>
      </c>
      <c r="M97">
        <v>5.1174999999999997</v>
      </c>
      <c r="N97" t="s">
        <v>413</v>
      </c>
      <c r="O97" t="s">
        <v>444</v>
      </c>
      <c r="P97" t="s">
        <v>465</v>
      </c>
      <c r="Q97" t="s">
        <v>62</v>
      </c>
      <c r="R97" t="s">
        <v>451</v>
      </c>
      <c r="S97">
        <v>10.007056942340981</v>
      </c>
    </row>
    <row r="98" spans="1:19" x14ac:dyDescent="0.25">
      <c r="A98" t="s">
        <v>40</v>
      </c>
      <c r="B98" t="s">
        <v>470</v>
      </c>
      <c r="C98" t="s">
        <v>470</v>
      </c>
      <c r="D98" t="s">
        <v>412</v>
      </c>
      <c r="E98">
        <v>3964.17</v>
      </c>
      <c r="F98">
        <v>3964.17</v>
      </c>
      <c r="G98">
        <v>158.76</v>
      </c>
      <c r="H98">
        <v>24.97</v>
      </c>
      <c r="I98">
        <v>39669.69</v>
      </c>
      <c r="J98">
        <v>1</v>
      </c>
      <c r="K98">
        <v>5</v>
      </c>
      <c r="L98">
        <v>6.4821999999999997</v>
      </c>
      <c r="M98">
        <v>5.1174999999999997</v>
      </c>
      <c r="N98" t="s">
        <v>413</v>
      </c>
      <c r="O98" t="s">
        <v>444</v>
      </c>
      <c r="P98" t="s">
        <v>465</v>
      </c>
      <c r="Q98" t="s">
        <v>62</v>
      </c>
      <c r="R98" t="s">
        <v>451</v>
      </c>
      <c r="S98">
        <v>10.007060746638009</v>
      </c>
    </row>
    <row r="99" spans="1:19" x14ac:dyDescent="0.25">
      <c r="A99" t="s">
        <v>40</v>
      </c>
      <c r="B99" t="s">
        <v>471</v>
      </c>
      <c r="C99" t="s">
        <v>471</v>
      </c>
      <c r="D99" t="s">
        <v>412</v>
      </c>
      <c r="E99">
        <v>3964.17</v>
      </c>
      <c r="F99">
        <v>3964.17</v>
      </c>
      <c r="G99">
        <v>158.76</v>
      </c>
      <c r="H99">
        <v>24.97</v>
      </c>
      <c r="I99">
        <v>39669.69</v>
      </c>
      <c r="J99">
        <v>1</v>
      </c>
      <c r="K99">
        <v>5</v>
      </c>
      <c r="L99">
        <v>6.4821999999999997</v>
      </c>
      <c r="M99">
        <v>5.1174999999999997</v>
      </c>
      <c r="N99" t="s">
        <v>413</v>
      </c>
      <c r="O99" t="s">
        <v>444</v>
      </c>
      <c r="P99" t="s">
        <v>465</v>
      </c>
      <c r="Q99" t="s">
        <v>62</v>
      </c>
      <c r="R99" t="s">
        <v>451</v>
      </c>
      <c r="S99">
        <v>10.007060746638009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2026-10-19T03:38:06Z</dcterms:modified>
</cp:coreProperties>
</file>